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320" windowHeight="9600"/>
  </bookViews>
  <sheets>
    <sheet name="تعليمات التسجيل " sheetId="14" r:id="rId1"/>
    <sheet name="إدخال البيانات" sheetId="13" r:id="rId2"/>
    <sheet name="إختيار المقررات" sheetId="5" r:id="rId3"/>
    <sheet name="الإستمارة" sheetId="11" r:id="rId4"/>
    <sheet name="السجل العام" sheetId="2" r:id="rId5"/>
    <sheet name="أسماء الطلاب" sheetId="4" r:id="rId6"/>
    <sheet name="ورقة1" sheetId="6" state="hidden" r:id="rId7"/>
  </sheets>
  <definedNames>
    <definedName name="_xlnm._FilterDatabase" localSheetId="5" hidden="1">'أسماء الطلاب'!$A$1:$U$1361</definedName>
  </definedNames>
  <calcPr calcId="124519"/>
</workbook>
</file>

<file path=xl/calcChain.xml><?xml version="1.0" encoding="utf-8"?>
<calcChain xmlns="http://schemas.openxmlformats.org/spreadsheetml/2006/main">
  <c r="L5" i="2"/>
  <c r="N5"/>
  <c r="O5"/>
  <c r="F5"/>
  <c r="E5"/>
  <c r="J7" i="11" l="1"/>
  <c r="J4"/>
  <c r="J5"/>
  <c r="C6" l="1"/>
  <c r="DU5" i="2"/>
  <c r="DT5"/>
  <c r="DS5"/>
  <c r="DP5"/>
  <c r="DO5"/>
  <c r="DK5"/>
  <c r="DH5"/>
  <c r="DF5"/>
  <c r="G5"/>
  <c r="A5"/>
  <c r="A2" i="13"/>
  <c r="E4" i="5" s="1"/>
  <c r="G6" i="11" s="1"/>
  <c r="D21"/>
  <c r="G7"/>
  <c r="M4"/>
  <c r="G4"/>
  <c r="I3"/>
  <c r="E3"/>
  <c r="C2"/>
  <c r="K9" i="5"/>
  <c r="K10"/>
  <c r="K11"/>
  <c r="K12"/>
  <c r="K13"/>
  <c r="K8"/>
  <c r="AE4"/>
  <c r="AB4"/>
  <c r="W4"/>
  <c r="M5" i="2" s="1"/>
  <c r="AE3" i="5"/>
  <c r="AB3"/>
  <c r="Q3"/>
  <c r="G5" i="11" s="1"/>
  <c r="W2" i="5"/>
  <c r="Q2"/>
  <c r="L2"/>
  <c r="E2"/>
  <c r="C3" i="11" s="1"/>
  <c r="L1" i="5"/>
  <c r="G2" i="11" s="1"/>
  <c r="C4" i="13"/>
  <c r="DR5" i="2" s="1"/>
  <c r="C7" i="11" l="1"/>
  <c r="B5" i="2"/>
  <c r="H5"/>
  <c r="S5"/>
  <c r="M3" i="11"/>
  <c r="AB2" i="5"/>
  <c r="P5" i="2"/>
  <c r="AB1" i="5"/>
  <c r="L3"/>
  <c r="W1"/>
  <c r="Q4"/>
  <c r="Q1"/>
  <c r="L4"/>
  <c r="E3"/>
  <c r="W3"/>
  <c r="AE1"/>
  <c r="C4" i="11" l="1"/>
  <c r="I5" i="2"/>
  <c r="O5" i="11"/>
  <c r="K5" i="2"/>
  <c r="J6" i="11"/>
  <c r="R5" i="2"/>
  <c r="L2" i="11"/>
  <c r="C5" i="2"/>
  <c r="O6" i="11"/>
  <c r="Q5" i="2"/>
  <c r="C5" i="11"/>
  <c r="J5" i="2"/>
  <c r="O2" i="11"/>
  <c r="D5" i="2"/>
  <c r="H6" i="5" l="1"/>
  <c r="J13" l="1"/>
  <c r="J12"/>
  <c r="J11"/>
  <c r="J10"/>
  <c r="J9"/>
  <c r="J8"/>
  <c r="W8"/>
  <c r="DN5" i="2" l="1"/>
  <c r="DQ5" s="1"/>
  <c r="T13" i="11"/>
  <c r="L13" s="1"/>
  <c r="T16"/>
  <c r="T12"/>
  <c r="T15"/>
  <c r="T17"/>
  <c r="T14"/>
  <c r="E13" l="1"/>
  <c r="F13"/>
  <c r="K13"/>
  <c r="L17"/>
  <c r="E17"/>
  <c r="K17"/>
  <c r="F17"/>
  <c r="F15"/>
  <c r="E15"/>
  <c r="L15"/>
  <c r="K15"/>
  <c r="K12"/>
  <c r="F12"/>
  <c r="E12"/>
  <c r="L12"/>
  <c r="E14"/>
  <c r="L14"/>
  <c r="K14"/>
  <c r="F14"/>
  <c r="K16"/>
  <c r="F16"/>
  <c r="E16"/>
  <c r="L16"/>
  <c r="CN3" i="2" l="1"/>
  <c r="CL3"/>
  <c r="CJ3"/>
  <c r="CH3"/>
  <c r="CF3"/>
  <c r="T3"/>
  <c r="T5" s="1"/>
  <c r="BJ3"/>
  <c r="BH3"/>
  <c r="BF3"/>
  <c r="BD3"/>
  <c r="BB3"/>
  <c r="AW33" i="5"/>
  <c r="AW34"/>
  <c r="AW35"/>
  <c r="AW36"/>
  <c r="AW32"/>
  <c r="AW28"/>
  <c r="AW29"/>
  <c r="AW30"/>
  <c r="AW31"/>
  <c r="AW27"/>
  <c r="AW23"/>
  <c r="AW24"/>
  <c r="AW25"/>
  <c r="AW26"/>
  <c r="AW22"/>
  <c r="AW18"/>
  <c r="AW19"/>
  <c r="AW20"/>
  <c r="AW21"/>
  <c r="AW14"/>
  <c r="AW15"/>
  <c r="AW16"/>
  <c r="AW12"/>
  <c r="AW13"/>
  <c r="AW11"/>
  <c r="AW6"/>
  <c r="AW7"/>
  <c r="AW8"/>
  <c r="AW9"/>
  <c r="AW10"/>
  <c r="AX36"/>
  <c r="AX31"/>
  <c r="AX16"/>
  <c r="AX30"/>
  <c r="AX15"/>
  <c r="AX34"/>
  <c r="AX14"/>
  <c r="AX28"/>
  <c r="AX10"/>
  <c r="AX26"/>
  <c r="AX21"/>
  <c r="AX9"/>
  <c r="AX20"/>
  <c r="AX8"/>
  <c r="AX24"/>
  <c r="AX19"/>
  <c r="AX13"/>
  <c r="AX7"/>
  <c r="AX23"/>
  <c r="AX18"/>
  <c r="AX12"/>
  <c r="AX6"/>
  <c r="AX22"/>
  <c r="AX32" l="1"/>
  <c r="AX11"/>
  <c r="Y5" i="2"/>
  <c r="AX33" i="5"/>
  <c r="AA5" i="2"/>
  <c r="U5"/>
  <c r="AC5"/>
  <c r="W5"/>
  <c r="AX27" i="5"/>
  <c r="AX29"/>
  <c r="AX35"/>
  <c r="AX25"/>
  <c r="AK26" l="1"/>
  <c r="A11"/>
  <c r="AK11" s="1"/>
  <c r="AK20"/>
  <c r="AK31"/>
  <c r="AK23"/>
  <c r="A12"/>
  <c r="AK12" s="1"/>
  <c r="AK18"/>
  <c r="AK32"/>
  <c r="AK30"/>
  <c r="A10"/>
  <c r="AK10" s="1"/>
  <c r="A8"/>
  <c r="AK8" s="1"/>
  <c r="A9"/>
  <c r="AK9" s="1"/>
  <c r="A13"/>
  <c r="AK13" s="1"/>
  <c r="AK22"/>
  <c r="AK25"/>
  <c r="AK29"/>
  <c r="D33" i="11"/>
  <c r="D39" s="1"/>
  <c r="J24"/>
  <c r="D22"/>
  <c r="AK38" i="5"/>
  <c r="A1" i="11"/>
  <c r="AK39" i="5"/>
  <c r="AK37"/>
  <c r="AK36"/>
  <c r="AK35"/>
  <c r="AK34"/>
  <c r="AK33"/>
  <c r="AK28"/>
  <c r="AK27"/>
  <c r="AK24"/>
  <c r="AK21"/>
  <c r="AK19"/>
  <c r="AK16"/>
  <c r="AK15"/>
  <c r="AK14"/>
  <c r="A15" i="11" l="1"/>
  <c r="A17"/>
  <c r="A18"/>
  <c r="A13"/>
  <c r="A16"/>
  <c r="A14"/>
  <c r="A12"/>
  <c r="G18" l="1"/>
  <c r="L18"/>
  <c r="K18"/>
  <c r="E18"/>
  <c r="AE5" i="2" l="1"/>
  <c r="K14" i="5"/>
  <c r="W10" l="1"/>
  <c r="F20" i="11"/>
  <c r="DJ5" i="2" l="1"/>
  <c r="W11" i="5"/>
  <c r="DL5" i="2" s="1"/>
  <c r="E24" i="11"/>
  <c r="AD3" i="2"/>
  <c r="AD5" s="1"/>
  <c r="AZ3"/>
  <c r="BL3"/>
  <c r="BN3"/>
  <c r="BP3"/>
  <c r="BR3"/>
  <c r="BT3"/>
  <c r="BV3"/>
  <c r="BX3"/>
  <c r="BZ3"/>
  <c r="CB3"/>
  <c r="CD3"/>
  <c r="CP3"/>
  <c r="CR3"/>
  <c r="CT3"/>
  <c r="CV3"/>
  <c r="CX3"/>
  <c r="AX3"/>
  <c r="AV3"/>
  <c r="AT3"/>
  <c r="AR3"/>
  <c r="AP3"/>
  <c r="AN3"/>
  <c r="AL3"/>
  <c r="AJ3"/>
  <c r="AH3"/>
  <c r="AF3"/>
  <c r="AB3"/>
  <c r="AB5" s="1"/>
  <c r="Z3"/>
  <c r="Z5" s="1"/>
  <c r="X3"/>
  <c r="X5" s="1"/>
  <c r="V3"/>
  <c r="V5" s="1"/>
  <c r="E32" i="11" l="1"/>
  <c r="W12" i="5"/>
  <c r="M32" i="11"/>
  <c r="L38" s="1"/>
  <c r="E38" l="1"/>
  <c r="DM5" i="2"/>
</calcChain>
</file>

<file path=xl/sharedStrings.xml><?xml version="1.0" encoding="utf-8"?>
<sst xmlns="http://schemas.openxmlformats.org/spreadsheetml/2006/main" count="409" uniqueCount="221">
  <si>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</si>
  <si>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</si>
  <si>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</si>
  <si>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</si>
  <si>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</si>
  <si>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</si>
  <si>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</si>
  <si>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</si>
  <si>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</si>
  <si>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</si>
  <si>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</si>
  <si>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</si>
  <si>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</si>
  <si>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</si>
  <si>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</si>
  <si>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</si>
  <si>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</si>
  <si>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</si>
  <si>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</si>
  <si>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</si>
  <si>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</si>
  <si>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</si>
  <si>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</si>
  <si>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</si>
  <si>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</si>
  <si>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</si>
  <si>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</si>
  <si>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</si>
  <si>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</si>
  <si>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</si>
  <si>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</si>
  <si>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</si>
  <si>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</si>
  <si>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</si>
  <si>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</si>
  <si>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</si>
  <si>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</si>
  <si>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</si>
  <si>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</si>
  <si>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</si>
  <si>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</si>
  <si>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</si>
  <si>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</si>
  <si>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</si>
  <si>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</si>
  <si>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</si>
  <si>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</si>
  <si>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</si>
  <si>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</si>
  <si>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</si>
  <si>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</si>
  <si>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</si>
  <si>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</si>
  <si>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</si>
  <si>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</si>
  <si>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</si>
  <si>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</si>
  <si>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</si>
  <si>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</si>
  <si>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</si>
  <si>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</si>
  <si>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</si>
  <si>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</si>
  <si>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</si>
  <si>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</si>
  <si>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</si>
  <si>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</si>
  <si>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</si>
  <si>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</si>
  <si>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</si>
  <si>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</si>
  <si>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ذوي الشهداء وجرحى الجيش العربي السوري</t>
  </si>
  <si>
    <t>محمد</t>
  </si>
  <si>
    <t>كامل</t>
  </si>
  <si>
    <t>محمد خير</t>
  </si>
  <si>
    <t>زياد</t>
  </si>
  <si>
    <t>حسن حسن</t>
  </si>
  <si>
    <t>كلمة السر</t>
  </si>
  <si>
    <t>الاسم</t>
  </si>
  <si>
    <t>عمار سعيد</t>
  </si>
  <si>
    <t>نهاد الأحمر</t>
  </si>
  <si>
    <t>عمر الإمام</t>
  </si>
  <si>
    <t>اتبع الخطوات التالية:</t>
  </si>
  <si>
    <t>اضغط هنا</t>
  </si>
  <si>
    <t>الإستمارة وإطبع منها أربعة نسخ</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</si>
  <si>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</si>
  <si>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</si>
  <si>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</si>
  <si>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</si>
  <si>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</si>
  <si>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</si>
  <si>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</si>
  <si>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</si>
  <si>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</si>
  <si>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</si>
  <si>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</si>
  <si>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</si>
  <si>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</si>
  <si>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</si>
  <si>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</si>
  <si>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</si>
  <si>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</si>
  <si>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</si>
  <si>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</si>
  <si>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</si>
  <si>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</si>
  <si>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</si>
  <si>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</si>
  <si>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</si>
  <si>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</si>
  <si>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أصول المحاسبة  (1)</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</si>
  <si>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</si>
  <si>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</si>
  <si>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</si>
  <si>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</si>
  <si>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</si>
  <si>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</si>
  <si>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</si>
  <si>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</si>
  <si>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</si>
  <si>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</si>
  <si>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</si>
  <si>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</si>
  <si>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</si>
  <si>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</si>
  <si>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</si>
  <si>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</si>
  <si>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</si>
  <si>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</si>
  <si>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</si>
  <si>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</si>
  <si>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</si>
  <si>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</si>
  <si>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</si>
  <si>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</si>
  <si>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</si>
  <si>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</si>
  <si>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</si>
  <si>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</si>
  <si>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</si>
  <si>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</si>
  <si>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</si>
  <si>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</si>
  <si>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</si>
  <si>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</si>
  <si>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</si>
  <si>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</si>
  <si>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</si>
  <si>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</si>
  <si>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</si>
  <si>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</si>
  <si>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</si>
  <si>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</si>
  <si>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</si>
  <si>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إدلب</t>
  </si>
  <si>
    <t>اللغة الإنكليزية 1</t>
  </si>
  <si>
    <t>المبلغ المسحق</t>
  </si>
  <si>
    <t>عدد المقررات المسجلة</t>
  </si>
  <si>
    <t>رقم الإكتتاب</t>
  </si>
  <si>
    <t>الأولى حديث</t>
  </si>
  <si>
    <t>رمز الطالب</t>
  </si>
  <si>
    <t>تجارية</t>
  </si>
  <si>
    <t>first Name</t>
  </si>
  <si>
    <t>last Name</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</si>
  <si>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</si>
  <si>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</si>
  <si>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</si>
  <si>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</si>
  <si>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</si>
  <si>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</si>
  <si>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</si>
  <si>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</si>
  <si>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</si>
  <si>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</si>
  <si>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</si>
  <si>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</si>
  <si>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</si>
  <si>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</si>
  <si>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</si>
  <si>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لينا</t>
  </si>
  <si>
    <t>اعتدال</t>
  </si>
  <si>
    <t>منا</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</si>
  <si>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</si>
  <si>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</si>
  <si>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</si>
  <si>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</si>
  <si>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</si>
  <si>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</si>
  <si>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</si>
  <si>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</si>
  <si>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</si>
  <si>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</si>
  <si>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</si>
  <si>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</si>
  <si>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</si>
  <si>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</si>
  <si>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</si>
  <si>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</si>
  <si>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</si>
  <si>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</si>
  <si>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</si>
  <si>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acc.ol1new@damascusuniversity.edu.sy 
ويجب أن يكون موضوع الإيميل هو الرقم الإمتحاني للطالب</t>
  </si>
  <si>
    <t>المقررات المسجلة في الفصل الأول للعام الدراسي 2019/ 2020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</si>
  <si>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a11605</t>
  </si>
  <si>
    <t>ايهم جمول</t>
  </si>
  <si>
    <t>آيات رجب</t>
  </si>
  <si>
    <t>هناء الأزروني</t>
  </si>
  <si>
    <t>شحاده</t>
  </si>
  <si>
    <t>نوف</t>
  </si>
  <si>
    <t>نيرمين جوهر</t>
  </si>
  <si>
    <t>ابتسام آدم</t>
  </si>
  <si>
    <t>مكه</t>
  </si>
  <si>
    <t>a11606</t>
  </si>
  <si>
    <t>a11607</t>
  </si>
  <si>
    <t>a11608</t>
  </si>
  <si>
    <t>a11609</t>
  </si>
  <si>
    <t>إستمارة تسجيل الطالب المستجد المقبول بنتيجة الاعتراض في  برنامج المحاسبة الفصل الأول للعام الدراسي 2020/2019</t>
  </si>
  <si>
    <t>a11715</t>
  </si>
  <si>
    <t>سوسن فواز</t>
  </si>
  <si>
    <t>رياض</t>
  </si>
  <si>
    <t>دلال</t>
  </si>
</sst>
</file>

<file path=xl/styles.xml><?xml version="1.0" encoding="utf-8"?>
<styleSheet xmlns="http://schemas.openxmlformats.org/spreadsheetml/2006/main">
  <fonts count="96">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b/>
      <u/>
      <sz val="16"/>
      <color theme="10"/>
      <name val="Arial"/>
      <family val="2"/>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b/>
      <sz val="11"/>
      <color theme="0"/>
      <name val="Arial"/>
      <family val="2"/>
      <scheme val="minor"/>
    </font>
    <font>
      <b/>
      <sz val="14"/>
      <name val="Sakkal Majalla"/>
    </font>
    <font>
      <b/>
      <sz val="12"/>
      <color rgb="FFFF0000"/>
      <name val="Sakkal Majalla"/>
    </font>
    <font>
      <b/>
      <sz val="14"/>
      <color theme="1"/>
      <name val="Sakkal Majalla"/>
    </font>
    <font>
      <sz val="10"/>
      <color theme="1"/>
      <name val="Sakkal Majalla"/>
    </font>
    <font>
      <b/>
      <sz val="11"/>
      <color theme="1"/>
      <name val="Sakkal Majalla"/>
    </font>
    <font>
      <b/>
      <sz val="1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sz val="16"/>
      <color theme="0"/>
      <name val="Arial"/>
      <family val="2"/>
      <scheme val="minor"/>
    </font>
    <font>
      <b/>
      <sz val="14"/>
      <color theme="0"/>
      <name val="Arial"/>
      <family val="2"/>
    </font>
    <font>
      <sz val="12"/>
      <color theme="0"/>
      <name val="Arial"/>
      <family val="2"/>
    </font>
    <font>
      <sz val="14"/>
      <color theme="0"/>
      <name val="Arial"/>
      <family val="2"/>
    </font>
    <font>
      <sz val="10"/>
      <color theme="1"/>
      <name val="Arial"/>
      <family val="2"/>
      <charset val="178"/>
      <scheme val="minor"/>
    </font>
    <font>
      <b/>
      <sz val="11"/>
      <color theme="1"/>
      <name val="Times New Roman"/>
      <family val="1"/>
      <scheme val="major"/>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14999847407452621"/>
        <bgColor indexed="64"/>
      </patternFill>
    </fill>
  </fills>
  <borders count="157">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right/>
      <top style="medium">
        <color theme="0"/>
      </top>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style="thick">
        <color theme="0"/>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right style="double">
        <color auto="1"/>
      </right>
      <top style="thin">
        <color auto="1"/>
      </top>
      <bottom style="double">
        <color auto="1"/>
      </bottom>
      <diagonal/>
    </border>
    <border>
      <left style="double">
        <color indexed="64"/>
      </left>
      <right/>
      <top style="double">
        <color indexed="64"/>
      </top>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539">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0" fillId="0" borderId="0" xfId="0" applyProtection="1"/>
    <xf numFmtId="0" fontId="0" fillId="0" borderId="0" xfId="0" applyBorder="1" applyAlignment="1" applyProtection="1">
      <alignment horizontal="center" vertical="center"/>
      <protection hidden="1"/>
    </xf>
    <xf numFmtId="0" fontId="26" fillId="0" borderId="2"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3" fillId="11" borderId="22" xfId="0" applyFont="1" applyFill="1" applyBorder="1" applyAlignment="1" applyProtection="1">
      <alignment horizontal="center" vertical="center"/>
    </xf>
    <xf numFmtId="0" fontId="4" fillId="11" borderId="22" xfId="0" applyFont="1" applyFill="1" applyBorder="1" applyAlignment="1" applyProtection="1">
      <alignment horizontal="center" vertical="center"/>
    </xf>
    <xf numFmtId="0" fontId="33" fillId="11" borderId="23" xfId="0" applyFont="1" applyFill="1" applyBorder="1" applyAlignment="1" applyProtection="1">
      <alignment horizontal="center" vertical="center"/>
    </xf>
    <xf numFmtId="0" fontId="0" fillId="5" borderId="24" xfId="0" applyFill="1" applyBorder="1" applyAlignment="1" applyProtection="1">
      <alignment wrapText="1"/>
    </xf>
    <xf numFmtId="0" fontId="0" fillId="5" borderId="24" xfId="0" applyFill="1" applyBorder="1" applyAlignment="1" applyProtection="1">
      <alignment wrapText="1"/>
      <protection locked="0"/>
    </xf>
    <xf numFmtId="0" fontId="13" fillId="0" borderId="0" xfId="0" applyFont="1" applyProtection="1">
      <protection hidden="1"/>
    </xf>
    <xf numFmtId="14" fontId="0" fillId="5" borderId="24" xfId="0" applyNumberFormat="1" applyFill="1" applyBorder="1" applyAlignment="1" applyProtection="1">
      <alignment wrapText="1"/>
      <protection locked="0"/>
    </xf>
    <xf numFmtId="49" fontId="0" fillId="5" borderId="24" xfId="0" applyNumberFormat="1" applyFill="1" applyBorder="1" applyAlignment="1" applyProtection="1">
      <alignment wrapText="1"/>
      <protection locked="0"/>
    </xf>
    <xf numFmtId="0" fontId="13" fillId="0" borderId="0" xfId="0" applyFont="1" applyProtection="1"/>
    <xf numFmtId="0" fontId="53" fillId="17" borderId="0" xfId="1" applyFont="1" applyFill="1" applyProtection="1"/>
    <xf numFmtId="49" fontId="33" fillId="11" borderId="23"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5" fillId="8" borderId="0" xfId="0" applyFont="1" applyFill="1" applyBorder="1" applyAlignment="1" applyProtection="1">
      <protection hidden="1"/>
    </xf>
    <xf numFmtId="0" fontId="36" fillId="0" borderId="79" xfId="0" applyFont="1" applyBorder="1" applyAlignment="1" applyProtection="1">
      <alignment vertical="center" readingOrder="2"/>
      <protection hidden="1"/>
    </xf>
    <xf numFmtId="0" fontId="36" fillId="0" borderId="79" xfId="0" applyFont="1" applyBorder="1" applyAlignment="1" applyProtection="1">
      <alignment vertical="center" readingOrder="2"/>
      <protection locked="0" hidden="1"/>
    </xf>
    <xf numFmtId="0" fontId="35" fillId="0" borderId="0" xfId="0" applyFont="1" applyFill="1" applyBorder="1" applyAlignment="1" applyProtection="1">
      <alignment vertical="center"/>
      <protection hidden="1"/>
    </xf>
    <xf numFmtId="0" fontId="61"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58" fillId="0" borderId="0" xfId="0" applyFont="1" applyFill="1" applyAlignment="1" applyProtection="1">
      <alignment horizontal="center" vertical="center"/>
      <protection hidden="1"/>
    </xf>
    <xf numFmtId="0" fontId="35" fillId="0" borderId="20"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87" xfId="0" applyFont="1" applyBorder="1" applyAlignment="1" applyProtection="1">
      <alignment horizontal="center" vertical="center"/>
      <protection hidden="1"/>
    </xf>
    <xf numFmtId="0" fontId="58"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63"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92" xfId="0" applyBorder="1" applyProtection="1">
      <protection hidden="1"/>
    </xf>
    <xf numFmtId="0" fontId="29" fillId="0" borderId="92" xfId="0" applyFont="1" applyBorder="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0" fontId="65" fillId="0" borderId="28" xfId="0" applyFont="1" applyFill="1" applyBorder="1" applyAlignment="1" applyProtection="1">
      <alignment horizontal="center" vertical="center"/>
      <protection hidden="1"/>
    </xf>
    <xf numFmtId="0" fontId="30" fillId="0" borderId="28" xfId="0" applyFont="1" applyFill="1" applyBorder="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9" fillId="13" borderId="52" xfId="0" applyFont="1" applyFill="1" applyBorder="1" applyAlignment="1" applyProtection="1">
      <alignment horizontal="center" vertical="center"/>
      <protection hidden="1"/>
    </xf>
    <xf numFmtId="0" fontId="39" fillId="13" borderId="53" xfId="0" applyFont="1" applyFill="1" applyBorder="1" applyAlignment="1" applyProtection="1">
      <alignment horizontal="center" vertical="center"/>
      <protection hidden="1"/>
    </xf>
    <xf numFmtId="14" fontId="39" fillId="13" borderId="53" xfId="0" applyNumberFormat="1" applyFont="1" applyFill="1" applyBorder="1" applyAlignment="1" applyProtection="1">
      <alignment horizontal="center" vertical="center"/>
      <protection hidden="1"/>
    </xf>
    <xf numFmtId="0" fontId="30" fillId="0" borderId="49" xfId="0" applyFont="1" applyFill="1" applyBorder="1" applyAlignment="1" applyProtection="1">
      <alignment vertical="center"/>
      <protection hidden="1"/>
    </xf>
    <xf numFmtId="0" fontId="31" fillId="0" borderId="49"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14" fontId="31" fillId="0" borderId="49" xfId="0" applyNumberFormat="1" applyFont="1" applyFill="1" applyBorder="1" applyAlignment="1" applyProtection="1">
      <alignment horizontal="center" vertical="center"/>
      <protection hidden="1"/>
    </xf>
    <xf numFmtId="0" fontId="3" fillId="0" borderId="49" xfId="0" applyFont="1" applyFill="1" applyBorder="1" applyAlignment="1" applyProtection="1">
      <alignment vertical="center" shrinkToFit="1"/>
      <protection hidden="1"/>
    </xf>
    <xf numFmtId="0" fontId="3" fillId="0" borderId="49" xfId="0" applyFont="1" applyFill="1" applyBorder="1" applyAlignment="1" applyProtection="1">
      <alignment horizontal="center" vertical="center" shrinkToFit="1"/>
      <protection hidden="1"/>
    </xf>
    <xf numFmtId="0" fontId="26" fillId="0" borderId="49" xfId="0" applyFont="1" applyFill="1" applyBorder="1" applyAlignment="1" applyProtection="1">
      <alignment vertical="center" shrinkToFit="1"/>
      <protection hidden="1"/>
    </xf>
    <xf numFmtId="0" fontId="31" fillId="0" borderId="49" xfId="0" applyFont="1" applyFill="1" applyBorder="1" applyAlignment="1" applyProtection="1">
      <alignment vertical="center"/>
      <protection hidden="1"/>
    </xf>
    <xf numFmtId="0" fontId="0" fillId="0" borderId="0" xfId="0" applyFill="1" applyProtection="1">
      <protection hidden="1"/>
    </xf>
    <xf numFmtId="0" fontId="40" fillId="13" borderId="52" xfId="0" applyFont="1" applyFill="1" applyBorder="1" applyAlignment="1" applyProtection="1">
      <alignment horizontal="center" vertical="center"/>
      <protection hidden="1"/>
    </xf>
    <xf numFmtId="0" fontId="40" fillId="13" borderId="53" xfId="0" applyFont="1" applyFill="1" applyBorder="1" applyAlignment="1" applyProtection="1">
      <alignment horizontal="center" vertical="center"/>
      <protection hidden="1"/>
    </xf>
    <xf numFmtId="14" fontId="40" fillId="13" borderId="53" xfId="0" applyNumberFormat="1"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41" fillId="14" borderId="54" xfId="0" applyFont="1" applyFill="1" applyBorder="1" applyAlignment="1" applyProtection="1">
      <alignment horizontal="center" vertical="center"/>
      <protection hidden="1"/>
    </xf>
    <xf numFmtId="0" fontId="41" fillId="14" borderId="55" xfId="0" applyFont="1" applyFill="1" applyBorder="1" applyAlignment="1" applyProtection="1">
      <alignment horizontal="center" vertical="center"/>
      <protection hidden="1"/>
    </xf>
    <xf numFmtId="14" fontId="41" fillId="14" borderId="55" xfId="0" applyNumberFormat="1" applyFont="1" applyFill="1" applyBorder="1" applyAlignment="1" applyProtection="1">
      <alignment horizontal="center" vertical="center"/>
      <protection hidden="1"/>
    </xf>
    <xf numFmtId="0" fontId="41" fillId="14" borderId="56" xfId="0" applyFont="1" applyFill="1" applyBorder="1" applyAlignment="1" applyProtection="1">
      <alignment horizontal="center" vertical="center"/>
      <protection hidden="1"/>
    </xf>
    <xf numFmtId="0" fontId="31" fillId="4" borderId="71" xfId="0" applyFont="1" applyFill="1" applyBorder="1" applyAlignment="1" applyProtection="1">
      <alignment horizontal="center" vertical="center"/>
      <protection hidden="1"/>
    </xf>
    <xf numFmtId="0" fontId="31" fillId="4" borderId="74" xfId="0" applyFont="1" applyFill="1" applyBorder="1" applyAlignment="1" applyProtection="1">
      <alignment horizontal="center" vertical="center"/>
      <protection hidden="1"/>
    </xf>
    <xf numFmtId="0" fontId="41" fillId="11" borderId="57" xfId="0" applyFont="1" applyFill="1" applyBorder="1" applyAlignment="1" applyProtection="1">
      <alignment horizontal="center" vertical="center"/>
      <protection hidden="1"/>
    </xf>
    <xf numFmtId="0" fontId="41" fillId="11" borderId="55" xfId="0" applyFont="1" applyFill="1" applyBorder="1" applyAlignment="1" applyProtection="1">
      <alignment horizontal="center" vertical="center"/>
      <protection hidden="1"/>
    </xf>
    <xf numFmtId="0" fontId="41" fillId="11" borderId="64" xfId="0" applyFont="1" applyFill="1" applyBorder="1" applyAlignment="1" applyProtection="1">
      <alignment horizontal="center" vertical="center"/>
      <protection hidden="1"/>
    </xf>
    <xf numFmtId="0" fontId="31" fillId="15" borderId="6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protection hidden="1"/>
    </xf>
    <xf numFmtId="0" fontId="3" fillId="9" borderId="5" xfId="0" applyFont="1" applyFill="1" applyBorder="1" applyAlignment="1" applyProtection="1">
      <alignment horizontal="center" vertical="center"/>
      <protection hidden="1"/>
    </xf>
    <xf numFmtId="0" fontId="30" fillId="0" borderId="29" xfId="0" applyFont="1" applyFill="1" applyBorder="1" applyAlignment="1" applyProtection="1">
      <alignment horizontal="center" vertical="center"/>
      <protection hidden="1"/>
    </xf>
    <xf numFmtId="0" fontId="30" fillId="0" borderId="32" xfId="0" applyFont="1" applyFill="1" applyBorder="1" applyAlignment="1" applyProtection="1">
      <alignment horizontal="center" vertical="center"/>
      <protection hidden="1"/>
    </xf>
    <xf numFmtId="1" fontId="30" fillId="0" borderId="31" xfId="0" applyNumberFormat="1"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95" xfId="0" applyFont="1" applyFill="1" applyBorder="1" applyAlignment="1" applyProtection="1">
      <alignment horizontal="center" vertical="center"/>
      <protection hidden="1"/>
    </xf>
    <xf numFmtId="0" fontId="3" fillId="9" borderId="7" xfId="0" applyFont="1" applyFill="1" applyBorder="1" applyAlignment="1" applyProtection="1">
      <alignment horizontal="center" vertical="center"/>
      <protection hidden="1"/>
    </xf>
    <xf numFmtId="0" fontId="3" fillId="9" borderId="9" xfId="0" applyFont="1" applyFill="1" applyBorder="1" applyAlignment="1" applyProtection="1">
      <alignment horizontal="center" vertical="center"/>
      <protection hidden="1"/>
    </xf>
    <xf numFmtId="0" fontId="3" fillId="9" borderId="8" xfId="0" applyFont="1" applyFill="1" applyBorder="1" applyAlignment="1" applyProtection="1">
      <alignment horizontal="center" vertical="center"/>
      <protection hidden="1"/>
    </xf>
    <xf numFmtId="0" fontId="3" fillId="6" borderId="96" xfId="0" applyFont="1" applyFill="1" applyBorder="1" applyAlignment="1" applyProtection="1">
      <alignment horizontal="center" vertical="center"/>
      <protection hidden="1"/>
    </xf>
    <xf numFmtId="0" fontId="3" fillId="6" borderId="97" xfId="0" applyFont="1" applyFill="1" applyBorder="1" applyAlignment="1" applyProtection="1">
      <alignment horizontal="center" vertical="center"/>
      <protection hidden="1"/>
    </xf>
    <xf numFmtId="0" fontId="0" fillId="0" borderId="0" xfId="0" applyNumberFormat="1" applyProtection="1">
      <protection hidden="1"/>
    </xf>
    <xf numFmtId="14" fontId="30" fillId="0" borderId="29" xfId="0" applyNumberFormat="1" applyFont="1" applyFill="1" applyBorder="1" applyAlignment="1" applyProtection="1">
      <alignment horizontal="center" vertical="center"/>
      <protection hidden="1"/>
    </xf>
    <xf numFmtId="0" fontId="30" fillId="0" borderId="49"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37"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9" fillId="7" borderId="4" xfId="0" applyFont="1" applyFill="1" applyBorder="1" applyAlignment="1" applyProtection="1">
      <alignment horizontal="center" vertical="center"/>
      <protection locked="0" hidden="1"/>
    </xf>
    <xf numFmtId="0" fontId="0" fillId="0" borderId="0" xfId="0" applyAlignment="1" applyProtection="1">
      <protection hidden="1"/>
    </xf>
    <xf numFmtId="49" fontId="41" fillId="14" borderId="55" xfId="0" applyNumberFormat="1" applyFont="1" applyFill="1" applyBorder="1" applyAlignment="1" applyProtection="1">
      <alignment horizontal="center" vertical="center"/>
      <protection hidden="1"/>
    </xf>
    <xf numFmtId="49" fontId="31" fillId="4" borderId="72"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34" fillId="12" borderId="3" xfId="0" applyFont="1" applyFill="1" applyBorder="1" applyAlignment="1" applyProtection="1">
      <alignment vertical="center" wrapText="1"/>
      <protection hidden="1"/>
    </xf>
    <xf numFmtId="0" fontId="34" fillId="0" borderId="0" xfId="0"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35" fillId="2" borderId="0" xfId="0" applyFont="1" applyFill="1" applyBorder="1" applyAlignment="1" applyProtection="1">
      <alignment vertical="center"/>
      <protection hidden="1"/>
    </xf>
    <xf numFmtId="0" fontId="35" fillId="0" borderId="0" xfId="0" applyFont="1" applyBorder="1" applyAlignment="1" applyProtection="1">
      <alignment vertical="center"/>
      <protection hidden="1"/>
    </xf>
    <xf numFmtId="0" fontId="66" fillId="0" borderId="33" xfId="0" applyFont="1" applyFill="1" applyBorder="1" applyAlignment="1" applyProtection="1">
      <alignment horizontal="center" vertical="center"/>
      <protection hidden="1"/>
    </xf>
    <xf numFmtId="0" fontId="34" fillId="0" borderId="3" xfId="0" applyFont="1" applyFill="1" applyBorder="1" applyAlignment="1" applyProtection="1">
      <alignment vertical="center" wrapText="1"/>
      <protection hidden="1"/>
    </xf>
    <xf numFmtId="0" fontId="62" fillId="2" borderId="10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8" fillId="8" borderId="2" xfId="0" applyNumberFormat="1" applyFont="1" applyFill="1" applyBorder="1" applyAlignment="1" applyProtection="1">
      <alignment horizontal="center" vertical="center" shrinkToFit="1"/>
      <protection hidden="1"/>
    </xf>
    <xf numFmtId="0" fontId="26" fillId="6" borderId="93" xfId="0" applyFont="1" applyFill="1" applyBorder="1" applyAlignment="1" applyProtection="1">
      <alignment horizontal="center" vertical="center" shrinkToFit="1"/>
      <protection hidden="1"/>
    </xf>
    <xf numFmtId="0" fontId="15" fillId="0" borderId="18" xfId="0" applyFont="1" applyFill="1" applyBorder="1" applyAlignment="1" applyProtection="1">
      <alignment horizontal="center" vertical="center"/>
      <protection hidden="1"/>
    </xf>
    <xf numFmtId="0" fontId="6" fillId="0" borderId="18" xfId="0" applyFont="1" applyFill="1" applyBorder="1" applyAlignment="1" applyProtection="1">
      <alignment horizontal="center" vertical="center" shrinkToFit="1"/>
      <protection hidden="1"/>
    </xf>
    <xf numFmtId="0" fontId="6" fillId="0" borderId="81" xfId="0" applyFont="1" applyFill="1" applyBorder="1" applyAlignment="1" applyProtection="1">
      <alignment horizontal="center" vertical="center"/>
      <protection hidden="1"/>
    </xf>
    <xf numFmtId="0" fontId="32" fillId="0" borderId="2" xfId="0" applyFont="1" applyBorder="1" applyAlignment="1" applyProtection="1">
      <alignment horizontal="center" vertical="center"/>
      <protection hidden="1"/>
    </xf>
    <xf numFmtId="0" fontId="32" fillId="0" borderId="17" xfId="0" applyFont="1" applyBorder="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3" fillId="8" borderId="49" xfId="0" applyFont="1" applyFill="1" applyBorder="1" applyAlignment="1" applyProtection="1">
      <alignment horizontal="center" vertical="center" shrinkToFit="1"/>
      <protection hidden="1"/>
    </xf>
    <xf numFmtId="0" fontId="3" fillId="8" borderId="50" xfId="0" applyFont="1" applyFill="1" applyBorder="1" applyAlignment="1" applyProtection="1">
      <alignment horizontal="center" vertical="center" shrinkToFit="1"/>
      <protection hidden="1"/>
    </xf>
    <xf numFmtId="0" fontId="30" fillId="8"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3" fillId="0" borderId="108"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3" fillId="11" borderId="108" xfId="0" applyFont="1" applyFill="1" applyBorder="1" applyAlignment="1" applyProtection="1">
      <alignment horizontal="center" vertical="center"/>
    </xf>
    <xf numFmtId="0" fontId="0" fillId="0" borderId="0" xfId="0" applyFill="1" applyBorder="1" applyProtection="1"/>
    <xf numFmtId="0" fontId="33" fillId="11" borderId="0" xfId="0" applyFont="1" applyFill="1" applyBorder="1" applyAlignment="1" applyProtection="1">
      <alignment horizontal="center" vertical="center"/>
    </xf>
    <xf numFmtId="0" fontId="54" fillId="17" borderId="0" xfId="1" applyFont="1" applyFill="1" applyAlignment="1" applyProtection="1">
      <alignment vertical="center"/>
    </xf>
    <xf numFmtId="0" fontId="30" fillId="6" borderId="50" xfId="0" applyFont="1" applyFill="1" applyBorder="1" applyAlignment="1" applyProtection="1">
      <alignment horizontal="center" vertical="center" shrinkToFit="1"/>
      <protection hidden="1"/>
    </xf>
    <xf numFmtId="0" fontId="30" fillId="8" borderId="51" xfId="0" applyFont="1" applyFill="1" applyBorder="1" applyAlignment="1" applyProtection="1">
      <alignment horizontal="center" vertical="center" shrinkToFit="1"/>
      <protection hidden="1"/>
    </xf>
    <xf numFmtId="0" fontId="30" fillId="0" borderId="0" xfId="0" applyFont="1" applyBorder="1" applyAlignment="1" applyProtection="1">
      <alignment vertical="center" shrinkToFit="1"/>
      <protection hidden="1"/>
    </xf>
    <xf numFmtId="0" fontId="30" fillId="0" borderId="0" xfId="0" applyFont="1" applyFill="1" applyBorder="1" applyAlignment="1" applyProtection="1">
      <alignment horizontal="center" vertical="center" shrinkToFit="1"/>
      <protection hidden="1"/>
    </xf>
    <xf numFmtId="0" fontId="46" fillId="6" borderId="50" xfId="1"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3" fillId="8"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49" fontId="26" fillId="6" borderId="78" xfId="0" applyNumberFormat="1" applyFont="1" applyFill="1" applyBorder="1" applyAlignment="1" applyProtection="1">
      <alignment horizontal="center" vertical="center" shrinkToFit="1"/>
      <protection hidden="1"/>
    </xf>
    <xf numFmtId="0" fontId="26" fillId="6" borderId="78" xfId="0" applyNumberFormat="1" applyFont="1" applyFill="1" applyBorder="1" applyAlignment="1" applyProtection="1">
      <alignment horizontal="center" vertical="center" shrinkToFit="1"/>
      <protection hidden="1"/>
    </xf>
    <xf numFmtId="0" fontId="30" fillId="0" borderId="49" xfId="0" applyFont="1" applyFill="1" applyBorder="1" applyAlignment="1" applyProtection="1">
      <alignment horizontal="center" vertical="center" shrinkToFit="1"/>
      <protection hidden="1"/>
    </xf>
    <xf numFmtId="0" fontId="26" fillId="0" borderId="94" xfId="0" applyNumberFormat="1" applyFont="1" applyFill="1" applyBorder="1" applyAlignment="1" applyProtection="1">
      <alignment vertical="center" shrinkToFit="1"/>
      <protection hidden="1"/>
    </xf>
    <xf numFmtId="0" fontId="30" fillId="8" borderId="109" xfId="0" applyFont="1" applyFill="1" applyBorder="1" applyAlignment="1" applyProtection="1">
      <alignment vertical="center" shrinkToFit="1"/>
      <protection hidden="1"/>
    </xf>
    <xf numFmtId="0" fontId="3" fillId="8" borderId="2" xfId="0" applyFont="1" applyFill="1" applyBorder="1" applyAlignment="1" applyProtection="1">
      <alignment vertical="center" shrinkToFit="1"/>
      <protection hidden="1"/>
    </xf>
    <xf numFmtId="0" fontId="0" fillId="0" borderId="0" xfId="0" applyFill="1" applyAlignment="1" applyProtection="1">
      <protection hidden="1"/>
    </xf>
    <xf numFmtId="0" fontId="0" fillId="0" borderId="18" xfId="0" applyFont="1" applyBorder="1" applyProtection="1">
      <protection hidden="1"/>
    </xf>
    <xf numFmtId="0" fontId="15" fillId="0" borderId="27" xfId="0" applyFont="1" applyBorder="1" applyAlignment="1" applyProtection="1">
      <alignment vertical="center"/>
      <protection hidden="1"/>
    </xf>
    <xf numFmtId="0" fontId="0" fillId="3" borderId="17" xfId="0" applyFill="1" applyBorder="1" applyAlignment="1" applyProtection="1">
      <alignment horizontal="center" vertical="center"/>
      <protection hidden="1"/>
    </xf>
    <xf numFmtId="0" fontId="0" fillId="3" borderId="110" xfId="0"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29" fillId="4" borderId="111" xfId="0" applyFon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locked="0" hidden="1"/>
    </xf>
    <xf numFmtId="0" fontId="29" fillId="4" borderId="87" xfId="0" applyFont="1" applyFill="1" applyBorder="1" applyAlignment="1" applyProtection="1">
      <alignment horizontal="center" vertical="center"/>
      <protection hidden="1"/>
    </xf>
    <xf numFmtId="0" fontId="0" fillId="3" borderId="112" xfId="0" applyFill="1" applyBorder="1" applyAlignment="1" applyProtection="1">
      <alignment horizontal="center" vertical="center"/>
      <protection hidden="1"/>
    </xf>
    <xf numFmtId="0" fontId="6" fillId="3" borderId="113" xfId="0" applyFont="1" applyFill="1" applyBorder="1" applyAlignment="1" applyProtection="1">
      <alignment horizontal="center" vertical="center"/>
      <protection hidden="1"/>
    </xf>
    <xf numFmtId="0" fontId="29" fillId="7" borderId="113" xfId="0" applyFont="1" applyFill="1" applyBorder="1" applyAlignment="1" applyProtection="1">
      <alignment horizontal="center" vertical="center"/>
      <protection locked="0" hidden="1"/>
    </xf>
    <xf numFmtId="0" fontId="29" fillId="4" borderId="114" xfId="0" applyFont="1" applyFill="1" applyBorder="1" applyAlignment="1" applyProtection="1">
      <alignment horizontal="center" vertical="center"/>
      <protection hidden="1"/>
    </xf>
    <xf numFmtId="0" fontId="3" fillId="5" borderId="116" xfId="0" applyFont="1" applyFill="1" applyBorder="1" applyAlignment="1" applyProtection="1">
      <alignment horizontal="center" vertical="center" shrinkToFit="1"/>
      <protection hidden="1"/>
    </xf>
    <xf numFmtId="0" fontId="3" fillId="5" borderId="117" xfId="0" applyFont="1" applyFill="1" applyBorder="1" applyAlignment="1" applyProtection="1">
      <alignment horizontal="center" vertical="center" shrinkToFit="1"/>
      <protection hidden="1"/>
    </xf>
    <xf numFmtId="14" fontId="30" fillId="0" borderId="30" xfId="0" applyNumberFormat="1" applyFont="1" applyFill="1" applyBorder="1" applyAlignment="1" applyProtection="1">
      <alignment horizontal="center" vertical="center"/>
      <protection hidden="1"/>
    </xf>
    <xf numFmtId="0" fontId="52" fillId="0" borderId="0" xfId="1" applyFont="1" applyFill="1" applyBorder="1" applyAlignment="1" applyProtection="1">
      <alignment vertical="center"/>
      <protection hidden="1"/>
    </xf>
    <xf numFmtId="0" fontId="52" fillId="0" borderId="0" xfId="1" applyFont="1" applyFill="1" applyBorder="1" applyAlignment="1" applyProtection="1">
      <alignment vertical="center" wrapText="1"/>
      <protection hidden="1"/>
    </xf>
    <xf numFmtId="0" fontId="45" fillId="0" borderId="0" xfId="1" applyFont="1" applyFill="1" applyBorder="1" applyAlignment="1" applyProtection="1">
      <alignment vertical="center" wrapText="1"/>
      <protection hidden="1"/>
    </xf>
    <xf numFmtId="0" fontId="77" fillId="0" borderId="0" xfId="0" applyFont="1"/>
    <xf numFmtId="0" fontId="69" fillId="0" borderId="0" xfId="0" applyFont="1" applyAlignment="1">
      <alignment horizontal="center"/>
    </xf>
    <xf numFmtId="0" fontId="69" fillId="0" borderId="0" xfId="0" applyFont="1"/>
    <xf numFmtId="0" fontId="82" fillId="13" borderId="140" xfId="1" applyFont="1" applyFill="1" applyBorder="1"/>
    <xf numFmtId="0" fontId="86" fillId="0" borderId="0" xfId="0" applyFont="1" applyAlignment="1"/>
    <xf numFmtId="0" fontId="86" fillId="0" borderId="0" xfId="0" applyFont="1" applyAlignment="1">
      <alignment horizontal="center"/>
    </xf>
    <xf numFmtId="0" fontId="88" fillId="0" borderId="0" xfId="1" applyFont="1" applyFill="1" applyBorder="1" applyAlignment="1">
      <alignment vertical="center" wrapText="1"/>
    </xf>
    <xf numFmtId="0" fontId="77" fillId="0" borderId="0" xfId="0" applyFont="1" applyFill="1"/>
    <xf numFmtId="0" fontId="88" fillId="0" borderId="0" xfId="1" applyFont="1" applyFill="1" applyAlignment="1"/>
    <xf numFmtId="0" fontId="77" fillId="0" borderId="0" xfId="0" applyFont="1" applyAlignment="1"/>
    <xf numFmtId="0" fontId="66" fillId="0" borderId="90" xfId="0" applyFont="1" applyFill="1" applyBorder="1" applyAlignment="1" applyProtection="1">
      <alignment vertical="center" textRotation="90"/>
      <protection hidden="1"/>
    </xf>
    <xf numFmtId="0" fontId="66" fillId="0" borderId="90" xfId="0" applyFont="1" applyFill="1" applyBorder="1" applyAlignment="1" applyProtection="1">
      <alignment horizontal="center" vertical="top"/>
      <protection hidden="1"/>
    </xf>
    <xf numFmtId="0" fontId="13" fillId="0" borderId="90" xfId="0" applyFont="1" applyFill="1" applyBorder="1" applyAlignment="1" applyProtection="1">
      <alignment horizontal="center" vertical="center"/>
      <protection hidden="1"/>
    </xf>
    <xf numFmtId="0" fontId="66" fillId="0" borderId="92" xfId="0" applyFont="1" applyFill="1" applyBorder="1" applyAlignment="1" applyProtection="1">
      <alignment vertical="center" textRotation="90"/>
      <protection hidden="1"/>
    </xf>
    <xf numFmtId="0" fontId="66" fillId="0" borderId="92" xfId="0" applyFont="1" applyFill="1" applyBorder="1" applyAlignment="1" applyProtection="1">
      <alignment horizontal="center" vertical="top"/>
      <protection hidden="1"/>
    </xf>
    <xf numFmtId="0" fontId="13" fillId="0" borderId="92" xfId="0" applyFont="1" applyFill="1" applyBorder="1" applyAlignment="1" applyProtection="1">
      <alignment horizontal="center" vertical="center"/>
      <protection hidden="1"/>
    </xf>
    <xf numFmtId="0" fontId="93" fillId="0" borderId="0" xfId="0" applyFont="1" applyAlignment="1" applyProtection="1">
      <alignment horizontal="right" vertical="center"/>
      <protection hidden="1"/>
    </xf>
    <xf numFmtId="0" fontId="92" fillId="0" borderId="0" xfId="0" applyFont="1" applyBorder="1" applyAlignment="1" applyProtection="1">
      <protection hidden="1"/>
    </xf>
    <xf numFmtId="0" fontId="4" fillId="0" borderId="18" xfId="0" applyFont="1" applyFill="1" applyBorder="1" applyAlignment="1" applyProtection="1">
      <alignment vertical="center" shrinkToFit="1"/>
      <protection hidden="1"/>
    </xf>
    <xf numFmtId="0" fontId="31" fillId="4" borderId="73" xfId="0" applyNumberFormat="1" applyFont="1" applyFill="1" applyBorder="1" applyAlignment="1" applyProtection="1">
      <alignment horizontal="center" vertical="center" wrapText="1"/>
      <protection hidden="1"/>
    </xf>
    <xf numFmtId="14" fontId="0" fillId="0" borderId="152" xfId="0" applyNumberFormat="1" applyFill="1" applyBorder="1" applyAlignment="1" applyProtection="1">
      <alignment vertical="center"/>
      <protection hidden="1"/>
    </xf>
    <xf numFmtId="0" fontId="30" fillId="0" borderId="152" xfId="0" applyFont="1" applyFill="1" applyBorder="1" applyAlignment="1" applyProtection="1">
      <alignment vertical="center"/>
      <protection hidden="1"/>
    </xf>
    <xf numFmtId="0" fontId="30" fillId="0" borderId="153" xfId="0" applyFont="1" applyFill="1" applyBorder="1" applyAlignment="1" applyProtection="1">
      <alignment vertical="center"/>
      <protection hidden="1"/>
    </xf>
    <xf numFmtId="0" fontId="0" fillId="0" borderId="0" xfId="0" applyFill="1" applyBorder="1" applyAlignment="1" applyProtection="1">
      <alignment vertical="center" wrapText="1"/>
      <protection hidden="1"/>
    </xf>
    <xf numFmtId="0" fontId="29"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3" fillId="0" borderId="61" xfId="0" applyFont="1" applyFill="1" applyBorder="1" applyAlignment="1" applyProtection="1">
      <alignment vertical="center"/>
      <protection hidden="1"/>
    </xf>
    <xf numFmtId="0" fontId="77" fillId="0" borderId="0" xfId="0" applyFont="1" applyBorder="1"/>
    <xf numFmtId="0" fontId="16" fillId="0" borderId="0" xfId="0" applyFont="1"/>
    <xf numFmtId="0" fontId="94" fillId="0" borderId="24" xfId="0" applyFont="1" applyFill="1" applyBorder="1" applyAlignment="1">
      <alignment horizontal="center" vertical="center" shrinkToFit="1"/>
    </xf>
    <xf numFmtId="0" fontId="95" fillId="0" borderId="79" xfId="0" applyFont="1" applyBorder="1" applyAlignment="1" applyProtection="1">
      <alignment vertical="center" readingOrder="2"/>
      <protection hidden="1"/>
    </xf>
    <xf numFmtId="0" fontId="89" fillId="0" borderId="0" xfId="0" applyFont="1" applyBorder="1" applyAlignment="1">
      <alignment horizontal="center" wrapText="1"/>
    </xf>
    <xf numFmtId="0" fontId="83" fillId="13" borderId="136" xfId="0" applyFont="1" applyFill="1" applyBorder="1" applyAlignment="1">
      <alignment horizontal="right" readingOrder="1"/>
    </xf>
    <xf numFmtId="0" fontId="83" fillId="13" borderId="144" xfId="0" applyFont="1" applyFill="1" applyBorder="1" applyAlignment="1">
      <alignment horizontal="right" readingOrder="1"/>
    </xf>
    <xf numFmtId="0" fontId="83" fillId="13" borderId="145" xfId="0" applyFont="1" applyFill="1" applyBorder="1" applyAlignment="1">
      <alignment horizontal="right" vertical="center"/>
    </xf>
    <xf numFmtId="0" fontId="83" fillId="13" borderId="146" xfId="0" applyFont="1" applyFill="1" applyBorder="1" applyAlignment="1">
      <alignment horizontal="right" vertical="center"/>
    </xf>
    <xf numFmtId="0" fontId="83" fillId="13" borderId="147" xfId="0" applyFont="1" applyFill="1" applyBorder="1" applyAlignment="1">
      <alignment horizontal="right" vertical="center"/>
    </xf>
    <xf numFmtId="9" fontId="83" fillId="13" borderId="148" xfId="0" applyNumberFormat="1" applyFont="1" applyFill="1" applyBorder="1" applyAlignment="1">
      <alignment horizontal="right" vertical="center"/>
    </xf>
    <xf numFmtId="0" fontId="83" fillId="13" borderId="149" xfId="0" applyFont="1" applyFill="1" applyBorder="1" applyAlignment="1">
      <alignment horizontal="right" vertical="center"/>
    </xf>
    <xf numFmtId="0" fontId="83" fillId="13" borderId="139" xfId="0" applyFont="1" applyFill="1" applyBorder="1" applyAlignment="1">
      <alignment horizontal="right" wrapText="1"/>
    </xf>
    <xf numFmtId="0" fontId="83" fillId="13" borderId="62" xfId="0" applyFont="1" applyFill="1" applyBorder="1" applyAlignment="1">
      <alignment horizontal="right" wrapText="1"/>
    </xf>
    <xf numFmtId="0" fontId="83" fillId="13" borderId="140" xfId="0" applyFont="1" applyFill="1" applyBorder="1" applyAlignment="1">
      <alignment horizontal="right" wrapText="1"/>
    </xf>
    <xf numFmtId="0" fontId="87" fillId="0" borderId="0" xfId="0" applyFont="1" applyAlignment="1">
      <alignment horizontal="center" vertical="center" wrapText="1"/>
    </xf>
    <xf numFmtId="0" fontId="87" fillId="0" borderId="0" xfId="0" applyFont="1" applyAlignment="1">
      <alignment horizontal="center" vertical="center"/>
    </xf>
    <xf numFmtId="0" fontId="83" fillId="13" borderId="98" xfId="0" applyFont="1" applyFill="1" applyBorder="1" applyAlignment="1">
      <alignment horizontal="right" wrapText="1"/>
    </xf>
    <xf numFmtId="0" fontId="83" fillId="13" borderId="0" xfId="0" applyFont="1" applyFill="1" applyBorder="1" applyAlignment="1">
      <alignment horizontal="right" wrapText="1"/>
    </xf>
    <xf numFmtId="0" fontId="83" fillId="13" borderId="3" xfId="0" applyFont="1" applyFill="1" applyBorder="1" applyAlignment="1">
      <alignment horizontal="right" wrapText="1"/>
    </xf>
    <xf numFmtId="0" fontId="79" fillId="0" borderId="0" xfId="0" applyFont="1" applyBorder="1" applyAlignment="1">
      <alignment horizontal="right" vertical="center" wrapText="1"/>
    </xf>
    <xf numFmtId="0" fontId="79" fillId="0" borderId="0" xfId="0" applyFont="1" applyFill="1" applyBorder="1" applyAlignment="1">
      <alignment horizontal="right" vertical="center" wrapText="1"/>
    </xf>
    <xf numFmtId="0" fontId="79" fillId="0" borderId="0" xfId="0" applyFont="1" applyFill="1" applyAlignment="1">
      <alignment horizontal="center"/>
    </xf>
    <xf numFmtId="0" fontId="83" fillId="13" borderId="139" xfId="0" applyFont="1" applyFill="1" applyBorder="1" applyAlignment="1">
      <alignment horizontal="center"/>
    </xf>
    <xf numFmtId="0" fontId="83" fillId="13" borderId="62" xfId="0" applyFont="1" applyFill="1" applyBorder="1" applyAlignment="1">
      <alignment horizontal="center"/>
    </xf>
    <xf numFmtId="0" fontId="85" fillId="13" borderId="62" xfId="1" applyFont="1" applyFill="1" applyBorder="1" applyAlignment="1">
      <alignment horizontal="center"/>
    </xf>
    <xf numFmtId="0" fontId="85" fillId="13" borderId="140" xfId="1" applyFont="1" applyFill="1" applyBorder="1" applyAlignment="1">
      <alignment horizontal="center"/>
    </xf>
    <xf numFmtId="0" fontId="83" fillId="13" borderId="141" xfId="0" applyFont="1" applyFill="1" applyBorder="1" applyAlignment="1">
      <alignment horizontal="right"/>
    </xf>
    <xf numFmtId="0" fontId="83" fillId="13" borderId="142" xfId="0" applyFont="1" applyFill="1" applyBorder="1" applyAlignment="1">
      <alignment horizontal="right"/>
    </xf>
    <xf numFmtId="0" fontId="83" fillId="13" borderId="143" xfId="0" applyFont="1" applyFill="1" applyBorder="1" applyAlignment="1">
      <alignment horizontal="right"/>
    </xf>
    <xf numFmtId="9" fontId="83" fillId="13" borderId="136" xfId="0" applyNumberFormat="1" applyFont="1" applyFill="1" applyBorder="1" applyAlignment="1">
      <alignment horizontal="right" vertical="center"/>
    </xf>
    <xf numFmtId="0" fontId="83" fillId="13" borderId="144" xfId="0" applyFont="1" applyFill="1" applyBorder="1" applyAlignment="1">
      <alignment horizontal="right" vertical="center"/>
    </xf>
    <xf numFmtId="0" fontId="83" fillId="13" borderId="98" xfId="0" applyFont="1" applyFill="1" applyBorder="1" applyAlignment="1">
      <alignment horizontal="center" vertical="center" wrapText="1"/>
    </xf>
    <xf numFmtId="0" fontId="83" fillId="13" borderId="0" xfId="0" applyFont="1" applyFill="1" applyBorder="1" applyAlignment="1">
      <alignment horizontal="center" vertical="center" wrapText="1"/>
    </xf>
    <xf numFmtId="0" fontId="83" fillId="13" borderId="94" xfId="0" applyFont="1" applyFill="1" applyBorder="1" applyAlignment="1">
      <alignment horizontal="center" vertical="center" wrapText="1"/>
    </xf>
    <xf numFmtId="0" fontId="83" fillId="13" borderId="135" xfId="0" applyFont="1" applyFill="1" applyBorder="1" applyAlignment="1">
      <alignment horizontal="right" vertical="center" wrapText="1"/>
    </xf>
    <xf numFmtId="0" fontId="83" fillId="13" borderId="136" xfId="0" applyFont="1" applyFill="1" applyBorder="1" applyAlignment="1">
      <alignment horizontal="right" vertical="center" wrapText="1"/>
    </xf>
    <xf numFmtId="0" fontId="83" fillId="13" borderId="136" xfId="0" applyFont="1" applyFill="1" applyBorder="1" applyAlignment="1">
      <alignment horizontal="right"/>
    </xf>
    <xf numFmtId="0" fontId="83" fillId="13" borderId="144" xfId="0" applyFont="1" applyFill="1" applyBorder="1" applyAlignment="1">
      <alignment horizontal="right"/>
    </xf>
    <xf numFmtId="0" fontId="83" fillId="13" borderId="141" xfId="0" applyFont="1" applyFill="1" applyBorder="1" applyAlignment="1">
      <alignment horizontal="right" vertical="center"/>
    </xf>
    <xf numFmtId="0" fontId="83" fillId="13" borderId="142" xfId="0" applyFont="1" applyFill="1" applyBorder="1" applyAlignment="1">
      <alignment horizontal="right" vertical="center"/>
    </xf>
    <xf numFmtId="0" fontId="83" fillId="13" borderId="143" xfId="0" applyFont="1" applyFill="1" applyBorder="1" applyAlignment="1">
      <alignment horizontal="right" vertical="center"/>
    </xf>
    <xf numFmtId="9" fontId="83" fillId="13" borderId="136" xfId="0" applyNumberFormat="1" applyFont="1" applyFill="1" applyBorder="1" applyAlignment="1">
      <alignment horizontal="right" vertical="center" wrapText="1"/>
    </xf>
    <xf numFmtId="0" fontId="83" fillId="13" borderId="144" xfId="0" applyFont="1" applyFill="1" applyBorder="1" applyAlignment="1">
      <alignment horizontal="right" vertical="center" wrapText="1"/>
    </xf>
    <xf numFmtId="0" fontId="83" fillId="13" borderId="135" xfId="0" applyFont="1" applyFill="1" applyBorder="1" applyAlignment="1">
      <alignment horizontal="right" vertical="center"/>
    </xf>
    <xf numFmtId="0" fontId="83" fillId="13" borderId="136" xfId="0" applyFont="1" applyFill="1" applyBorder="1" applyAlignment="1">
      <alignment horizontal="right" vertical="center"/>
    </xf>
    <xf numFmtId="9" fontId="83" fillId="13" borderId="136" xfId="1" applyNumberFormat="1" applyFont="1" applyFill="1" applyBorder="1" applyAlignment="1">
      <alignment horizontal="right" vertical="center"/>
    </xf>
    <xf numFmtId="0" fontId="83" fillId="13" borderId="144" xfId="1" applyFont="1" applyFill="1" applyBorder="1" applyAlignment="1">
      <alignment horizontal="right" vertical="center"/>
    </xf>
    <xf numFmtId="0" fontId="83" fillId="13" borderId="139" xfId="0" applyFont="1" applyFill="1" applyBorder="1" applyAlignment="1">
      <alignment horizontal="right"/>
    </xf>
    <xf numFmtId="0" fontId="83" fillId="13" borderId="62" xfId="0" applyFont="1" applyFill="1" applyBorder="1" applyAlignment="1">
      <alignment horizontal="right"/>
    </xf>
    <xf numFmtId="0" fontId="83" fillId="13" borderId="140" xfId="0" applyFont="1" applyFill="1" applyBorder="1" applyAlignment="1">
      <alignment horizontal="right"/>
    </xf>
    <xf numFmtId="0" fontId="84" fillId="13" borderId="136" xfId="0" applyFont="1" applyFill="1" applyBorder="1" applyAlignment="1">
      <alignment horizontal="right" vertical="center"/>
    </xf>
    <xf numFmtId="0" fontId="84" fillId="13" borderId="144" xfId="0" applyFont="1" applyFill="1" applyBorder="1" applyAlignment="1">
      <alignment horizontal="right" vertical="center"/>
    </xf>
    <xf numFmtId="0" fontId="82" fillId="13" borderId="139" xfId="1" applyFont="1" applyFill="1" applyBorder="1" applyAlignment="1">
      <alignment horizontal="right"/>
    </xf>
    <xf numFmtId="0" fontId="82" fillId="13" borderId="62" xfId="1" applyFont="1" applyFill="1" applyBorder="1" applyAlignment="1">
      <alignment horizontal="right"/>
    </xf>
    <xf numFmtId="0" fontId="82" fillId="13" borderId="140" xfId="1" applyFont="1" applyFill="1" applyBorder="1" applyAlignment="1">
      <alignment horizontal="right"/>
    </xf>
    <xf numFmtId="0" fontId="78" fillId="0" borderId="0" xfId="0" applyFont="1" applyAlignment="1">
      <alignment horizontal="center"/>
    </xf>
    <xf numFmtId="0" fontId="79" fillId="0" borderId="3" xfId="0" applyFont="1" applyBorder="1" applyAlignment="1">
      <alignment horizontal="right"/>
    </xf>
    <xf numFmtId="0" fontId="80" fillId="13" borderId="128" xfId="0" applyFont="1" applyFill="1" applyBorder="1" applyAlignment="1">
      <alignment horizontal="center" vertical="center"/>
    </xf>
    <xf numFmtId="0" fontId="81" fillId="13" borderId="129" xfId="0" applyFont="1" applyFill="1" applyBorder="1" applyAlignment="1">
      <alignment horizontal="center" vertical="center"/>
    </xf>
    <xf numFmtId="0" fontId="81" fillId="13" borderId="135" xfId="0" applyFont="1" applyFill="1" applyBorder="1" applyAlignment="1">
      <alignment horizontal="center" vertical="center"/>
    </xf>
    <xf numFmtId="0" fontId="81" fillId="13" borderId="136" xfId="0" applyFont="1" applyFill="1" applyBorder="1" applyAlignment="1">
      <alignment horizontal="center" vertical="center"/>
    </xf>
    <xf numFmtId="0" fontId="81" fillId="13" borderId="130" xfId="0" applyFont="1" applyFill="1" applyBorder="1" applyAlignment="1">
      <alignment horizontal="center" vertical="center"/>
    </xf>
    <xf numFmtId="0" fontId="81" fillId="13" borderId="131" xfId="0" applyFont="1" applyFill="1" applyBorder="1" applyAlignment="1">
      <alignment horizontal="center" vertical="center"/>
    </xf>
    <xf numFmtId="0" fontId="81" fillId="13" borderId="137" xfId="0" applyFont="1" applyFill="1" applyBorder="1" applyAlignment="1">
      <alignment horizontal="center" vertical="center"/>
    </xf>
    <xf numFmtId="0" fontId="81" fillId="13" borderId="138" xfId="0" applyFont="1" applyFill="1" applyBorder="1" applyAlignment="1">
      <alignment horizontal="center" vertical="center"/>
    </xf>
    <xf numFmtId="0" fontId="82" fillId="13" borderId="132" xfId="1" applyFont="1" applyFill="1" applyBorder="1" applyAlignment="1">
      <alignment horizontal="right"/>
    </xf>
    <xf numFmtId="0" fontId="82" fillId="13" borderId="133" xfId="1" applyFont="1" applyFill="1" applyBorder="1" applyAlignment="1">
      <alignment horizontal="right"/>
    </xf>
    <xf numFmtId="0" fontId="82" fillId="13" borderId="134" xfId="1" applyFont="1" applyFill="1" applyBorder="1" applyAlignment="1">
      <alignment horizontal="right"/>
    </xf>
    <xf numFmtId="0" fontId="51" fillId="24" borderId="108" xfId="0" applyFont="1" applyFill="1" applyBorder="1" applyAlignment="1" applyProtection="1">
      <alignment horizontal="center" vertical="center"/>
    </xf>
    <xf numFmtId="0" fontId="51" fillId="24" borderId="0" xfId="0" applyFont="1" applyFill="1" applyBorder="1" applyAlignment="1" applyProtection="1">
      <alignment horizontal="center" vertical="center"/>
    </xf>
    <xf numFmtId="0" fontId="49" fillId="17" borderId="0" xfId="0" applyFont="1" applyFill="1" applyAlignment="1" applyProtection="1">
      <alignment horizontal="left" vertical="center"/>
    </xf>
    <xf numFmtId="0" fontId="49" fillId="17" borderId="0" xfId="0" applyFont="1" applyFill="1" applyAlignment="1" applyProtection="1">
      <alignment horizontal="left"/>
    </xf>
    <xf numFmtId="0" fontId="68" fillId="6" borderId="51" xfId="0" applyFont="1" applyFill="1" applyBorder="1" applyAlignment="1" applyProtection="1">
      <alignment horizontal="center" vertical="center" shrinkToFit="1"/>
      <protection hidden="1"/>
    </xf>
    <xf numFmtId="0" fontId="3" fillId="8" borderId="50" xfId="0" applyFont="1" applyFill="1" applyBorder="1" applyAlignment="1" applyProtection="1">
      <alignment horizontal="center" vertical="center" shrinkToFit="1"/>
      <protection hidden="1"/>
    </xf>
    <xf numFmtId="0" fontId="46" fillId="6" borderId="50" xfId="1" applyFont="1" applyFill="1" applyBorder="1" applyAlignment="1" applyProtection="1">
      <alignment horizontal="center" vertical="center" shrinkToFit="1"/>
      <protection locked="0" hidden="1"/>
    </xf>
    <xf numFmtId="0" fontId="31" fillId="6" borderId="50" xfId="0" applyFont="1" applyFill="1" applyBorder="1" applyAlignment="1" applyProtection="1">
      <alignment horizontal="center" vertical="center" shrinkToFit="1"/>
      <protection hidden="1"/>
    </xf>
    <xf numFmtId="0" fontId="26" fillId="6" borderId="50" xfId="0" applyFont="1" applyFill="1" applyBorder="1" applyAlignment="1" applyProtection="1">
      <alignment horizontal="center" vertical="center" shrinkToFit="1"/>
      <protection hidden="1"/>
    </xf>
    <xf numFmtId="49" fontId="26" fillId="6" borderId="0" xfId="1" applyNumberFormat="1" applyFont="1" applyFill="1" applyBorder="1" applyAlignment="1" applyProtection="1">
      <alignment horizontal="center" vertical="center" shrinkToFit="1"/>
      <protection hidden="1"/>
    </xf>
    <xf numFmtId="0" fontId="30" fillId="8" borderId="50" xfId="0" applyFont="1" applyFill="1" applyBorder="1" applyAlignment="1" applyProtection="1">
      <alignment horizontal="center" vertical="center" shrinkToFit="1"/>
      <protection hidden="1"/>
    </xf>
    <xf numFmtId="0" fontId="34" fillId="12" borderId="0" xfId="0" applyFont="1" applyFill="1" applyBorder="1" applyAlignment="1" applyProtection="1">
      <alignment horizontal="center" vertical="center" wrapText="1"/>
      <protection hidden="1"/>
    </xf>
    <xf numFmtId="0" fontId="30" fillId="8" borderId="0" xfId="0" applyFont="1" applyFill="1" applyBorder="1" applyAlignment="1" applyProtection="1">
      <alignment horizontal="center" vertical="center"/>
      <protection hidden="1"/>
    </xf>
    <xf numFmtId="0" fontId="3" fillId="5" borderId="115" xfId="0" applyFont="1" applyFill="1" applyBorder="1" applyAlignment="1" applyProtection="1">
      <alignment horizontal="center" vertical="center"/>
      <protection hidden="1"/>
    </xf>
    <xf numFmtId="0" fontId="3" fillId="5" borderId="116" xfId="0" applyFont="1" applyFill="1" applyBorder="1" applyAlignment="1" applyProtection="1">
      <alignment horizontal="center" vertical="center"/>
      <protection hidden="1"/>
    </xf>
    <xf numFmtId="0" fontId="3" fillId="8" borderId="78"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62" xfId="0" applyNumberFormat="1" applyFont="1" applyFill="1" applyBorder="1" applyAlignment="1" applyProtection="1">
      <alignment horizontal="center" vertical="center" shrinkToFit="1"/>
      <protection hidden="1"/>
    </xf>
    <xf numFmtId="0" fontId="6" fillId="3" borderId="113"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shrinkToFit="1"/>
      <protection hidden="1"/>
    </xf>
    <xf numFmtId="1" fontId="31" fillId="0" borderId="0" xfId="0" applyNumberFormat="1" applyFont="1" applyFill="1" applyBorder="1" applyAlignment="1" applyProtection="1">
      <alignment horizontal="center" vertical="center" shrinkToFit="1"/>
      <protection hidden="1"/>
    </xf>
    <xf numFmtId="0" fontId="51" fillId="23" borderId="0" xfId="0" applyFont="1" applyFill="1" applyBorder="1" applyAlignment="1" applyProtection="1">
      <alignment horizontal="center" vertical="center" shrinkToFit="1"/>
      <protection locked="0" hidden="1"/>
    </xf>
    <xf numFmtId="0" fontId="56" fillId="20" borderId="0" xfId="0" applyFont="1" applyFill="1" applyBorder="1" applyAlignment="1" applyProtection="1">
      <alignment horizontal="center" vertical="center"/>
      <protection hidden="1"/>
    </xf>
    <xf numFmtId="0" fontId="30" fillId="0" borderId="98" xfId="0" applyFont="1" applyFill="1" applyBorder="1" applyAlignment="1" applyProtection="1">
      <alignment horizontal="center" vertical="center" shrinkToFit="1"/>
      <protection hidden="1"/>
    </xf>
    <xf numFmtId="0" fontId="6" fillId="3" borderId="4" xfId="0" applyFont="1" applyFill="1" applyBorder="1" applyAlignment="1" applyProtection="1">
      <alignment horizontal="center" vertical="center"/>
      <protection hidden="1"/>
    </xf>
    <xf numFmtId="0" fontId="3" fillId="8" borderId="51" xfId="0" applyFont="1" applyFill="1" applyBorder="1" applyAlignment="1" applyProtection="1">
      <alignment horizontal="center" vertical="center" shrinkToFit="1"/>
      <protection hidden="1"/>
    </xf>
    <xf numFmtId="0" fontId="31" fillId="6" borderId="51" xfId="0" applyFont="1" applyFill="1" applyBorder="1" applyAlignment="1" applyProtection="1">
      <alignment horizontal="center" vertical="center" shrinkToFit="1"/>
      <protection hidden="1"/>
    </xf>
    <xf numFmtId="0" fontId="30" fillId="8" borderId="49" xfId="0" applyFont="1" applyFill="1" applyBorder="1" applyAlignment="1" applyProtection="1">
      <alignment horizontal="center" vertical="center" shrinkToFit="1"/>
      <protection hidden="1"/>
    </xf>
    <xf numFmtId="14" fontId="31" fillId="6" borderId="50" xfId="0" applyNumberFormat="1" applyFont="1" applyFill="1" applyBorder="1" applyAlignment="1" applyProtection="1">
      <alignment horizontal="center" vertical="center" shrinkToFit="1"/>
      <protection hidden="1"/>
    </xf>
    <xf numFmtId="0" fontId="68" fillId="6" borderId="50" xfId="0" applyFont="1" applyFill="1" applyBorder="1" applyAlignment="1" applyProtection="1">
      <alignment horizontal="center" vertical="center" shrinkToFit="1"/>
      <protection hidden="1"/>
    </xf>
    <xf numFmtId="0" fontId="69" fillId="8" borderId="51" xfId="0" applyFont="1" applyFill="1" applyBorder="1" applyAlignment="1" applyProtection="1">
      <alignment horizontal="center" vertical="center" shrinkToFit="1"/>
      <protection hidden="1"/>
    </xf>
    <xf numFmtId="14" fontId="67" fillId="8" borderId="0" xfId="0" applyNumberFormat="1" applyFont="1" applyFill="1" applyBorder="1" applyAlignment="1" applyProtection="1">
      <alignment horizontal="center" vertical="center" shrinkToFit="1"/>
      <protection hidden="1"/>
    </xf>
    <xf numFmtId="0" fontId="3" fillId="8" borderId="49" xfId="0" applyFont="1" applyFill="1" applyBorder="1" applyAlignment="1" applyProtection="1">
      <alignment horizontal="center" vertical="center" shrinkToFit="1"/>
      <protection hidden="1"/>
    </xf>
    <xf numFmtId="0" fontId="6" fillId="8" borderId="0" xfId="0" applyFont="1" applyFill="1" applyBorder="1" applyAlignment="1" applyProtection="1">
      <alignment horizontal="center" vertical="center" shrinkToFit="1"/>
      <protection hidden="1"/>
    </xf>
    <xf numFmtId="49" fontId="26" fillId="6" borderId="0" xfId="0" applyNumberFormat="1" applyFont="1" applyFill="1" applyBorder="1" applyAlignment="1" applyProtection="1">
      <alignment horizontal="center" vertical="center" shrinkToFit="1"/>
      <protection hidden="1"/>
    </xf>
    <xf numFmtId="0" fontId="31" fillId="6" borderId="49" xfId="0" applyNumberFormat="1" applyFont="1" applyFill="1" applyBorder="1" applyAlignment="1" applyProtection="1">
      <alignment horizontal="center" vertical="center" shrinkToFit="1"/>
      <protection hidden="1"/>
    </xf>
    <xf numFmtId="0" fontId="4" fillId="8" borderId="98" xfId="0" applyFont="1" applyFill="1" applyBorder="1" applyAlignment="1" applyProtection="1">
      <alignment horizontal="center" vertical="center" shrinkToFit="1"/>
      <protection hidden="1"/>
    </xf>
    <xf numFmtId="0" fontId="44" fillId="6" borderId="78" xfId="1" applyFont="1" applyFill="1" applyBorder="1" applyAlignment="1" applyProtection="1">
      <alignment horizontal="center" vertical="center" shrinkToFit="1"/>
      <protection hidden="1"/>
    </xf>
    <xf numFmtId="0" fontId="30" fillId="0" borderId="50" xfId="0" applyFont="1" applyFill="1" applyBorder="1" applyAlignment="1" applyProtection="1">
      <alignment horizontal="center" vertical="center" shrinkToFit="1"/>
      <protection hidden="1"/>
    </xf>
    <xf numFmtId="0" fontId="67" fillId="8" borderId="50" xfId="0" applyFont="1" applyFill="1" applyBorder="1" applyAlignment="1" applyProtection="1">
      <alignment horizontal="center" vertical="center" shrinkToFit="1"/>
      <protection hidden="1"/>
    </xf>
    <xf numFmtId="0" fontId="3" fillId="8" borderId="3" xfId="0" applyNumberFormat="1" applyFont="1" applyFill="1" applyBorder="1" applyAlignment="1" applyProtection="1">
      <alignment horizontal="center" vertical="center" shrinkToFit="1"/>
      <protection hidden="1"/>
    </xf>
    <xf numFmtId="0" fontId="26" fillId="6" borderId="0" xfId="0" applyNumberFormat="1" applyFont="1" applyFill="1" applyBorder="1" applyAlignment="1" applyProtection="1">
      <alignment horizontal="center" vertical="center" shrinkToFit="1"/>
      <protection hidden="1"/>
    </xf>
    <xf numFmtId="0" fontId="3" fillId="8" borderId="3" xfId="0" applyFont="1" applyFill="1" applyBorder="1" applyAlignment="1" applyProtection="1">
      <alignment horizontal="center" vertical="center" shrinkToFit="1"/>
      <protection hidden="1"/>
    </xf>
    <xf numFmtId="0" fontId="26" fillId="6"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74" fillId="12" borderId="124" xfId="0" applyFont="1" applyFill="1" applyBorder="1" applyAlignment="1" applyProtection="1">
      <alignment horizontal="center" vertical="center"/>
      <protection hidden="1"/>
    </xf>
    <xf numFmtId="0" fontId="74" fillId="12" borderId="125" xfId="0" applyFont="1" applyFill="1" applyBorder="1" applyAlignment="1" applyProtection="1">
      <alignment horizontal="center" vertical="center"/>
      <protection hidden="1"/>
    </xf>
    <xf numFmtId="0" fontId="74" fillId="12" borderId="126" xfId="0" applyFont="1" applyFill="1" applyBorder="1" applyAlignment="1" applyProtection="1">
      <alignment horizontal="center" vertical="center"/>
      <protection hidden="1"/>
    </xf>
    <xf numFmtId="0" fontId="74" fillId="12" borderId="121" xfId="0" applyFont="1" applyFill="1" applyBorder="1" applyAlignment="1" applyProtection="1">
      <alignment horizontal="center" vertical="center"/>
      <protection hidden="1"/>
    </xf>
    <xf numFmtId="0" fontId="74" fillId="12" borderId="122" xfId="0" applyFont="1" applyFill="1" applyBorder="1" applyAlignment="1" applyProtection="1">
      <alignment horizontal="center" vertical="center"/>
      <protection hidden="1"/>
    </xf>
    <xf numFmtId="0" fontId="74" fillId="12" borderId="123" xfId="0" applyFont="1" applyFill="1" applyBorder="1" applyAlignment="1" applyProtection="1">
      <alignment horizontal="center" vertical="center"/>
      <protection hidden="1"/>
    </xf>
    <xf numFmtId="0" fontId="75" fillId="12" borderId="121" xfId="0" applyFont="1" applyFill="1" applyBorder="1" applyAlignment="1" applyProtection="1">
      <alignment horizontal="center" vertical="center"/>
      <protection hidden="1"/>
    </xf>
    <xf numFmtId="0" fontId="75" fillId="12" borderId="122" xfId="0" applyFont="1" applyFill="1" applyBorder="1" applyAlignment="1" applyProtection="1">
      <alignment horizontal="center" vertical="center"/>
      <protection hidden="1"/>
    </xf>
    <xf numFmtId="0" fontId="75" fillId="12" borderId="123" xfId="0" applyFont="1" applyFill="1" applyBorder="1" applyAlignment="1" applyProtection="1">
      <alignment horizontal="center" vertical="center"/>
      <protection hidden="1"/>
    </xf>
    <xf numFmtId="0" fontId="74" fillId="12" borderId="121" xfId="0" applyFont="1" applyFill="1" applyBorder="1" applyAlignment="1" applyProtection="1">
      <alignment horizontal="center" vertical="center" wrapText="1"/>
      <protection hidden="1"/>
    </xf>
    <xf numFmtId="0" fontId="74" fillId="12" borderId="122" xfId="0" applyFont="1" applyFill="1" applyBorder="1" applyAlignment="1" applyProtection="1">
      <alignment horizontal="center" vertical="center" wrapText="1"/>
      <protection hidden="1"/>
    </xf>
    <xf numFmtId="0" fontId="74" fillId="12" borderId="123"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57" fillId="21" borderId="0" xfId="0" applyFont="1" applyFill="1" applyAlignment="1" applyProtection="1">
      <alignment horizontal="center" vertical="center"/>
      <protection hidden="1"/>
    </xf>
    <xf numFmtId="0" fontId="3" fillId="0" borderId="49"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73" fillId="12" borderId="118" xfId="0" applyFont="1" applyFill="1" applyBorder="1" applyAlignment="1" applyProtection="1">
      <alignment horizontal="center" vertical="center" shrinkToFit="1"/>
      <protection hidden="1"/>
    </xf>
    <xf numFmtId="0" fontId="73" fillId="12" borderId="119" xfId="0" applyFont="1" applyFill="1" applyBorder="1" applyAlignment="1" applyProtection="1">
      <alignment horizontal="center" vertical="center" shrinkToFit="1"/>
      <protection hidden="1"/>
    </xf>
    <xf numFmtId="0" fontId="73" fillId="12" borderId="120" xfId="0" applyFont="1" applyFill="1" applyBorder="1" applyAlignment="1" applyProtection="1">
      <alignment horizontal="center" vertical="center" shrinkToFit="1"/>
      <protection hidden="1"/>
    </xf>
    <xf numFmtId="0" fontId="43" fillId="6" borderId="17" xfId="0" applyFont="1" applyFill="1" applyBorder="1" applyAlignment="1" applyProtection="1">
      <alignment horizontal="center" vertical="center"/>
      <protection hidden="1"/>
    </xf>
    <xf numFmtId="0" fontId="32" fillId="6" borderId="19" xfId="0" applyFont="1" applyFill="1" applyBorder="1" applyAlignment="1" applyProtection="1">
      <alignment horizontal="center" vertical="center"/>
      <protection hidden="1"/>
    </xf>
    <xf numFmtId="0" fontId="26" fillId="0" borderId="0" xfId="0" applyNumberFormat="1" applyFont="1" applyFill="1" applyBorder="1" applyAlignment="1" applyProtection="1">
      <alignment horizontal="center" vertical="center" shrinkToFit="1"/>
      <protection hidden="1"/>
    </xf>
    <xf numFmtId="0" fontId="42" fillId="6" borderId="0" xfId="0" applyFont="1" applyFill="1" applyBorder="1" applyAlignment="1" applyProtection="1">
      <alignment horizontal="center" vertical="center"/>
      <protection locked="0" hidden="1"/>
    </xf>
    <xf numFmtId="22" fontId="60" fillId="0" borderId="79" xfId="0" applyNumberFormat="1" applyFont="1" applyBorder="1" applyAlignment="1" applyProtection="1">
      <alignment horizontal="center" vertical="center" readingOrder="2"/>
      <protection hidden="1"/>
    </xf>
    <xf numFmtId="0" fontId="6" fillId="0" borderId="80" xfId="0" applyFont="1" applyFill="1" applyBorder="1" applyAlignment="1" applyProtection="1">
      <alignment horizontal="center" vertical="center" wrapText="1"/>
      <protection hidden="1"/>
    </xf>
    <xf numFmtId="0" fontId="6" fillId="0" borderId="81" xfId="0" applyFont="1" applyFill="1" applyBorder="1" applyAlignment="1" applyProtection="1">
      <alignment horizontal="center" vertical="center" wrapText="1"/>
      <protection hidden="1"/>
    </xf>
    <xf numFmtId="0" fontId="47" fillId="4" borderId="81" xfId="1" applyFont="1" applyFill="1" applyBorder="1" applyAlignment="1" applyProtection="1">
      <alignment horizontal="center" vertical="center"/>
      <protection hidden="1"/>
    </xf>
    <xf numFmtId="0" fontId="6" fillId="0" borderId="81" xfId="0" applyFont="1" applyFill="1" applyBorder="1" applyAlignment="1" applyProtection="1">
      <alignment horizontal="center" vertical="center"/>
      <protection hidden="1"/>
    </xf>
    <xf numFmtId="0" fontId="30" fillId="4" borderId="81" xfId="0" applyFont="1" applyFill="1" applyBorder="1" applyAlignment="1" applyProtection="1">
      <alignment horizontal="center" vertical="center"/>
      <protection hidden="1"/>
    </xf>
    <xf numFmtId="0" fontId="15" fillId="0" borderId="83"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0" fillId="4" borderId="18" xfId="0" applyFill="1" applyBorder="1" applyAlignment="1" applyProtection="1">
      <alignment horizontal="center" vertical="center"/>
      <protection hidden="1"/>
    </xf>
    <xf numFmtId="0" fontId="37" fillId="4" borderId="81"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protection hidden="1"/>
    </xf>
    <xf numFmtId="0" fontId="7" fillId="4" borderId="82" xfId="0" applyFont="1" applyFill="1" applyBorder="1" applyAlignment="1" applyProtection="1">
      <alignment horizontal="center" vertical="center"/>
      <protection hidden="1"/>
    </xf>
    <xf numFmtId="14" fontId="70" fillId="4" borderId="18" xfId="0" applyNumberFormat="1" applyFont="1" applyFill="1" applyBorder="1" applyAlignment="1" applyProtection="1">
      <alignment horizontal="center" vertical="center"/>
      <protection hidden="1"/>
    </xf>
    <xf numFmtId="0" fontId="71" fillId="0" borderId="18" xfId="0" applyFont="1" applyFill="1" applyBorder="1" applyAlignment="1" applyProtection="1">
      <alignment horizontal="center" vertical="center"/>
      <protection hidden="1"/>
    </xf>
    <xf numFmtId="0" fontId="71" fillId="4" borderId="18" xfId="0" applyFont="1" applyFill="1" applyBorder="1" applyAlignment="1" applyProtection="1">
      <alignment horizontal="center" vertical="center"/>
      <protection hidden="1"/>
    </xf>
    <xf numFmtId="0" fontId="6" fillId="0" borderId="81" xfId="0" applyFont="1" applyFill="1" applyBorder="1" applyAlignment="1" applyProtection="1">
      <alignment horizontal="center" vertical="center" shrinkToFit="1"/>
      <protection hidden="1"/>
    </xf>
    <xf numFmtId="0" fontId="6" fillId="0" borderId="83"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vertical="center" wrapText="1"/>
      <protection hidden="1"/>
    </xf>
    <xf numFmtId="0" fontId="72" fillId="4" borderId="18" xfId="0" applyFont="1" applyFill="1" applyBorder="1" applyAlignment="1" applyProtection="1">
      <alignment horizontal="center" vertical="center" shrinkToFit="1"/>
      <protection hidden="1"/>
    </xf>
    <xf numFmtId="0" fontId="72" fillId="0" borderId="18" xfId="0" applyFont="1" applyFill="1" applyBorder="1" applyAlignment="1" applyProtection="1">
      <alignment horizontal="center" vertical="center" wrapText="1"/>
      <protection hidden="1"/>
    </xf>
    <xf numFmtId="0" fontId="72" fillId="0" borderId="84" xfId="0" applyFont="1" applyFill="1" applyBorder="1" applyAlignment="1" applyProtection="1">
      <alignment horizontal="center" vertical="center" wrapText="1"/>
      <protection hidden="1"/>
    </xf>
    <xf numFmtId="0" fontId="6" fillId="0" borderId="83" xfId="0" applyFont="1"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shrinkToFit="1"/>
      <protection hidden="1"/>
    </xf>
    <xf numFmtId="0" fontId="35" fillId="2" borderId="25" xfId="0" applyFont="1" applyFill="1" applyBorder="1" applyAlignment="1" applyProtection="1">
      <alignment horizontal="center" vertical="center"/>
      <protection hidden="1"/>
    </xf>
    <xf numFmtId="0" fontId="35" fillId="2" borderId="26" xfId="0" applyFont="1" applyFill="1" applyBorder="1" applyAlignment="1" applyProtection="1">
      <alignment horizontal="center" vertical="center"/>
      <protection hidden="1"/>
    </xf>
    <xf numFmtId="0" fontId="0" fillId="4" borderId="18"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14" fontId="38" fillId="4" borderId="18" xfId="0" applyNumberFormat="1" applyFont="1" applyFill="1" applyBorder="1" applyAlignment="1" applyProtection="1">
      <alignment horizontal="center" vertical="center"/>
      <protection hidden="1"/>
    </xf>
    <xf numFmtId="0" fontId="29" fillId="4" borderId="18" xfId="0" applyFont="1" applyFill="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49" fontId="7" fillId="4" borderId="18" xfId="0" applyNumberFormat="1" applyFont="1" applyFill="1" applyBorder="1" applyAlignment="1" applyProtection="1">
      <alignment horizontal="center" vertical="center" shrinkToFit="1"/>
      <protection hidden="1"/>
    </xf>
    <xf numFmtId="0" fontId="15" fillId="0" borderId="85" xfId="0" applyFont="1" applyFill="1" applyBorder="1" applyAlignment="1" applyProtection="1">
      <alignment horizontal="center" vertical="center"/>
      <protection hidden="1"/>
    </xf>
    <xf numFmtId="0" fontId="15" fillId="0" borderId="27" xfId="0" applyFont="1" applyFill="1" applyBorder="1" applyAlignment="1" applyProtection="1">
      <alignment horizontal="center" vertical="center"/>
      <protection hidden="1"/>
    </xf>
    <xf numFmtId="0" fontId="61" fillId="16" borderId="2" xfId="0" applyFont="1" applyFill="1" applyBorder="1" applyAlignment="1" applyProtection="1">
      <alignment horizontal="center" vertical="center" wrapText="1"/>
      <protection hidden="1"/>
    </xf>
    <xf numFmtId="0" fontId="61" fillId="16" borderId="0" xfId="0" applyFont="1" applyFill="1" applyBorder="1" applyAlignment="1" applyProtection="1">
      <alignment horizontal="center" vertical="center" wrapText="1"/>
      <protection hidden="1"/>
    </xf>
    <xf numFmtId="0" fontId="29" fillId="4" borderId="84" xfId="0" applyFont="1" applyFill="1" applyBorder="1" applyAlignment="1" applyProtection="1">
      <alignment horizontal="center" vertical="center"/>
      <protection hidden="1"/>
    </xf>
    <xf numFmtId="0" fontId="72" fillId="4" borderId="18" xfId="0" applyFont="1" applyFill="1" applyBorder="1" applyAlignment="1" applyProtection="1">
      <alignment horizontal="center" vertical="center" wrapText="1"/>
      <protection hidden="1"/>
    </xf>
    <xf numFmtId="0" fontId="71" fillId="0" borderId="84" xfId="0" applyFont="1" applyFill="1" applyBorder="1" applyAlignment="1" applyProtection="1">
      <alignment horizontal="center" vertical="center"/>
      <protection hidden="1"/>
    </xf>
    <xf numFmtId="0" fontId="7" fillId="4" borderId="18" xfId="0" applyNumberFormat="1" applyFont="1" applyFill="1" applyBorder="1" applyAlignment="1" applyProtection="1">
      <alignment horizontal="center" vertical="center" shrinkToFit="1"/>
      <protection hidden="1"/>
    </xf>
    <xf numFmtId="49" fontId="7" fillId="4" borderId="27" xfId="0" applyNumberFormat="1" applyFont="1" applyFill="1" applyBorder="1" applyAlignment="1" applyProtection="1">
      <alignment horizontal="center" vertical="center" shrinkToFit="1"/>
      <protection hidden="1"/>
    </xf>
    <xf numFmtId="0" fontId="7" fillId="4" borderId="27" xfId="0" applyNumberFormat="1" applyFont="1" applyFill="1" applyBorder="1" applyAlignment="1" applyProtection="1">
      <alignment horizontal="center" vertical="center" shrinkToFit="1"/>
      <protection hidden="1"/>
    </xf>
    <xf numFmtId="0" fontId="30" fillId="0" borderId="27" xfId="0" applyFont="1" applyFill="1" applyBorder="1" applyAlignment="1" applyProtection="1">
      <alignment horizontal="center" vertical="center"/>
      <protection hidden="1"/>
    </xf>
    <xf numFmtId="49" fontId="29" fillId="4" borderId="27" xfId="0" applyNumberFormat="1" applyFont="1" applyFill="1" applyBorder="1" applyAlignment="1" applyProtection="1">
      <alignment horizontal="center" vertical="center"/>
      <protection hidden="1"/>
    </xf>
    <xf numFmtId="0" fontId="37" fillId="4" borderId="27" xfId="0" applyNumberFormat="1" applyFont="1" applyFill="1" applyBorder="1" applyAlignment="1" applyProtection="1">
      <alignment horizontal="center" vertical="center"/>
      <protection hidden="1"/>
    </xf>
    <xf numFmtId="0" fontId="37" fillId="4" borderId="86" xfId="0" applyNumberFormat="1"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shrinkToFit="1"/>
      <protection hidden="1"/>
    </xf>
    <xf numFmtId="0" fontId="0" fillId="4" borderId="84"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30" fillId="4" borderId="151" xfId="0" applyFont="1" applyFill="1" applyBorder="1" applyAlignment="1" applyProtection="1">
      <alignment horizontal="center" vertical="center" wrapText="1" shrinkToFit="1"/>
      <protection hidden="1"/>
    </xf>
    <xf numFmtId="0" fontId="29" fillId="0" borderId="100"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0" fontId="29" fillId="0" borderId="105" xfId="0" applyFont="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0" fillId="4" borderId="0" xfId="0" applyFill="1" applyBorder="1" applyAlignment="1" applyProtection="1">
      <alignment horizontal="center" vertical="center"/>
      <protection hidden="1"/>
    </xf>
    <xf numFmtId="0" fontId="29" fillId="0" borderId="102" xfId="0" applyFont="1" applyBorder="1" applyAlignment="1" applyProtection="1">
      <alignment horizontal="center" vertical="center" wrapText="1"/>
      <protection hidden="1"/>
    </xf>
    <xf numFmtId="0" fontId="29" fillId="0" borderId="154" xfId="0" applyFont="1" applyBorder="1" applyAlignment="1" applyProtection="1">
      <alignment horizontal="center" vertical="center" wrapText="1"/>
      <protection hidden="1"/>
    </xf>
    <xf numFmtId="0" fontId="29" fillId="0" borderId="104" xfId="0" applyFont="1" applyBorder="1" applyAlignment="1" applyProtection="1">
      <alignment horizontal="center" vertical="center" wrapText="1"/>
      <protection hidden="1"/>
    </xf>
    <xf numFmtId="0" fontId="90" fillId="0" borderId="17"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66" fillId="0" borderId="90" xfId="0" applyFont="1" applyFill="1" applyBorder="1" applyAlignment="1" applyProtection="1">
      <alignment horizontal="center" vertical="top"/>
      <protection hidden="1"/>
    </xf>
    <xf numFmtId="0" fontId="66" fillId="0" borderId="92" xfId="0" applyFont="1" applyFill="1" applyBorder="1" applyAlignment="1" applyProtection="1">
      <alignment horizontal="center" vertical="top"/>
      <protection hidden="1"/>
    </xf>
    <xf numFmtId="0" fontId="35" fillId="0" borderId="31" xfId="0" applyFont="1" applyBorder="1" applyAlignment="1" applyProtection="1">
      <alignment horizontal="center" vertical="center"/>
      <protection hidden="1"/>
    </xf>
    <xf numFmtId="0" fontId="35" fillId="0" borderId="18" xfId="0" applyFont="1" applyBorder="1" applyAlignment="1" applyProtection="1">
      <alignment horizontal="center" vertical="center"/>
      <protection hidden="1"/>
    </xf>
    <xf numFmtId="0" fontId="35" fillId="0" borderId="99" xfId="0" applyFont="1" applyBorder="1" applyAlignment="1" applyProtection="1">
      <alignment horizontal="center" vertical="center"/>
      <protection hidden="1"/>
    </xf>
    <xf numFmtId="0" fontId="15" fillId="0" borderId="89" xfId="0" applyFont="1" applyBorder="1" applyAlignment="1" applyProtection="1">
      <alignment horizontal="center" vertical="center"/>
      <protection hidden="1"/>
    </xf>
    <xf numFmtId="0" fontId="32" fillId="4" borderId="89" xfId="0" applyFont="1" applyFill="1" applyBorder="1" applyAlignment="1" applyProtection="1">
      <alignment horizontal="center" vertical="center"/>
      <protection hidden="1"/>
    </xf>
    <xf numFmtId="0" fontId="32" fillId="4" borderId="155"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0" fillId="0" borderId="156" xfId="0" applyFont="1" applyFill="1" applyBorder="1" applyAlignment="1" applyProtection="1">
      <alignment horizontal="center" vertical="center"/>
      <protection hidden="1"/>
    </xf>
    <xf numFmtId="0" fontId="30" fillId="0" borderId="152"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0" fontId="30" fillId="0" borderId="17" xfId="0" applyFont="1" applyFill="1" applyBorder="1" applyAlignment="1" applyProtection="1">
      <alignment horizontal="center" vertical="center"/>
      <protection hidden="1"/>
    </xf>
    <xf numFmtId="0" fontId="3" fillId="22" borderId="61" xfId="0" applyFont="1" applyFill="1" applyBorder="1" applyAlignment="1" applyProtection="1">
      <alignment horizontal="center" vertical="center"/>
      <protection hidden="1"/>
    </xf>
    <xf numFmtId="0" fontId="63" fillId="0" borderId="61" xfId="0" applyFont="1" applyFill="1" applyBorder="1" applyAlignment="1" applyProtection="1">
      <alignment horizontal="center" vertical="center"/>
      <protection hidden="1"/>
    </xf>
    <xf numFmtId="0" fontId="59" fillId="0" borderId="0" xfId="0" applyFont="1" applyFill="1" applyBorder="1" applyAlignment="1" applyProtection="1">
      <alignment horizontal="center" vertical="center"/>
      <protection hidden="1"/>
    </xf>
    <xf numFmtId="0" fontId="3" fillId="8" borderId="150" xfId="0" applyFont="1" applyFill="1" applyBorder="1" applyAlignment="1" applyProtection="1">
      <alignment horizontal="center" vertical="center" shrinkToFit="1"/>
      <protection hidden="1"/>
    </xf>
    <xf numFmtId="0" fontId="3" fillId="8" borderId="151" xfId="0" applyFont="1" applyFill="1" applyBorder="1" applyAlignment="1" applyProtection="1">
      <alignment horizontal="center" vertical="center" shrinkToFit="1"/>
      <protection hidden="1"/>
    </xf>
    <xf numFmtId="0" fontId="30" fillId="0" borderId="61" xfId="0" applyFont="1" applyFill="1" applyBorder="1" applyAlignment="1" applyProtection="1">
      <alignment horizontal="center" vertical="center"/>
      <protection hidden="1"/>
    </xf>
    <xf numFmtId="0" fontId="92" fillId="0" borderId="0" xfId="0" applyFont="1" applyBorder="1" applyAlignment="1" applyProtection="1">
      <alignment horizontal="center"/>
      <protection hidden="1"/>
    </xf>
    <xf numFmtId="0" fontId="91" fillId="0" borderId="0" xfId="0" applyFont="1" applyBorder="1" applyAlignment="1" applyProtection="1">
      <alignment horizontal="center"/>
      <protection hidden="1"/>
    </xf>
    <xf numFmtId="0" fontId="91" fillId="0" borderId="19" xfId="0" applyFont="1" applyBorder="1" applyAlignment="1" applyProtection="1">
      <alignment horizontal="center" vertical="center"/>
      <protection hidden="1"/>
    </xf>
    <xf numFmtId="0" fontId="92" fillId="0" borderId="0" xfId="0" applyFont="1" applyBorder="1" applyAlignment="1" applyProtection="1">
      <alignment horizontal="center" vertical="center"/>
      <protection hidden="1"/>
    </xf>
    <xf numFmtId="0" fontId="91" fillId="0" borderId="0" xfId="0" applyFont="1" applyBorder="1" applyAlignment="1" applyProtection="1">
      <alignment horizontal="center" vertical="center"/>
      <protection hidden="1"/>
    </xf>
    <xf numFmtId="0" fontId="34" fillId="0" borderId="0" xfId="0" applyFont="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30" fillId="8" borderId="88" xfId="0" applyFont="1" applyFill="1" applyBorder="1" applyAlignment="1" applyProtection="1">
      <alignment horizontal="center" vertical="center"/>
      <protection hidden="1"/>
    </xf>
    <xf numFmtId="0" fontId="30" fillId="8" borderId="89"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90" xfId="0" applyFont="1" applyBorder="1" applyAlignment="1" applyProtection="1">
      <alignment horizontal="center" vertical="center" wrapText="1"/>
      <protection hidden="1"/>
    </xf>
    <xf numFmtId="14" fontId="0" fillId="0" borderId="0" xfId="0" applyNumberFormat="1" applyFill="1" applyBorder="1" applyAlignment="1" applyProtection="1">
      <alignment horizontal="center" vertical="center"/>
      <protection hidden="1"/>
    </xf>
    <xf numFmtId="0" fontId="50" fillId="4" borderId="89" xfId="0" applyFont="1" applyFill="1" applyBorder="1" applyAlignment="1" applyProtection="1">
      <alignment horizontal="center" vertical="center"/>
      <protection hidden="1"/>
    </xf>
    <xf numFmtId="0" fontId="6" fillId="0" borderId="91" xfId="0" applyFont="1" applyBorder="1" applyAlignment="1" applyProtection="1">
      <alignment horizontal="center" vertical="center"/>
      <protection hidden="1"/>
    </xf>
    <xf numFmtId="0" fontId="3" fillId="3" borderId="34" xfId="0" applyFont="1" applyFill="1" applyBorder="1" applyAlignment="1" applyProtection="1">
      <alignment horizontal="center" vertical="center" textRotation="90" wrapText="1"/>
      <protection hidden="1"/>
    </xf>
    <xf numFmtId="0" fontId="3" fillId="3" borderId="35"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30" fillId="0" borderId="24" xfId="0" applyFont="1" applyFill="1" applyBorder="1" applyAlignment="1" applyProtection="1">
      <alignment horizontal="center" vertical="center" textRotation="90"/>
      <protection hidden="1"/>
    </xf>
    <xf numFmtId="0" fontId="48" fillId="4" borderId="0" xfId="0" applyFont="1" applyFill="1" applyAlignment="1" applyProtection="1">
      <alignment horizontal="center" vertical="center"/>
      <protection locked="0"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49"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55" fillId="4" borderId="65" xfId="0" applyFont="1" applyFill="1" applyBorder="1" applyAlignment="1" applyProtection="1">
      <alignment horizontal="center" vertical="center"/>
      <protection hidden="1"/>
    </xf>
    <xf numFmtId="0" fontId="55" fillId="4" borderId="68"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textRotation="90" wrapText="1"/>
      <protection hidden="1"/>
    </xf>
    <xf numFmtId="0" fontId="32" fillId="19" borderId="53" xfId="0" applyFont="1" applyFill="1" applyBorder="1" applyAlignment="1" applyProtection="1">
      <alignment horizontal="center" vertical="center"/>
      <protection hidden="1"/>
    </xf>
    <xf numFmtId="0" fontId="32" fillId="19" borderId="58" xfId="0" applyFont="1" applyFill="1" applyBorder="1" applyAlignment="1" applyProtection="1">
      <alignment horizontal="center" vertical="center"/>
      <protection hidden="1"/>
    </xf>
    <xf numFmtId="0" fontId="55" fillId="4" borderId="75" xfId="0" applyFont="1" applyFill="1" applyBorder="1" applyAlignment="1" applyProtection="1">
      <alignment horizontal="center" vertical="center"/>
      <protection hidden="1"/>
    </xf>
    <xf numFmtId="0" fontId="55" fillId="4" borderId="76" xfId="0" applyFont="1" applyFill="1" applyBorder="1" applyAlignment="1" applyProtection="1">
      <alignment horizontal="center" vertical="center"/>
      <protection hidden="1"/>
    </xf>
    <xf numFmtId="0" fontId="55" fillId="4" borderId="77" xfId="0" applyFont="1" applyFill="1" applyBorder="1" applyAlignment="1" applyProtection="1">
      <alignment horizontal="center" vertical="center"/>
      <protection hidden="1"/>
    </xf>
    <xf numFmtId="0" fontId="55" fillId="4" borderId="66" xfId="0" applyFont="1" applyFill="1" applyBorder="1" applyAlignment="1" applyProtection="1">
      <alignment horizontal="center" vertical="center"/>
      <protection hidden="1"/>
    </xf>
    <xf numFmtId="0" fontId="55" fillId="4" borderId="69" xfId="0"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76" fillId="11" borderId="24" xfId="0" applyFont="1" applyFill="1" applyBorder="1" applyAlignment="1" applyProtection="1">
      <alignment horizontal="center" vertical="center"/>
    </xf>
    <xf numFmtId="0" fontId="32" fillId="0" borderId="36" xfId="0" applyFont="1" applyBorder="1" applyAlignment="1" applyProtection="1">
      <alignment horizontal="center" vertical="center"/>
      <protection hidden="1"/>
    </xf>
    <xf numFmtId="0" fontId="32" fillId="0" borderId="4"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28" xfId="0" applyFont="1" applyBorder="1" applyAlignment="1" applyProtection="1">
      <alignment horizontal="center" vertical="center"/>
      <protection hidden="1"/>
    </xf>
    <xf numFmtId="0" fontId="32" fillId="0" borderId="30" xfId="0" applyFont="1" applyBorder="1" applyAlignment="1" applyProtection="1">
      <alignment horizontal="center" vertical="center"/>
      <protection hidden="1"/>
    </xf>
    <xf numFmtId="0" fontId="32" fillId="0" borderId="29" xfId="0" applyFont="1" applyBorder="1" applyAlignment="1" applyProtection="1">
      <alignment horizontal="center" vertical="center"/>
      <protection hidden="1"/>
    </xf>
    <xf numFmtId="0" fontId="3" fillId="8" borderId="30" xfId="0" applyFont="1" applyFill="1" applyBorder="1" applyAlignment="1" applyProtection="1">
      <alignment horizontal="center" vertical="center" wrapText="1"/>
      <protection hidden="1"/>
    </xf>
    <xf numFmtId="0" fontId="3" fillId="8" borderId="28" xfId="0"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protection hidden="1"/>
    </xf>
    <xf numFmtId="0" fontId="31" fillId="6" borderId="42" xfId="0" applyFont="1" applyFill="1" applyBorder="1" applyAlignment="1" applyProtection="1">
      <alignment horizontal="center" vertical="center"/>
      <protection hidden="1"/>
    </xf>
    <xf numFmtId="0" fontId="31" fillId="6" borderId="43" xfId="0" applyFont="1" applyFill="1" applyBorder="1" applyAlignment="1" applyProtection="1">
      <alignment horizontal="center" vertical="center"/>
      <protection hidden="1"/>
    </xf>
    <xf numFmtId="0" fontId="31" fillId="6" borderId="42" xfId="0" applyFont="1" applyFill="1" applyBorder="1" applyAlignment="1" applyProtection="1">
      <alignment horizontal="center" vertical="center" wrapText="1"/>
      <protection hidden="1"/>
    </xf>
    <xf numFmtId="0" fontId="31" fillId="6" borderId="43" xfId="0" applyFont="1" applyFill="1" applyBorder="1" applyAlignment="1" applyProtection="1">
      <alignment horizontal="center" vertical="center" wrapText="1"/>
      <protection hidden="1"/>
    </xf>
    <xf numFmtId="0" fontId="3" fillId="8" borderId="29" xfId="0" applyFont="1" applyFill="1" applyBorder="1" applyAlignment="1" applyProtection="1">
      <alignment horizontal="center" vertical="center" wrapText="1"/>
      <protection hidden="1"/>
    </xf>
    <xf numFmtId="0" fontId="30" fillId="0" borderId="24" xfId="0" applyFont="1" applyFill="1" applyBorder="1" applyAlignment="1" applyProtection="1">
      <alignment horizontal="center" vertical="center" textRotation="90" wrapText="1"/>
      <protection hidden="1"/>
    </xf>
    <xf numFmtId="0" fontId="3" fillId="8" borderId="29" xfId="0" applyNumberFormat="1" applyFont="1" applyFill="1" applyBorder="1" applyAlignment="1" applyProtection="1">
      <alignment horizontal="center" vertical="center" wrapText="1"/>
      <protection hidden="1"/>
    </xf>
    <xf numFmtId="0" fontId="26" fillId="4" borderId="29" xfId="0" applyFont="1" applyFill="1" applyBorder="1" applyAlignment="1" applyProtection="1">
      <alignment horizontal="center" vertical="center"/>
      <protection hidden="1"/>
    </xf>
    <xf numFmtId="0" fontId="32" fillId="0" borderId="38" xfId="0" applyFont="1" applyBorder="1" applyAlignment="1" applyProtection="1">
      <alignment horizontal="center" vertical="center"/>
      <protection hidden="1"/>
    </xf>
    <xf numFmtId="0" fontId="32" fillId="0" borderId="2" xfId="0" applyFont="1" applyBorder="1" applyAlignment="1" applyProtection="1">
      <alignment horizontal="center" vertical="center"/>
      <protection hidden="1"/>
    </xf>
    <xf numFmtId="0" fontId="32" fillId="0" borderId="40" xfId="0" applyFont="1" applyBorder="1" applyAlignment="1" applyProtection="1">
      <alignment horizontal="center" vertical="center"/>
      <protection hidden="1"/>
    </xf>
    <xf numFmtId="0" fontId="32" fillId="0" borderId="17" xfId="0" applyFont="1" applyBorder="1" applyAlignment="1" applyProtection="1">
      <alignment horizontal="center" vertical="center"/>
      <protection hidden="1"/>
    </xf>
    <xf numFmtId="0" fontId="32" fillId="0" borderId="39" xfId="0" applyFont="1" applyBorder="1" applyAlignment="1" applyProtection="1">
      <alignment horizontal="center" vertical="center"/>
      <protection hidden="1"/>
    </xf>
    <xf numFmtId="0" fontId="32" fillId="0" borderId="41" xfId="0" applyFont="1" applyBorder="1" applyAlignment="1" applyProtection="1">
      <alignment horizontal="center" vertical="center"/>
      <protection hidden="1"/>
    </xf>
    <xf numFmtId="0" fontId="32" fillId="0" borderId="24" xfId="0" applyFont="1" applyFill="1" applyBorder="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55" fillId="4" borderId="67" xfId="0" applyFont="1" applyFill="1" applyBorder="1" applyAlignment="1" applyProtection="1">
      <alignment horizontal="center" vertical="center"/>
      <protection hidden="1"/>
    </xf>
    <xf numFmtId="0" fontId="55" fillId="4" borderId="70" xfId="0" applyFont="1" applyFill="1" applyBorder="1" applyAlignment="1" applyProtection="1">
      <alignment horizontal="center" vertical="center"/>
      <protection hidden="1"/>
    </xf>
    <xf numFmtId="0" fontId="30" fillId="0" borderId="22" xfId="0" applyFont="1" applyFill="1" applyBorder="1" applyAlignment="1" applyProtection="1">
      <alignment horizontal="center" vertical="center" textRotation="90"/>
      <protection hidden="1"/>
    </xf>
    <xf numFmtId="0" fontId="30" fillId="0" borderId="127" xfId="0" applyFont="1" applyFill="1" applyBorder="1" applyAlignment="1" applyProtection="1">
      <alignment horizontal="center" vertical="center" textRotation="90"/>
      <protection hidden="1"/>
    </xf>
    <xf numFmtId="0" fontId="32" fillId="19" borderId="59" xfId="0" applyFont="1" applyFill="1" applyBorder="1" applyAlignment="1" applyProtection="1">
      <alignment horizontal="center" vertical="center"/>
      <protection hidden="1"/>
    </xf>
    <xf numFmtId="0" fontId="32" fillId="19" borderId="60" xfId="0" applyFont="1" applyFill="1" applyBorder="1" applyAlignment="1" applyProtection="1">
      <alignment horizontal="center" vertical="center"/>
      <protection hidden="1"/>
    </xf>
    <xf numFmtId="0" fontId="31" fillId="6" borderId="32" xfId="0" applyFont="1" applyFill="1" applyBorder="1" applyAlignment="1" applyProtection="1">
      <alignment horizontal="center" vertical="center"/>
      <protection hidden="1"/>
    </xf>
    <xf numFmtId="0" fontId="31" fillId="6" borderId="28" xfId="0" applyFont="1" applyFill="1" applyBorder="1" applyAlignment="1" applyProtection="1">
      <alignment horizontal="center" vertical="center"/>
      <protection hidden="1"/>
    </xf>
  </cellXfs>
  <cellStyles count="4">
    <cellStyle name="Hyperlink" xfId="1" builtinId="8"/>
    <cellStyle name="Normal" xfId="0" builtinId="0"/>
    <cellStyle name="Normal 2" xfId="2"/>
    <cellStyle name="Normal 2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4"/>
  <sheetViews>
    <sheetView showGridLines="0" rightToLeft="1" tabSelected="1" workbookViewId="0">
      <selection activeCell="K19" sqref="K19"/>
    </sheetView>
  </sheetViews>
  <sheetFormatPr defaultRowHeight="18"/>
  <cols>
    <col min="1" max="1" width="2.25" style="212" customWidth="1"/>
    <col min="2" max="2" width="4.5" style="212" customWidth="1"/>
    <col min="3" max="6" width="9" style="212"/>
    <col min="7" max="7" width="1.5" style="212" customWidth="1"/>
    <col min="8" max="8" width="12.75" style="212" customWidth="1"/>
    <col min="9" max="9" width="16.875" style="212" customWidth="1"/>
    <col min="10" max="10" width="5" style="212" customWidth="1"/>
    <col min="11" max="11" width="9" style="212" customWidth="1"/>
    <col min="12" max="12" width="2.75" style="212" customWidth="1"/>
    <col min="13" max="13" width="9" style="212"/>
    <col min="14" max="14" width="9" style="212" customWidth="1"/>
    <col min="15" max="15" width="3.5" style="212" customWidth="1"/>
    <col min="16" max="17" width="9" style="212"/>
    <col min="18" max="18" width="4.75" style="212" customWidth="1"/>
    <col min="19" max="19" width="2" style="212" customWidth="1"/>
    <col min="20" max="20" width="8.875" style="212" customWidth="1"/>
    <col min="21" max="21" width="15.5" style="212" customWidth="1"/>
    <col min="22" max="16384" width="9" style="212"/>
  </cols>
  <sheetData>
    <row r="1" spans="1:22" ht="28.5" thickBot="1">
      <c r="B1" s="295" t="s">
        <v>182</v>
      </c>
      <c r="C1" s="295"/>
      <c r="D1" s="295"/>
      <c r="E1" s="295"/>
      <c r="F1" s="295"/>
      <c r="G1" s="295"/>
      <c r="H1" s="295"/>
      <c r="I1" s="295"/>
      <c r="J1" s="295"/>
      <c r="K1" s="295"/>
      <c r="L1" s="295"/>
      <c r="M1" s="295"/>
      <c r="N1" s="295"/>
      <c r="O1" s="295"/>
      <c r="P1" s="295"/>
      <c r="Q1" s="295"/>
      <c r="R1" s="295"/>
      <c r="S1" s="295"/>
      <c r="T1" s="295"/>
      <c r="U1" s="295"/>
    </row>
    <row r="2" spans="1:22" ht="19.5" customHeight="1" thickBot="1">
      <c r="B2" s="296" t="s">
        <v>82</v>
      </c>
      <c r="C2" s="296"/>
      <c r="D2" s="296"/>
      <c r="E2" s="296"/>
      <c r="F2" s="296"/>
      <c r="G2" s="296"/>
      <c r="H2" s="296"/>
      <c r="I2" s="296"/>
      <c r="J2" s="213"/>
      <c r="K2" s="297" t="s">
        <v>183</v>
      </c>
      <c r="L2" s="298"/>
      <c r="M2" s="298"/>
      <c r="N2" s="298"/>
      <c r="O2" s="298"/>
      <c r="P2" s="298"/>
      <c r="Q2" s="298"/>
      <c r="R2" s="298"/>
      <c r="S2" s="298"/>
      <c r="T2" s="301" t="s">
        <v>184</v>
      </c>
      <c r="U2" s="302"/>
    </row>
    <row r="3" spans="1:22" ht="22.5" customHeight="1" thickBot="1">
      <c r="A3" s="214">
        <v>1</v>
      </c>
      <c r="B3" s="305" t="s">
        <v>185</v>
      </c>
      <c r="C3" s="306"/>
      <c r="D3" s="306"/>
      <c r="E3" s="306"/>
      <c r="F3" s="306"/>
      <c r="G3" s="306"/>
      <c r="H3" s="306"/>
      <c r="I3" s="307"/>
      <c r="K3" s="299"/>
      <c r="L3" s="300"/>
      <c r="M3" s="300"/>
      <c r="N3" s="300"/>
      <c r="O3" s="300"/>
      <c r="P3" s="300"/>
      <c r="Q3" s="300"/>
      <c r="R3" s="300"/>
      <c r="S3" s="300"/>
      <c r="T3" s="303"/>
      <c r="U3" s="304"/>
    </row>
    <row r="4" spans="1:22" ht="22.5" customHeight="1" thickBot="1">
      <c r="A4" s="214">
        <v>2</v>
      </c>
      <c r="B4" s="292" t="s">
        <v>186</v>
      </c>
      <c r="C4" s="293"/>
      <c r="D4" s="293"/>
      <c r="E4" s="293"/>
      <c r="F4" s="293"/>
      <c r="G4" s="293"/>
      <c r="H4" s="293"/>
      <c r="I4" s="294"/>
      <c r="K4" s="278" t="s">
        <v>15</v>
      </c>
      <c r="L4" s="279"/>
      <c r="M4" s="279"/>
      <c r="N4" s="279"/>
      <c r="O4" s="279"/>
      <c r="P4" s="279"/>
      <c r="Q4" s="279"/>
      <c r="R4" s="279"/>
      <c r="S4" s="280"/>
      <c r="T4" s="285">
        <v>1</v>
      </c>
      <c r="U4" s="286"/>
    </row>
    <row r="5" spans="1:22" ht="22.5" customHeight="1" thickBot="1">
      <c r="A5" s="214"/>
      <c r="B5" s="262" t="s">
        <v>187</v>
      </c>
      <c r="C5" s="263"/>
      <c r="D5" s="263"/>
      <c r="E5" s="263"/>
      <c r="F5" s="263"/>
      <c r="G5" s="263"/>
      <c r="H5" s="263"/>
      <c r="I5" s="215"/>
      <c r="K5" s="283" t="s">
        <v>188</v>
      </c>
      <c r="L5" s="284"/>
      <c r="M5" s="284"/>
      <c r="N5" s="284"/>
      <c r="O5" s="284"/>
      <c r="P5" s="284"/>
      <c r="Q5" s="284"/>
      <c r="R5" s="284"/>
      <c r="S5" s="284"/>
      <c r="T5" s="285">
        <v>1</v>
      </c>
      <c r="U5" s="286"/>
    </row>
    <row r="6" spans="1:22" ht="22.5" customHeight="1" thickBot="1">
      <c r="A6" s="214"/>
      <c r="B6" s="287" t="s">
        <v>189</v>
      </c>
      <c r="C6" s="288"/>
      <c r="D6" s="288"/>
      <c r="E6" s="288"/>
      <c r="F6" s="288"/>
      <c r="G6" s="288"/>
      <c r="H6" s="288"/>
      <c r="I6" s="289"/>
      <c r="K6" s="283" t="s">
        <v>190</v>
      </c>
      <c r="L6" s="284"/>
      <c r="M6" s="284"/>
      <c r="N6" s="284"/>
      <c r="O6" s="284"/>
      <c r="P6" s="284"/>
      <c r="Q6" s="284"/>
      <c r="R6" s="284"/>
      <c r="S6" s="284"/>
      <c r="T6" s="290" t="s">
        <v>191</v>
      </c>
      <c r="U6" s="291"/>
    </row>
    <row r="7" spans="1:22" ht="22.5" customHeight="1" thickBot="1">
      <c r="A7" s="214">
        <v>3</v>
      </c>
      <c r="B7" s="262" t="s">
        <v>88</v>
      </c>
      <c r="C7" s="263"/>
      <c r="D7" s="263"/>
      <c r="E7" s="263"/>
      <c r="F7" s="263"/>
      <c r="G7" s="263"/>
      <c r="H7" s="264" t="s">
        <v>84</v>
      </c>
      <c r="I7" s="265"/>
      <c r="K7" s="266" t="s">
        <v>192</v>
      </c>
      <c r="L7" s="267"/>
      <c r="M7" s="267"/>
      <c r="N7" s="267"/>
      <c r="O7" s="267"/>
      <c r="P7" s="267"/>
      <c r="Q7" s="267"/>
      <c r="R7" s="267"/>
      <c r="S7" s="268"/>
      <c r="T7" s="269">
        <v>0.5</v>
      </c>
      <c r="U7" s="270"/>
      <c r="V7" s="216"/>
    </row>
    <row r="8" spans="1:22" ht="22.5" customHeight="1">
      <c r="A8" s="214">
        <v>4</v>
      </c>
      <c r="B8" s="271" t="s">
        <v>201</v>
      </c>
      <c r="C8" s="271"/>
      <c r="D8" s="271"/>
      <c r="E8" s="271"/>
      <c r="F8" s="271"/>
      <c r="G8" s="271"/>
      <c r="H8" s="271"/>
      <c r="I8" s="271"/>
      <c r="J8" s="216"/>
      <c r="K8" s="274" t="s">
        <v>193</v>
      </c>
      <c r="L8" s="275"/>
      <c r="M8" s="275"/>
      <c r="N8" s="275"/>
      <c r="O8" s="275"/>
      <c r="P8" s="275"/>
      <c r="Q8" s="275"/>
      <c r="R8" s="275"/>
      <c r="S8" s="275"/>
      <c r="T8" s="276" t="s">
        <v>194</v>
      </c>
      <c r="U8" s="277"/>
    </row>
    <row r="9" spans="1:22" ht="22.5" customHeight="1">
      <c r="A9" s="214"/>
      <c r="B9" s="272"/>
      <c r="C9" s="272"/>
      <c r="D9" s="272"/>
      <c r="E9" s="272"/>
      <c r="F9" s="272"/>
      <c r="G9" s="272"/>
      <c r="H9" s="272"/>
      <c r="I9" s="272"/>
      <c r="J9" s="217"/>
      <c r="K9" s="274"/>
      <c r="L9" s="275"/>
      <c r="M9" s="275"/>
      <c r="N9" s="275"/>
      <c r="O9" s="275"/>
      <c r="P9" s="275"/>
      <c r="Q9" s="275"/>
      <c r="R9" s="275"/>
      <c r="S9" s="275"/>
      <c r="T9" s="276"/>
      <c r="U9" s="277"/>
    </row>
    <row r="10" spans="1:22" ht="22.5" customHeight="1">
      <c r="A10" s="214"/>
      <c r="B10" s="272"/>
      <c r="C10" s="272"/>
      <c r="D10" s="272"/>
      <c r="E10" s="272"/>
      <c r="F10" s="272"/>
      <c r="G10" s="272"/>
      <c r="H10" s="272"/>
      <c r="I10" s="272"/>
      <c r="K10" s="278" t="s">
        <v>195</v>
      </c>
      <c r="L10" s="279"/>
      <c r="M10" s="279"/>
      <c r="N10" s="279"/>
      <c r="O10" s="279"/>
      <c r="P10" s="279"/>
      <c r="Q10" s="279"/>
      <c r="R10" s="279"/>
      <c r="S10" s="280"/>
      <c r="T10" s="281">
        <v>0.2</v>
      </c>
      <c r="U10" s="282"/>
    </row>
    <row r="11" spans="1:22" ht="22.5" customHeight="1">
      <c r="A11" s="214"/>
      <c r="B11" s="272"/>
      <c r="C11" s="272"/>
      <c r="D11" s="272"/>
      <c r="E11" s="272"/>
      <c r="F11" s="272"/>
      <c r="G11" s="272"/>
      <c r="H11" s="272"/>
      <c r="I11" s="272"/>
      <c r="K11" s="266" t="s">
        <v>196</v>
      </c>
      <c r="L11" s="267"/>
      <c r="M11" s="267"/>
      <c r="N11" s="267"/>
      <c r="O11" s="267"/>
      <c r="P11" s="267"/>
      <c r="Q11" s="267"/>
      <c r="R11" s="267"/>
      <c r="S11" s="268"/>
      <c r="T11" s="244" t="s">
        <v>194</v>
      </c>
      <c r="U11" s="245"/>
    </row>
    <row r="12" spans="1:22" ht="22.5" customHeight="1" thickBot="1">
      <c r="A12" s="214"/>
      <c r="B12" s="273"/>
      <c r="C12" s="273"/>
      <c r="D12" s="273"/>
      <c r="E12" s="273"/>
      <c r="F12" s="273"/>
      <c r="G12" s="273"/>
      <c r="H12" s="273"/>
      <c r="I12" s="273"/>
      <c r="K12" s="246" t="s">
        <v>197</v>
      </c>
      <c r="L12" s="247"/>
      <c r="M12" s="247"/>
      <c r="N12" s="247"/>
      <c r="O12" s="247"/>
      <c r="P12" s="247"/>
      <c r="Q12" s="247"/>
      <c r="R12" s="247"/>
      <c r="S12" s="248"/>
      <c r="T12" s="249">
        <v>0.5</v>
      </c>
      <c r="U12" s="250"/>
    </row>
    <row r="13" spans="1:22" ht="22.5" customHeight="1" thickBot="1">
      <c r="A13" s="214">
        <v>5</v>
      </c>
      <c r="B13" s="251" t="s">
        <v>198</v>
      </c>
      <c r="C13" s="252"/>
      <c r="D13" s="252"/>
      <c r="E13" s="252"/>
      <c r="F13" s="252"/>
      <c r="G13" s="252"/>
      <c r="H13" s="252"/>
      <c r="I13" s="253"/>
      <c r="K13" s="254" t="s">
        <v>199</v>
      </c>
      <c r="L13" s="255"/>
      <c r="M13" s="255"/>
      <c r="N13" s="255"/>
      <c r="O13" s="255"/>
      <c r="P13" s="255"/>
      <c r="Q13" s="255"/>
      <c r="R13" s="255"/>
      <c r="S13" s="255"/>
      <c r="T13" s="255"/>
      <c r="U13" s="255"/>
    </row>
    <row r="14" spans="1:22" ht="22.5" customHeight="1">
      <c r="A14" s="214"/>
      <c r="B14" s="256" t="s">
        <v>200</v>
      </c>
      <c r="C14" s="256"/>
      <c r="D14" s="256"/>
      <c r="E14" s="256"/>
      <c r="F14" s="256"/>
      <c r="G14" s="256"/>
      <c r="H14" s="256"/>
      <c r="I14" s="256"/>
      <c r="K14" s="255"/>
      <c r="L14" s="255"/>
      <c r="M14" s="255"/>
      <c r="N14" s="255"/>
      <c r="O14" s="255"/>
      <c r="P14" s="255"/>
      <c r="Q14" s="255"/>
      <c r="R14" s="255"/>
      <c r="S14" s="255"/>
      <c r="T14" s="255"/>
      <c r="U14" s="255"/>
    </row>
    <row r="15" spans="1:22" ht="3.75" customHeight="1">
      <c r="A15" s="214"/>
      <c r="B15" s="257"/>
      <c r="C15" s="257"/>
      <c r="D15" s="257"/>
      <c r="E15" s="257"/>
      <c r="F15" s="257"/>
      <c r="G15" s="257"/>
      <c r="H15" s="257"/>
      <c r="I15" s="257"/>
      <c r="K15" s="259"/>
      <c r="L15" s="259"/>
      <c r="M15" s="259"/>
      <c r="N15" s="259"/>
      <c r="O15" s="259"/>
      <c r="P15" s="259"/>
      <c r="Q15" s="259"/>
      <c r="R15" s="259"/>
      <c r="S15" s="259"/>
      <c r="T15" s="259"/>
      <c r="U15" s="259"/>
    </row>
    <row r="16" spans="1:22" ht="26.25" customHeight="1">
      <c r="A16" s="214">
        <v>6</v>
      </c>
      <c r="B16" s="257"/>
      <c r="C16" s="257"/>
      <c r="D16" s="257"/>
      <c r="E16" s="257"/>
      <c r="F16" s="257"/>
      <c r="G16" s="257"/>
      <c r="H16" s="257"/>
      <c r="I16" s="257"/>
      <c r="K16" s="259"/>
      <c r="L16" s="259"/>
      <c r="M16" s="259"/>
      <c r="N16" s="259"/>
      <c r="O16" s="259"/>
      <c r="P16" s="259"/>
      <c r="Q16" s="259"/>
      <c r="R16" s="259"/>
      <c r="S16" s="259"/>
      <c r="T16" s="259"/>
      <c r="U16" s="259"/>
    </row>
    <row r="17" spans="2:22" ht="19.5" customHeight="1">
      <c r="B17" s="257"/>
      <c r="C17" s="257"/>
      <c r="D17" s="257"/>
      <c r="E17" s="257"/>
      <c r="F17" s="257"/>
      <c r="G17" s="257"/>
      <c r="H17" s="257"/>
      <c r="I17" s="257"/>
      <c r="K17" s="259"/>
      <c r="L17" s="259"/>
      <c r="M17" s="259"/>
      <c r="N17" s="259"/>
      <c r="O17" s="259"/>
      <c r="P17" s="259"/>
      <c r="Q17" s="259"/>
      <c r="R17" s="259"/>
      <c r="S17" s="259"/>
      <c r="T17" s="259"/>
      <c r="U17" s="259"/>
    </row>
    <row r="18" spans="2:22" ht="19.5" customHeight="1">
      <c r="B18" s="257"/>
      <c r="C18" s="257"/>
      <c r="D18" s="257"/>
      <c r="E18" s="257"/>
      <c r="F18" s="257"/>
      <c r="G18" s="257"/>
      <c r="H18" s="257"/>
      <c r="I18" s="257"/>
      <c r="K18" s="218"/>
      <c r="L18" s="219"/>
      <c r="M18" s="260"/>
      <c r="N18" s="260"/>
      <c r="O18" s="260"/>
      <c r="P18" s="220"/>
      <c r="Q18" s="261"/>
      <c r="R18" s="261"/>
      <c r="S18" s="218"/>
      <c r="T18" s="218"/>
      <c r="U18" s="218"/>
      <c r="V18" s="219"/>
    </row>
    <row r="19" spans="2:22" ht="21.75" customHeight="1" thickBot="1">
      <c r="B19" s="258"/>
      <c r="C19" s="258"/>
      <c r="D19" s="258"/>
      <c r="E19" s="258"/>
      <c r="F19" s="258"/>
      <c r="G19" s="258"/>
      <c r="H19" s="258"/>
      <c r="I19" s="258"/>
      <c r="Q19" s="221"/>
      <c r="R19" s="221"/>
      <c r="S19" s="221"/>
      <c r="T19" s="221"/>
      <c r="U19" s="221"/>
    </row>
    <row r="20" spans="2:22" ht="3.75" customHeight="1"/>
    <row r="21" spans="2:22" s="239" customFormat="1" ht="35.25" customHeight="1">
      <c r="B21" s="243"/>
      <c r="C21" s="243"/>
      <c r="D21" s="243"/>
      <c r="E21" s="243"/>
      <c r="F21" s="243"/>
      <c r="G21" s="243"/>
      <c r="H21" s="243"/>
      <c r="I21" s="243"/>
      <c r="J21" s="243"/>
      <c r="K21" s="243"/>
      <c r="L21" s="243"/>
      <c r="M21" s="243"/>
      <c r="N21" s="243"/>
      <c r="O21" s="243"/>
      <c r="P21" s="243"/>
      <c r="Q21" s="243"/>
      <c r="R21" s="243"/>
      <c r="S21" s="243"/>
      <c r="T21" s="243"/>
      <c r="U21" s="243"/>
    </row>
    <row r="22" spans="2:22" s="239" customFormat="1" ht="14.25" customHeight="1">
      <c r="B22" s="243"/>
      <c r="C22" s="243"/>
      <c r="D22" s="243"/>
      <c r="E22" s="243"/>
      <c r="F22" s="243"/>
      <c r="G22" s="243"/>
      <c r="H22" s="243"/>
      <c r="I22" s="243"/>
      <c r="J22" s="243"/>
      <c r="K22" s="243"/>
      <c r="L22" s="243"/>
      <c r="M22" s="243"/>
      <c r="N22" s="243"/>
      <c r="O22" s="243"/>
      <c r="P22" s="243"/>
      <c r="Q22" s="243"/>
      <c r="R22" s="243"/>
      <c r="S22" s="243"/>
      <c r="T22" s="243"/>
      <c r="U22" s="243"/>
    </row>
    <row r="23" spans="2:22" s="239" customFormat="1" ht="15" customHeight="1">
      <c r="B23" s="243"/>
      <c r="C23" s="243"/>
      <c r="D23" s="243"/>
      <c r="E23" s="243"/>
      <c r="F23" s="243"/>
      <c r="G23" s="243"/>
      <c r="H23" s="243"/>
      <c r="I23" s="243"/>
      <c r="J23" s="243"/>
      <c r="K23" s="243"/>
      <c r="L23" s="243"/>
      <c r="M23" s="243"/>
      <c r="N23" s="243"/>
      <c r="O23" s="243"/>
      <c r="P23" s="243"/>
      <c r="Q23" s="243"/>
      <c r="R23" s="243"/>
      <c r="S23" s="243"/>
      <c r="T23" s="243"/>
      <c r="U23" s="243"/>
    </row>
    <row r="24" spans="2:22" s="239" customFormat="1"/>
  </sheetData>
  <sheetProtection password="BE6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1"/>
  <sheetViews>
    <sheetView rightToLeft="1" workbookViewId="0">
      <selection activeCell="A8" sqref="A8"/>
    </sheetView>
  </sheetViews>
  <sheetFormatPr defaultColWidth="9" defaultRowHeight="14.25"/>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9" style="32" customWidth="1"/>
    <col min="8" max="8" width="21" style="32" hidden="1" customWidth="1"/>
    <col min="9" max="9" width="16.2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7" customWidth="1"/>
    <col min="19" max="19" width="18.375" style="47" customWidth="1"/>
    <col min="20" max="20" width="16.25" style="32" customWidth="1"/>
    <col min="21" max="16384" width="9" style="32"/>
  </cols>
  <sheetData>
    <row r="1" spans="1:9" ht="23.25" customHeight="1">
      <c r="A1" s="36" t="s">
        <v>59</v>
      </c>
      <c r="B1" s="36" t="s">
        <v>60</v>
      </c>
      <c r="C1" s="36" t="s">
        <v>61</v>
      </c>
      <c r="D1" s="170"/>
      <c r="H1" s="32" t="s">
        <v>141</v>
      </c>
      <c r="I1" s="32" t="s">
        <v>143</v>
      </c>
    </row>
    <row r="2" spans="1:9" s="172" customFormat="1" ht="33.75" customHeight="1">
      <c r="A2" s="39">
        <f>'إختيار المقررات'!E1</f>
        <v>0</v>
      </c>
      <c r="B2" s="40"/>
      <c r="C2" s="40"/>
      <c r="D2" s="171"/>
      <c r="H2" s="172" t="s">
        <v>140</v>
      </c>
      <c r="I2" s="172" t="s">
        <v>161</v>
      </c>
    </row>
    <row r="3" spans="1:9" ht="23.25" customHeight="1">
      <c r="A3" s="36" t="s">
        <v>162</v>
      </c>
      <c r="B3" s="36" t="s">
        <v>163</v>
      </c>
      <c r="C3" s="36" t="s">
        <v>164</v>
      </c>
      <c r="D3" s="36" t="s">
        <v>165</v>
      </c>
      <c r="E3" s="36" t="s">
        <v>166</v>
      </c>
      <c r="F3" s="36" t="s">
        <v>167</v>
      </c>
      <c r="H3" s="173" t="s">
        <v>151</v>
      </c>
    </row>
    <row r="4" spans="1:9" ht="33.75" customHeight="1">
      <c r="A4" s="40"/>
      <c r="B4" s="40"/>
      <c r="C4" s="39" t="str">
        <f>A4&amp;" "&amp;B4</f>
        <v xml:space="preserve"> </v>
      </c>
      <c r="D4" s="40"/>
      <c r="E4" s="40"/>
      <c r="F4" s="40"/>
      <c r="H4" s="32" t="s">
        <v>150</v>
      </c>
    </row>
    <row r="5" spans="1:9" ht="23.25" customHeight="1">
      <c r="A5" s="37" t="s">
        <v>11</v>
      </c>
      <c r="B5" s="36" t="s">
        <v>62</v>
      </c>
      <c r="C5" s="36" t="s">
        <v>6</v>
      </c>
      <c r="D5" s="36" t="s">
        <v>168</v>
      </c>
      <c r="E5" s="36" t="s">
        <v>10</v>
      </c>
      <c r="F5" s="36" t="s">
        <v>63</v>
      </c>
      <c r="H5" s="173" t="s">
        <v>149</v>
      </c>
    </row>
    <row r="6" spans="1:9" ht="33.75" customHeight="1">
      <c r="A6" s="40"/>
      <c r="B6" s="42"/>
      <c r="C6" s="40"/>
      <c r="D6" s="40"/>
      <c r="E6" s="40"/>
      <c r="F6" s="43"/>
      <c r="H6" s="32" t="s">
        <v>153</v>
      </c>
    </row>
    <row r="7" spans="1:9" ht="23.25" customHeight="1">
      <c r="A7" s="36" t="s">
        <v>64</v>
      </c>
      <c r="B7" s="36" t="s">
        <v>65</v>
      </c>
      <c r="C7" s="36" t="s">
        <v>66</v>
      </c>
      <c r="D7" s="36" t="s">
        <v>16</v>
      </c>
      <c r="E7" s="38" t="s">
        <v>67</v>
      </c>
      <c r="F7" s="46" t="s">
        <v>68</v>
      </c>
      <c r="H7" s="173" t="s">
        <v>146</v>
      </c>
    </row>
    <row r="8" spans="1:9" ht="33.75" customHeight="1">
      <c r="A8" s="40"/>
      <c r="B8" s="40"/>
      <c r="C8" s="40"/>
      <c r="D8" s="40"/>
      <c r="E8" s="40"/>
      <c r="F8" s="43"/>
      <c r="H8" s="174" t="s">
        <v>154</v>
      </c>
    </row>
    <row r="9" spans="1:9" ht="23.25" customHeight="1">
      <c r="A9" s="46" t="s">
        <v>69</v>
      </c>
      <c r="B9" s="38" t="s">
        <v>91</v>
      </c>
      <c r="H9" s="175" t="s">
        <v>147</v>
      </c>
    </row>
    <row r="10" spans="1:9" ht="33.75" customHeight="1">
      <c r="A10" s="43"/>
      <c r="B10" s="40"/>
      <c r="H10" s="174" t="s">
        <v>148</v>
      </c>
    </row>
    <row r="11" spans="1:9" ht="26.25">
      <c r="A11" s="308" t="s">
        <v>85</v>
      </c>
      <c r="B11" s="309"/>
      <c r="C11" s="309"/>
      <c r="D11" s="309"/>
      <c r="E11" s="309"/>
      <c r="F11" s="309"/>
      <c r="H11" s="175" t="s">
        <v>145</v>
      </c>
    </row>
    <row r="12" spans="1:9" ht="26.25">
      <c r="A12" s="310" t="s">
        <v>86</v>
      </c>
      <c r="B12" s="310"/>
      <c r="C12" s="176" t="s">
        <v>83</v>
      </c>
      <c r="D12" s="311" t="s">
        <v>87</v>
      </c>
      <c r="E12" s="311"/>
      <c r="F12" s="45" t="s">
        <v>83</v>
      </c>
      <c r="H12" s="174" t="s">
        <v>152</v>
      </c>
    </row>
    <row r="13" spans="1:9" ht="18.75">
      <c r="H13" s="175" t="s">
        <v>144</v>
      </c>
    </row>
    <row r="14" spans="1:9">
      <c r="H14" s="174" t="s">
        <v>142</v>
      </c>
    </row>
    <row r="20" spans="7:7">
      <c r="G20" s="44" t="s">
        <v>92</v>
      </c>
    </row>
    <row r="21" spans="7:7">
      <c r="G21" s="44" t="s">
        <v>93</v>
      </c>
    </row>
  </sheetData>
  <sheetProtection password="BE64" sheet="1" objects="1" scenarios="1"/>
  <mergeCells count="3">
    <mergeCell ref="A11:F11"/>
    <mergeCell ref="A12:B12"/>
    <mergeCell ref="D12:E12"/>
  </mergeCells>
  <conditionalFormatting sqref="A1">
    <cfRule type="duplicateValues" dxfId="0" priority="1"/>
  </conditionalFormatting>
  <dataValidations count="4">
    <dataValidation type="list" allowBlank="1" showInputMessage="1" showErrorMessage="1" sqref="C8:D8">
      <formula1>$H$1:$H$14</formula1>
    </dataValidation>
    <dataValidation type="list" allowBlank="1" showInputMessage="1" showErrorMessage="1" sqref="A8">
      <formula1>$I$1:$I$2</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B46"/>
  <sheetViews>
    <sheetView showGridLines="0" rightToLeft="1" topLeftCell="D1" workbookViewId="0">
      <selection activeCell="W7" sqref="W7:X7"/>
    </sheetView>
  </sheetViews>
  <sheetFormatPr defaultColWidth="9" defaultRowHeight="14.25" customHeight="1"/>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7.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135" hidden="1" customWidth="1"/>
    <col min="47" max="47" width="3.875" style="135" hidden="1" customWidth="1"/>
    <col min="48" max="48" width="20.5" style="135" hidden="1" customWidth="1"/>
    <col min="49" max="50" width="6.875" style="135" hidden="1" customWidth="1"/>
    <col min="51" max="52" width="9" style="135" customWidth="1"/>
    <col min="53" max="53" width="9" style="135"/>
    <col min="54" max="16384" width="9" style="1"/>
  </cols>
  <sheetData>
    <row r="1" spans="1:54" s="133" customFormat="1" ht="30" customHeight="1" thickTop="1" thickBot="1">
      <c r="B1" s="166"/>
      <c r="C1" s="313" t="s">
        <v>2</v>
      </c>
      <c r="D1" s="313"/>
      <c r="E1" s="314"/>
      <c r="F1" s="314"/>
      <c r="G1" s="314"/>
      <c r="H1" s="313" t="s">
        <v>3</v>
      </c>
      <c r="I1" s="313"/>
      <c r="J1" s="313"/>
      <c r="K1" s="177"/>
      <c r="L1" s="315" t="e">
        <f>VLOOKUP($E$1,'أسماء الطلاب'!$A$1:$U$11591,2,0)</f>
        <v>#N/A</v>
      </c>
      <c r="M1" s="315"/>
      <c r="N1" s="315"/>
      <c r="O1" s="313" t="s">
        <v>4</v>
      </c>
      <c r="P1" s="313"/>
      <c r="Q1" s="316" t="b">
        <f>IF('إدخال البيانات'!A2&gt;0,IF('إدخال البيانات'!B2&lt;&gt;"",'إدخال البيانات'!B2,VLOOKUP($E$1,'أسماء الطلاب'!$A$1:$U$11591,3,0)))</f>
        <v>0</v>
      </c>
      <c r="R1" s="316"/>
      <c r="S1" s="316"/>
      <c r="T1" s="316"/>
      <c r="U1" s="334" t="s">
        <v>5</v>
      </c>
      <c r="V1" s="334"/>
      <c r="W1" s="335" t="b">
        <f>IF('إدخال البيانات'!A2&gt;0,IF('إدخال البيانات'!C2&lt;&gt;"",'إدخال البيانات'!C2,VLOOKUP($E$1,'أسماء الطلاب'!A1:U11591,4,0)))</f>
        <v>0</v>
      </c>
      <c r="X1" s="335"/>
      <c r="Y1" s="336" t="s">
        <v>62</v>
      </c>
      <c r="Z1" s="336"/>
      <c r="AA1" s="336"/>
      <c r="AB1" s="337" t="b">
        <f>IF('إدخال البيانات'!A2&gt;0,IF('إدخال البيانات'!B6&lt;&gt;"",'إدخال البيانات'!B6,VLOOKUP($E$1,'أسماء الطلاب'!A1:U11591,6,0)))</f>
        <v>0</v>
      </c>
      <c r="AC1" s="337"/>
      <c r="AD1" s="178" t="s">
        <v>6</v>
      </c>
      <c r="AE1" s="335" t="b">
        <f>IF('إدخال البيانات'!A2&gt;0,IF('إدخال البيانات'!C6&lt;&gt;"",'إدخال البيانات'!C6,VLOOKUP($E$1,'أسماء الطلاب'!A1:U11591,7,0)))</f>
        <v>0</v>
      </c>
      <c r="AF1" s="335"/>
      <c r="AG1" s="335"/>
      <c r="AH1" s="179"/>
      <c r="AI1" s="179"/>
      <c r="AJ1" s="179"/>
      <c r="AK1" s="168"/>
      <c r="AN1" s="133" t="s">
        <v>98</v>
      </c>
      <c r="AU1" s="134"/>
      <c r="AV1" s="134"/>
      <c r="AW1" s="134"/>
      <c r="AX1" s="134"/>
      <c r="AY1" s="134"/>
      <c r="AZ1" s="134"/>
      <c r="BA1" s="134"/>
      <c r="BB1" s="134"/>
    </row>
    <row r="2" spans="1:54" s="169" customFormat="1" ht="30" customHeight="1" thickTop="1" thickBot="1">
      <c r="B2" s="167"/>
      <c r="C2" s="323" t="s">
        <v>9</v>
      </c>
      <c r="D2" s="323"/>
      <c r="E2" s="346" t="e">
        <f>VLOOKUP($E$1,'أسماء الطلاب'!A1:U11591,9,0)</f>
        <v>#N/A</v>
      </c>
      <c r="F2" s="346"/>
      <c r="G2" s="346"/>
      <c r="H2" s="347"/>
      <c r="I2" s="347"/>
      <c r="J2" s="347"/>
      <c r="K2" s="180"/>
      <c r="L2" s="338">
        <f>'إدخال البيانات'!F4</f>
        <v>0</v>
      </c>
      <c r="M2" s="338"/>
      <c r="N2" s="338"/>
      <c r="O2" s="348" t="s">
        <v>167</v>
      </c>
      <c r="P2" s="348"/>
      <c r="Q2" s="312">
        <f>'إدخال البيانات'!E4</f>
        <v>0</v>
      </c>
      <c r="R2" s="312"/>
      <c r="S2" s="312"/>
      <c r="T2" s="312"/>
      <c r="U2" s="345" t="s">
        <v>166</v>
      </c>
      <c r="V2" s="345"/>
      <c r="W2" s="338">
        <f>'إدخال البيانات'!D4</f>
        <v>0</v>
      </c>
      <c r="X2" s="338"/>
      <c r="Y2" s="339" t="s">
        <v>165</v>
      </c>
      <c r="Z2" s="339"/>
      <c r="AA2" s="339"/>
      <c r="AB2" s="338" t="str">
        <f>'إدخال البيانات'!C4</f>
        <v xml:space="preserve"> </v>
      </c>
      <c r="AC2" s="338"/>
      <c r="AD2" s="338"/>
      <c r="AE2" s="340" t="s">
        <v>164</v>
      </c>
      <c r="AF2" s="340"/>
      <c r="AG2" s="340"/>
      <c r="AH2" s="179"/>
      <c r="AI2" s="179"/>
      <c r="AJ2" s="179"/>
      <c r="AN2" s="169" t="s">
        <v>99</v>
      </c>
      <c r="AU2" s="134"/>
      <c r="AV2" s="134"/>
      <c r="AW2" s="134"/>
      <c r="AX2" s="134"/>
      <c r="AY2" s="134"/>
      <c r="AZ2" s="134"/>
      <c r="BA2" s="134"/>
      <c r="BB2" s="134"/>
    </row>
    <row r="3" spans="1:54" s="169" customFormat="1" ht="30" customHeight="1" thickTop="1" thickBot="1">
      <c r="B3" s="341" t="s">
        <v>11</v>
      </c>
      <c r="C3" s="341"/>
      <c r="D3" s="341"/>
      <c r="E3" s="316" t="b">
        <f>IF('إدخال البيانات'!A2&gt;0,IF('إدخال البيانات'!A6&lt;&gt;"",'إدخال البيانات'!A6,VLOOKUP($E$1,'أسماء الطلاب'!A1:U11591,5,0)))</f>
        <v>0</v>
      </c>
      <c r="F3" s="316"/>
      <c r="G3" s="316"/>
      <c r="H3" s="313" t="s">
        <v>10</v>
      </c>
      <c r="I3" s="313"/>
      <c r="J3" s="313"/>
      <c r="K3" s="181"/>
      <c r="L3" s="315" t="b">
        <f>IF('إدخال البيانات'!A2&gt;0,IF('إدخال البيانات'!E6&lt;&gt;"",'إدخال البيانات'!E6,VLOOKUP($E$1,'أسماء الطلاب'!A1:U11591,8,0)))</f>
        <v>0</v>
      </c>
      <c r="M3" s="315"/>
      <c r="N3" s="315"/>
      <c r="O3" s="323" t="s">
        <v>63</v>
      </c>
      <c r="P3" s="323"/>
      <c r="Q3" s="317">
        <f>'إدخال البيانات'!F6</f>
        <v>0</v>
      </c>
      <c r="R3" s="317"/>
      <c r="S3" s="317"/>
      <c r="T3" s="317"/>
      <c r="U3" s="318" t="s">
        <v>16</v>
      </c>
      <c r="V3" s="318"/>
      <c r="W3" s="335" t="b">
        <f>IF('إدخال البيانات'!A2&gt;0,IF('إدخال البيانات'!D8&lt;&gt;"",'إدخال البيانات'!D8,VLOOKUP($E$1,'أسماء الطلاب'!A1:U11591,13,0)))</f>
        <v>0</v>
      </c>
      <c r="X3" s="335"/>
      <c r="Y3" s="342" t="s">
        <v>168</v>
      </c>
      <c r="Z3" s="342"/>
      <c r="AA3" s="342"/>
      <c r="AB3" s="343">
        <f>'إدخال البيانات'!D6</f>
        <v>0</v>
      </c>
      <c r="AC3" s="343"/>
      <c r="AD3" s="182" t="s">
        <v>91</v>
      </c>
      <c r="AE3" s="344">
        <f>'إدخال البيانات'!B10</f>
        <v>0</v>
      </c>
      <c r="AF3" s="344"/>
      <c r="AG3" s="344"/>
      <c r="AH3" s="354"/>
      <c r="AI3" s="354"/>
      <c r="AJ3" s="354"/>
      <c r="AK3" s="168"/>
      <c r="AN3" s="169" t="s">
        <v>55</v>
      </c>
      <c r="AU3" s="134"/>
      <c r="AV3" s="134"/>
      <c r="AW3" s="134"/>
      <c r="AX3" s="134"/>
      <c r="AY3" s="134"/>
      <c r="AZ3" s="134"/>
      <c r="BA3" s="134"/>
      <c r="BB3" s="134"/>
    </row>
    <row r="4" spans="1:54" s="169" customFormat="1" ht="30" customHeight="1" thickTop="1" thickBot="1">
      <c r="B4" s="183"/>
      <c r="C4" s="351" t="s">
        <v>12</v>
      </c>
      <c r="D4" s="351"/>
      <c r="E4" s="352" t="b">
        <f>IF('إدخال البيانات'!A2&gt;0,IF('إدخال البيانات'!A8&lt;&gt;"",'إدخال البيانات'!A8,VLOOKUP($E$1,'أسماء الطلاب'!A1:U11591,10,0)))</f>
        <v>0</v>
      </c>
      <c r="F4" s="352"/>
      <c r="G4" s="352"/>
      <c r="H4" s="351" t="s">
        <v>13</v>
      </c>
      <c r="I4" s="351"/>
      <c r="J4" s="351"/>
      <c r="K4" s="159"/>
      <c r="L4" s="352" t="b">
        <f>IF('إدخال البيانات'!A2&gt;0,IF('إدخال البيانات'!B8&lt;&gt;"",'إدخال البيانات'!B8,VLOOKUP($E$1,'أسماء الطلاب'!A1:U11591,11,0)))</f>
        <v>0</v>
      </c>
      <c r="M4" s="352"/>
      <c r="N4" s="352"/>
      <c r="O4" s="353" t="s">
        <v>14</v>
      </c>
      <c r="P4" s="353"/>
      <c r="Q4" s="324" t="b">
        <f>IF('إدخال البيانات'!A2&gt;0,IF('إدخال البيانات'!C8&lt;&gt;"",'إدخال البيانات'!C8,VLOOKUP($E$1,'أسماء الطلاب'!A1:U11591,12,0)))</f>
        <v>0</v>
      </c>
      <c r="R4" s="324"/>
      <c r="S4" s="324"/>
      <c r="T4" s="324"/>
      <c r="U4" s="325" t="s">
        <v>89</v>
      </c>
      <c r="V4" s="325"/>
      <c r="W4" s="185">
        <f>'إدخال البيانات'!A10</f>
        <v>0</v>
      </c>
      <c r="X4" s="186"/>
      <c r="Y4" s="349" t="s">
        <v>90</v>
      </c>
      <c r="Z4" s="349"/>
      <c r="AA4" s="349"/>
      <c r="AB4" s="343">
        <f>'إدخال البيانات'!F8</f>
        <v>0</v>
      </c>
      <c r="AC4" s="343"/>
      <c r="AD4" s="158" t="s">
        <v>67</v>
      </c>
      <c r="AE4" s="350">
        <f>'إدخال البيانات'!E8</f>
        <v>0</v>
      </c>
      <c r="AF4" s="350"/>
      <c r="AG4" s="350"/>
      <c r="AH4" s="350"/>
      <c r="AI4" s="350"/>
      <c r="AJ4" s="350"/>
      <c r="AL4" s="133"/>
      <c r="AN4" s="48" t="s">
        <v>71</v>
      </c>
      <c r="AU4" s="134"/>
      <c r="AV4" s="134"/>
      <c r="AW4" s="134"/>
      <c r="AX4" s="134"/>
      <c r="AY4" s="134"/>
      <c r="AZ4" s="134"/>
      <c r="BA4" s="134"/>
      <c r="BB4" s="134" t="s">
        <v>169</v>
      </c>
    </row>
    <row r="5" spans="1:54" s="169" customFormat="1" ht="30" customHeight="1" thickTop="1" thickBot="1">
      <c r="B5" s="184"/>
      <c r="C5" s="189"/>
      <c r="D5" s="190" t="s">
        <v>97</v>
      </c>
      <c r="E5" s="330"/>
      <c r="F5" s="330"/>
      <c r="G5" s="330"/>
      <c r="H5" s="330"/>
      <c r="I5" s="330"/>
      <c r="J5" s="330"/>
      <c r="K5" s="330"/>
      <c r="L5" s="330"/>
      <c r="M5" s="330"/>
      <c r="N5" s="330"/>
      <c r="O5" s="328"/>
      <c r="P5" s="328"/>
      <c r="Q5" s="329"/>
      <c r="R5" s="329"/>
      <c r="S5" s="329"/>
      <c r="T5" s="329"/>
      <c r="U5" s="332"/>
      <c r="V5" s="332"/>
      <c r="W5" s="377"/>
      <c r="X5" s="377"/>
      <c r="Y5" s="370"/>
      <c r="Z5" s="370"/>
      <c r="AA5" s="370"/>
      <c r="AB5" s="372" t="s">
        <v>176</v>
      </c>
      <c r="AC5" s="373"/>
      <c r="AD5" s="373"/>
      <c r="AE5" s="373"/>
      <c r="AF5" s="373"/>
      <c r="AG5" s="374"/>
      <c r="AH5" s="187"/>
      <c r="AI5" s="371"/>
      <c r="AJ5" s="371"/>
      <c r="AK5" s="188"/>
      <c r="AU5" s="157"/>
      <c r="AV5" s="157"/>
      <c r="AW5" s="157"/>
      <c r="AX5" s="134"/>
      <c r="AY5" s="134"/>
      <c r="AZ5" s="76"/>
      <c r="BB5" s="169" t="s">
        <v>170</v>
      </c>
    </row>
    <row r="6" spans="1:54" ht="42" customHeight="1" thickTop="1" thickBot="1">
      <c r="C6" s="146"/>
      <c r="D6" s="155"/>
      <c r="E6" s="155"/>
      <c r="F6" s="155"/>
      <c r="G6" s="155"/>
      <c r="H6" s="319" t="e">
        <f>IF(E2&lt;&gt;"","مقررات السنة الأولى","أدخل رمز الطالب  الحقل المخصص وفي حال لم تكن معلوماتك كاملة أو صحيحة اضغط على التنويه")</f>
        <v>#N/A</v>
      </c>
      <c r="I6" s="319"/>
      <c r="J6" s="319"/>
      <c r="K6" s="319"/>
      <c r="L6" s="319"/>
      <c r="M6" s="319"/>
      <c r="N6" s="319"/>
      <c r="O6" s="319"/>
      <c r="P6" s="319"/>
      <c r="Q6" s="319"/>
      <c r="R6" s="319"/>
      <c r="S6" s="319"/>
      <c r="T6" s="319"/>
      <c r="U6" s="319"/>
      <c r="V6" s="319"/>
      <c r="W6" s="147"/>
      <c r="X6" s="147"/>
      <c r="Y6" s="147"/>
      <c r="Z6" s="147"/>
      <c r="AA6" s="147"/>
      <c r="AB6" s="358" t="s">
        <v>177</v>
      </c>
      <c r="AC6" s="359"/>
      <c r="AD6" s="359"/>
      <c r="AE6" s="359"/>
      <c r="AF6" s="359"/>
      <c r="AG6" s="360"/>
      <c r="AH6" s="209"/>
      <c r="AI6" s="209"/>
      <c r="AJ6" s="93"/>
      <c r="AK6" s="133"/>
      <c r="AM6" s="169" t="s">
        <v>100</v>
      </c>
      <c r="AT6" s="157">
        <v>2</v>
      </c>
      <c r="AU6" s="157">
        <v>2</v>
      </c>
      <c r="AV6" s="157" t="s">
        <v>111</v>
      </c>
      <c r="AW6" s="134">
        <f t="shared" ref="AW6:AX10" si="0">Q9</f>
        <v>0</v>
      </c>
      <c r="AX6" s="134" t="str">
        <f t="shared" si="0"/>
        <v>ج</v>
      </c>
      <c r="AY6" s="76"/>
    </row>
    <row r="7" spans="1:54" ht="23.25" customHeight="1" thickBot="1">
      <c r="J7" s="145"/>
      <c r="K7" s="321" t="s">
        <v>17</v>
      </c>
      <c r="L7" s="322"/>
      <c r="M7" s="322"/>
      <c r="N7" s="322"/>
      <c r="O7" s="322"/>
      <c r="P7" s="322"/>
      <c r="Q7" s="206"/>
      <c r="R7" s="207"/>
      <c r="S7" s="136"/>
      <c r="U7" s="320" t="s">
        <v>21</v>
      </c>
      <c r="V7" s="320"/>
      <c r="W7" s="378" t="s">
        <v>169</v>
      </c>
      <c r="X7" s="378"/>
      <c r="Z7" s="142"/>
      <c r="AA7" s="123"/>
      <c r="AB7" s="361" t="s">
        <v>175</v>
      </c>
      <c r="AC7" s="362"/>
      <c r="AD7" s="362"/>
      <c r="AE7" s="362"/>
      <c r="AF7" s="362"/>
      <c r="AG7" s="363"/>
      <c r="AH7" s="210"/>
      <c r="AI7" s="210"/>
      <c r="AJ7" s="93"/>
      <c r="AK7" s="169"/>
      <c r="AM7" s="169" t="s">
        <v>101</v>
      </c>
      <c r="AT7" s="157">
        <v>3</v>
      </c>
      <c r="AU7" s="157">
        <v>3</v>
      </c>
      <c r="AV7" s="157" t="s">
        <v>112</v>
      </c>
      <c r="AW7" s="134">
        <f t="shared" si="0"/>
        <v>0</v>
      </c>
      <c r="AX7" s="134" t="str">
        <f t="shared" si="0"/>
        <v>ج</v>
      </c>
      <c r="AY7" s="77"/>
    </row>
    <row r="8" spans="1:54" ht="24.75" customHeight="1" thickBot="1">
      <c r="A8" s="1" t="str">
        <f>IF(AND(R8&lt;&gt;"",Q8=1),1,"")</f>
        <v/>
      </c>
      <c r="I8" s="41"/>
      <c r="J8" s="142" t="str">
        <f>IF(Q8=1,1,"")</f>
        <v/>
      </c>
      <c r="K8" s="195">
        <f>IF(AND(Q8=1,$E$5=""),5000,IF(AND(Q8=1,OR($E$5=$AB$6,$E$5=$AB$7,$E$5=$AB$14,$E$5=$AB$8)),4000,IF(AND(Q8=1,OR($E$5=$AB$10,$E$5=$AB$11,$E$5=$AB$12,$E$5=$AB$13)),500,IF(AND(Q8=1,OR($E$5=$AB$15,$E$5=$AB$9)),2500,IF(AND(Q8=1,$E$5=$AB$16),0,0)))))</f>
        <v>0</v>
      </c>
      <c r="L8" s="196">
        <v>1</v>
      </c>
      <c r="M8" s="333" t="s">
        <v>110</v>
      </c>
      <c r="N8" s="333"/>
      <c r="O8" s="333"/>
      <c r="P8" s="333"/>
      <c r="Q8" s="138"/>
      <c r="R8" s="197" t="s">
        <v>95</v>
      </c>
      <c r="S8" s="194"/>
      <c r="T8" s="331" t="s">
        <v>157</v>
      </c>
      <c r="U8" s="331"/>
      <c r="V8" s="331"/>
      <c r="W8" s="369">
        <f>SUM(Q8:Q13)</f>
        <v>0</v>
      </c>
      <c r="X8" s="369"/>
      <c r="Y8" s="64"/>
      <c r="Z8" s="143"/>
      <c r="AA8" s="123"/>
      <c r="AB8" s="358" t="s">
        <v>99</v>
      </c>
      <c r="AC8" s="359"/>
      <c r="AD8" s="359"/>
      <c r="AE8" s="359"/>
      <c r="AF8" s="359"/>
      <c r="AG8" s="360"/>
      <c r="AH8" s="210"/>
      <c r="AI8" s="210"/>
      <c r="AJ8" s="93"/>
      <c r="AK8" s="133" t="str">
        <f>IF(A8&lt;&gt;"",A8,"")</f>
        <v/>
      </c>
      <c r="AL8" s="1">
        <v>1</v>
      </c>
      <c r="AM8" s="169" t="s">
        <v>8</v>
      </c>
      <c r="AT8" s="157">
        <v>4</v>
      </c>
      <c r="AU8" s="157">
        <v>4</v>
      </c>
      <c r="AV8" s="157" t="s">
        <v>113</v>
      </c>
      <c r="AW8" s="134">
        <f t="shared" si="0"/>
        <v>0</v>
      </c>
      <c r="AX8" s="134" t="str">
        <f t="shared" si="0"/>
        <v>ج</v>
      </c>
      <c r="AY8" s="77"/>
    </row>
    <row r="9" spans="1:54" ht="24.75" customHeight="1" thickTop="1" thickBot="1">
      <c r="A9" s="1" t="str">
        <f>IF(AND(R9&lt;&gt;"",Q9=1),2,"")</f>
        <v/>
      </c>
      <c r="I9" s="41"/>
      <c r="J9" s="142" t="str">
        <f>IF(Q9=1,2,"")</f>
        <v/>
      </c>
      <c r="K9" s="198">
        <f t="shared" ref="K9:K13" si="1">IF(AND(Q9=1,$E$5=""),5000,IF(AND(Q9=1,OR($E$5=$AB$6,$E$5=$AB$7,$E$5=$AB$14,$E$5=$AB$8)),4000,IF(AND(Q9=1,OR($E$5=$AB$10,$E$5=$AB$11,$E$5=$AB$12,$E$5=$AB$13)),500,IF(AND(Q9=1,OR($E$5=$AB$15,$E$5=$AB$9)),2500,IF(AND(Q9=1,$E$5=$AB$16),0,0)))))</f>
        <v>0</v>
      </c>
      <c r="L9" s="199">
        <v>2</v>
      </c>
      <c r="M9" s="327" t="s">
        <v>111</v>
      </c>
      <c r="N9" s="327"/>
      <c r="O9" s="327"/>
      <c r="P9" s="327"/>
      <c r="Q9" s="200"/>
      <c r="R9" s="201" t="s">
        <v>95</v>
      </c>
      <c r="S9" s="194"/>
      <c r="T9" s="320" t="s">
        <v>102</v>
      </c>
      <c r="U9" s="320"/>
      <c r="V9" s="320"/>
      <c r="W9" s="368">
        <v>1900</v>
      </c>
      <c r="X9" s="368"/>
      <c r="Y9" s="64"/>
      <c r="Z9" s="143"/>
      <c r="AA9" s="123"/>
      <c r="AB9" s="358" t="s">
        <v>55</v>
      </c>
      <c r="AC9" s="359"/>
      <c r="AD9" s="359"/>
      <c r="AE9" s="359"/>
      <c r="AF9" s="359"/>
      <c r="AG9" s="360"/>
      <c r="AH9" s="211"/>
      <c r="AI9" s="211"/>
      <c r="AJ9" s="93"/>
      <c r="AK9" s="133" t="str">
        <f t="shared" ref="AK9:AK13" si="2">IF(A9&lt;&gt;"",A9,"")</f>
        <v/>
      </c>
      <c r="AL9" s="1">
        <v>2</v>
      </c>
      <c r="AT9" s="157">
        <v>5</v>
      </c>
      <c r="AU9" s="157">
        <v>5</v>
      </c>
      <c r="AV9" s="157" t="s">
        <v>114</v>
      </c>
      <c r="AW9" s="134">
        <f t="shared" si="0"/>
        <v>0</v>
      </c>
      <c r="AX9" s="134" t="str">
        <f t="shared" si="0"/>
        <v>ج</v>
      </c>
      <c r="AY9" s="76"/>
    </row>
    <row r="10" spans="1:54" ht="24.75" customHeight="1" thickTop="1" thickBot="1">
      <c r="A10" s="1" t="str">
        <f>IF(AND(R10&lt;&gt;"",Q10=1),3,"")</f>
        <v/>
      </c>
      <c r="I10" s="41"/>
      <c r="J10" s="142" t="str">
        <f>IF(Q10=1,3,"")</f>
        <v/>
      </c>
      <c r="K10" s="198">
        <f t="shared" si="1"/>
        <v>0</v>
      </c>
      <c r="L10" s="199">
        <v>3</v>
      </c>
      <c r="M10" s="327" t="s">
        <v>112</v>
      </c>
      <c r="N10" s="327"/>
      <c r="O10" s="327"/>
      <c r="P10" s="327"/>
      <c r="Q10" s="200"/>
      <c r="R10" s="201" t="s">
        <v>95</v>
      </c>
      <c r="S10" s="194"/>
      <c r="T10" s="320" t="s">
        <v>156</v>
      </c>
      <c r="U10" s="320"/>
      <c r="V10" s="320"/>
      <c r="W10" s="375">
        <f>IF(T1=4,W8*500+W9,K14+W9)</f>
        <v>1900</v>
      </c>
      <c r="X10" s="375"/>
      <c r="Y10" s="144"/>
      <c r="Z10" s="143"/>
      <c r="AA10" s="123"/>
      <c r="AB10" s="358" t="s">
        <v>174</v>
      </c>
      <c r="AC10" s="359"/>
      <c r="AD10" s="359"/>
      <c r="AE10" s="359"/>
      <c r="AF10" s="359"/>
      <c r="AG10" s="360"/>
      <c r="AH10" s="211"/>
      <c r="AI10" s="211"/>
      <c r="AJ10" s="93"/>
      <c r="AK10" s="133" t="str">
        <f t="shared" si="2"/>
        <v/>
      </c>
      <c r="AL10" s="1">
        <v>3</v>
      </c>
      <c r="AT10" s="157">
        <v>6</v>
      </c>
      <c r="AU10" s="157">
        <v>102</v>
      </c>
      <c r="AV10" s="157" t="s">
        <v>155</v>
      </c>
      <c r="AW10" s="134">
        <f t="shared" si="0"/>
        <v>0</v>
      </c>
      <c r="AX10" s="134" t="str">
        <f t="shared" si="0"/>
        <v>ج</v>
      </c>
      <c r="AY10" s="76"/>
    </row>
    <row r="11" spans="1:54" ht="24.75" customHeight="1" thickTop="1" thickBot="1">
      <c r="A11" s="1" t="str">
        <f>IF(AND(R11&lt;&gt;"",Q11=1),4,"")</f>
        <v/>
      </c>
      <c r="I11" s="41"/>
      <c r="J11" s="142" t="str">
        <f>IF(Q11=1,4,"")</f>
        <v/>
      </c>
      <c r="K11" s="198">
        <f t="shared" si="1"/>
        <v>0</v>
      </c>
      <c r="L11" s="199">
        <v>4</v>
      </c>
      <c r="M11" s="327" t="s">
        <v>113</v>
      </c>
      <c r="N11" s="327"/>
      <c r="O11" s="327"/>
      <c r="P11" s="327"/>
      <c r="Q11" s="200"/>
      <c r="R11" s="201" t="s">
        <v>95</v>
      </c>
      <c r="S11" s="194"/>
      <c r="T11" s="320" t="s">
        <v>24</v>
      </c>
      <c r="U11" s="320"/>
      <c r="V11" s="320"/>
      <c r="W11" s="376">
        <f>IF(W7&lt;&gt;"لا",IF(W7&lt;&gt;"لا",IF(OR(F1=AM1,F1=AM6),W9+10000+(((W8-2)*4000))/2,IF(OR(F1=AM3,F1=AM7),W9+6400+(((W8-2)*2500))/2,IF(F1=AM2,W9+8000+(((W8-2)*4000))/2,W9+10000+((W8-2)*6500)/2)))),W10)</f>
        <v>1900</v>
      </c>
      <c r="X11" s="376"/>
      <c r="Y11" s="144"/>
      <c r="Z11" s="143"/>
      <c r="AA11" s="123"/>
      <c r="AB11" s="358" t="s">
        <v>171</v>
      </c>
      <c r="AC11" s="359"/>
      <c r="AD11" s="359"/>
      <c r="AE11" s="359"/>
      <c r="AF11" s="359"/>
      <c r="AG11" s="360"/>
      <c r="AH11" s="211"/>
      <c r="AI11" s="211"/>
      <c r="AJ11" s="93"/>
      <c r="AK11" s="133" t="str">
        <f t="shared" si="2"/>
        <v/>
      </c>
      <c r="AL11" s="1">
        <v>4</v>
      </c>
      <c r="AT11" s="157">
        <v>7</v>
      </c>
      <c r="AU11" s="157">
        <v>6</v>
      </c>
      <c r="AV11" s="157" t="s">
        <v>115</v>
      </c>
      <c r="AW11" s="134" t="e">
        <f>#REF!</f>
        <v>#REF!</v>
      </c>
      <c r="AX11" s="134" t="e">
        <f>#REF!</f>
        <v>#REF!</v>
      </c>
      <c r="AY11" s="76"/>
    </row>
    <row r="12" spans="1:54" ht="24.75" customHeight="1" thickTop="1" thickBot="1">
      <c r="A12" s="1" t="str">
        <f>IF(AND(R12&lt;&gt;"",Q12=1),5,"")</f>
        <v/>
      </c>
      <c r="I12" s="41"/>
      <c r="J12" s="142" t="str">
        <f>IF(Q12=1,5,"")</f>
        <v/>
      </c>
      <c r="K12" s="198">
        <f t="shared" si="1"/>
        <v>0</v>
      </c>
      <c r="L12" s="199">
        <v>5</v>
      </c>
      <c r="M12" s="327" t="s">
        <v>114</v>
      </c>
      <c r="N12" s="327"/>
      <c r="O12" s="327"/>
      <c r="P12" s="327"/>
      <c r="Q12" s="200"/>
      <c r="R12" s="201" t="s">
        <v>95</v>
      </c>
      <c r="S12" s="194"/>
      <c r="T12" s="320" t="s">
        <v>26</v>
      </c>
      <c r="U12" s="320"/>
      <c r="V12" s="320"/>
      <c r="W12" s="368">
        <f>W10-W11</f>
        <v>0</v>
      </c>
      <c r="X12" s="368"/>
      <c r="AA12" s="123"/>
      <c r="AB12" s="358" t="s">
        <v>172</v>
      </c>
      <c r="AC12" s="359"/>
      <c r="AD12" s="359"/>
      <c r="AE12" s="359"/>
      <c r="AF12" s="359"/>
      <c r="AG12" s="360"/>
      <c r="AH12" s="211"/>
      <c r="AI12" s="211"/>
      <c r="AJ12" s="93"/>
      <c r="AK12" s="133" t="str">
        <f t="shared" si="2"/>
        <v/>
      </c>
      <c r="AL12" s="1">
        <v>5</v>
      </c>
      <c r="AT12" s="157">
        <v>8</v>
      </c>
      <c r="AU12" s="157">
        <v>7</v>
      </c>
      <c r="AV12" s="157" t="s">
        <v>116</v>
      </c>
      <c r="AW12" s="134" t="e">
        <f>#REF!</f>
        <v>#REF!</v>
      </c>
      <c r="AX12" s="134" t="e">
        <f>#REF!</f>
        <v>#REF!</v>
      </c>
      <c r="AY12" s="76"/>
    </row>
    <row r="13" spans="1:54" ht="24.75" customHeight="1" thickTop="1" thickBot="1">
      <c r="A13" s="1" t="str">
        <f>IF(AND(R13&lt;&gt;"",Q13=1),6,"")</f>
        <v/>
      </c>
      <c r="I13" s="41"/>
      <c r="J13" s="142" t="str">
        <f>IF(Q13=1,6,"")</f>
        <v/>
      </c>
      <c r="K13" s="202">
        <f t="shared" si="1"/>
        <v>0</v>
      </c>
      <c r="L13" s="203">
        <v>102</v>
      </c>
      <c r="M13" s="326" t="s">
        <v>155</v>
      </c>
      <c r="N13" s="326"/>
      <c r="O13" s="326"/>
      <c r="P13" s="326"/>
      <c r="Q13" s="204"/>
      <c r="R13" s="205" t="s">
        <v>95</v>
      </c>
      <c r="S13" s="194"/>
      <c r="W13" s="367"/>
      <c r="X13" s="367"/>
      <c r="AA13" s="137"/>
      <c r="AB13" s="358" t="s">
        <v>173</v>
      </c>
      <c r="AC13" s="359"/>
      <c r="AD13" s="359"/>
      <c r="AE13" s="359"/>
      <c r="AF13" s="359"/>
      <c r="AG13" s="360"/>
      <c r="AH13" s="211"/>
      <c r="AI13" s="211"/>
      <c r="AJ13" s="93"/>
      <c r="AK13" s="133" t="str">
        <f t="shared" si="2"/>
        <v/>
      </c>
      <c r="AL13" s="1">
        <v>6</v>
      </c>
      <c r="AT13" s="157">
        <v>9</v>
      </c>
      <c r="AU13" s="157">
        <v>8</v>
      </c>
      <c r="AV13" s="157" t="s">
        <v>117</v>
      </c>
      <c r="AW13" s="134" t="e">
        <f>#REF!</f>
        <v>#REF!</v>
      </c>
      <c r="AX13" s="134" t="e">
        <f>#REF!</f>
        <v>#REF!</v>
      </c>
      <c r="AY13" s="76"/>
    </row>
    <row r="14" spans="1:54" s="139" customFormat="1" ht="54" customHeight="1" thickBot="1">
      <c r="K14" s="139">
        <f>SUM(K8:K13)</f>
        <v>0</v>
      </c>
      <c r="AB14" s="364" t="s">
        <v>178</v>
      </c>
      <c r="AC14" s="365"/>
      <c r="AD14" s="365"/>
      <c r="AE14" s="365"/>
      <c r="AF14" s="365"/>
      <c r="AG14" s="366"/>
      <c r="AH14" s="191"/>
      <c r="AI14" s="191"/>
      <c r="AJ14" s="191"/>
      <c r="AK14" s="133" t="e">
        <f>IF(#REF!&lt;&gt;"",#REF!,"")</f>
        <v>#REF!</v>
      </c>
      <c r="AL14" s="1">
        <v>17</v>
      </c>
      <c r="AT14" s="157">
        <v>20</v>
      </c>
      <c r="AU14" s="157">
        <v>18</v>
      </c>
      <c r="AV14" s="157" t="s">
        <v>127</v>
      </c>
      <c r="AW14" s="134" t="e">
        <f>#REF!</f>
        <v>#REF!</v>
      </c>
      <c r="AX14" s="134" t="e">
        <f>#REF!</f>
        <v>#REF!</v>
      </c>
      <c r="AY14" s="76"/>
    </row>
    <row r="15" spans="1:54" s="139" customFormat="1" ht="24" customHeight="1" thickTop="1" thickBot="1">
      <c r="C15" s="34" t="s">
        <v>95</v>
      </c>
      <c r="L15" s="149"/>
      <c r="M15" s="149"/>
      <c r="N15" s="148"/>
      <c r="O15" s="148"/>
      <c r="P15" s="148"/>
      <c r="Q15" s="148"/>
      <c r="S15" s="49" t="s">
        <v>23</v>
      </c>
      <c r="AB15" s="358" t="s">
        <v>101</v>
      </c>
      <c r="AC15" s="359"/>
      <c r="AD15" s="359"/>
      <c r="AE15" s="359"/>
      <c r="AF15" s="359"/>
      <c r="AG15" s="360"/>
      <c r="AK15" s="133" t="e">
        <f>IF(#REF!&lt;&gt;"",#REF!,"")</f>
        <v>#REF!</v>
      </c>
      <c r="AL15" s="1">
        <v>18</v>
      </c>
      <c r="AT15" s="157">
        <v>21</v>
      </c>
      <c r="AU15" s="157">
        <v>19</v>
      </c>
      <c r="AV15" s="157" t="s">
        <v>128</v>
      </c>
      <c r="AW15" s="134" t="e">
        <f>#REF!</f>
        <v>#REF!</v>
      </c>
      <c r="AX15" s="134" t="e">
        <f>#REF!</f>
        <v>#REF!</v>
      </c>
      <c r="AY15" s="76"/>
    </row>
    <row r="16" spans="1:54" s="139" customFormat="1" ht="23.25" customHeight="1" thickTop="1" thickBot="1">
      <c r="C16" s="139" t="s">
        <v>96</v>
      </c>
      <c r="AB16" s="355" t="s">
        <v>8</v>
      </c>
      <c r="AC16" s="356"/>
      <c r="AD16" s="356"/>
      <c r="AE16" s="356"/>
      <c r="AF16" s="356"/>
      <c r="AG16" s="357"/>
      <c r="AK16" s="150" t="e">
        <f>IF(#REF!&lt;&gt;"",#REF!,"")</f>
        <v>#REF!</v>
      </c>
      <c r="AL16" s="1">
        <v>19</v>
      </c>
      <c r="AT16" s="157">
        <v>22</v>
      </c>
      <c r="AU16" s="157">
        <v>20</v>
      </c>
      <c r="AV16" s="157" t="s">
        <v>129</v>
      </c>
      <c r="AW16" s="134" t="e">
        <f>#REF!</f>
        <v>#REF!</v>
      </c>
      <c r="AX16" s="134" t="e">
        <f>#REF!</f>
        <v>#REF!</v>
      </c>
      <c r="AY16" s="76"/>
    </row>
    <row r="17" spans="2:51" s="151" customFormat="1" ht="14.25" customHeight="1" thickTop="1"/>
    <row r="18" spans="2:51" s="139" customFormat="1" ht="23.25" customHeight="1" thickBot="1">
      <c r="AK18" s="133" t="e">
        <f>IF(#REF!&lt;&gt;"",#REF!,"")</f>
        <v>#REF!</v>
      </c>
      <c r="AL18" s="1">
        <v>21</v>
      </c>
      <c r="AT18" s="157">
        <v>24</v>
      </c>
      <c r="AU18" s="157">
        <v>22</v>
      </c>
      <c r="AV18" s="157" t="s">
        <v>118</v>
      </c>
      <c r="AW18" s="134" t="e">
        <f>#REF!</f>
        <v>#REF!</v>
      </c>
      <c r="AX18" s="134">
        <f>Y9</f>
        <v>0</v>
      </c>
      <c r="AY18" s="76"/>
    </row>
    <row r="19" spans="2:51" s="3" customFormat="1" ht="17.25" thickTop="1" thickBot="1">
      <c r="C19" s="4"/>
      <c r="D19" s="26"/>
      <c r="E19" s="26"/>
      <c r="F19" s="26"/>
      <c r="G19" s="26"/>
      <c r="J19" s="25"/>
      <c r="AK19" s="133" t="e">
        <f>IF(#REF!&lt;&gt;"",#REF!,"")</f>
        <v>#REF!</v>
      </c>
      <c r="AL19" s="1">
        <v>22</v>
      </c>
      <c r="AT19" s="157">
        <v>25</v>
      </c>
      <c r="AU19" s="157">
        <v>23</v>
      </c>
      <c r="AV19" s="157" t="s">
        <v>119</v>
      </c>
      <c r="AW19" s="134" t="e">
        <f>#REF!</f>
        <v>#REF!</v>
      </c>
      <c r="AX19" s="134">
        <f>Y10</f>
        <v>0</v>
      </c>
      <c r="AY19" s="76"/>
    </row>
    <row r="20" spans="2:51" s="3" customFormat="1" ht="17.25" thickTop="1" thickBot="1">
      <c r="C20" s="4"/>
      <c r="D20" s="26"/>
      <c r="E20" s="26"/>
      <c r="F20" s="26"/>
      <c r="G20" s="26"/>
      <c r="J20" s="25"/>
      <c r="AK20" s="133" t="e">
        <f>IF(#REF!&lt;&gt;"",#REF!,"")</f>
        <v>#REF!</v>
      </c>
      <c r="AL20" s="1">
        <v>23</v>
      </c>
      <c r="AT20" s="157">
        <v>26</v>
      </c>
      <c r="AU20" s="157">
        <v>24</v>
      </c>
      <c r="AV20" s="157" t="s">
        <v>120</v>
      </c>
      <c r="AW20" s="134" t="e">
        <f>#REF!</f>
        <v>#REF!</v>
      </c>
      <c r="AX20" s="134">
        <f>Y11</f>
        <v>0</v>
      </c>
      <c r="AY20" s="76"/>
    </row>
    <row r="21" spans="2:51" s="3" customFormat="1" ht="17.25" thickTop="1" thickBot="1">
      <c r="C21" s="4"/>
      <c r="D21" s="26"/>
      <c r="E21" s="26"/>
      <c r="F21" s="26"/>
      <c r="G21" s="26"/>
      <c r="J21" s="25"/>
      <c r="L21" s="4"/>
      <c r="M21" s="26"/>
      <c r="N21" s="26"/>
      <c r="O21" s="26"/>
      <c r="AK21" s="133" t="e">
        <f>IF(#REF!&lt;&gt;"",#REF!,"")</f>
        <v>#REF!</v>
      </c>
      <c r="AL21" s="1">
        <v>24</v>
      </c>
      <c r="AT21" s="157">
        <v>27</v>
      </c>
      <c r="AU21" s="157">
        <v>25</v>
      </c>
      <c r="AV21" s="157" t="s">
        <v>121</v>
      </c>
      <c r="AW21" s="134" t="e">
        <f>#REF!</f>
        <v>#REF!</v>
      </c>
      <c r="AX21" s="134" t="e">
        <f>#REF!</f>
        <v>#REF!</v>
      </c>
      <c r="AY21" s="76"/>
    </row>
    <row r="22" spans="2:51" s="3" customFormat="1" ht="17.25" customHeight="1" thickTop="1" thickBot="1">
      <c r="C22" s="5"/>
      <c r="D22" s="26"/>
      <c r="E22" s="26"/>
      <c r="F22" s="26"/>
      <c r="G22" s="26"/>
      <c r="J22" s="25"/>
      <c r="L22" s="4"/>
      <c r="M22" s="26"/>
      <c r="N22" s="26"/>
      <c r="O22" s="26"/>
      <c r="AK22" s="133" t="e">
        <f>IF(#REF!&lt;&gt;"",#REF!,"")</f>
        <v>#REF!</v>
      </c>
      <c r="AL22" s="1">
        <v>25</v>
      </c>
      <c r="AT22" s="157">
        <v>28</v>
      </c>
      <c r="AU22" s="157">
        <v>26</v>
      </c>
      <c r="AV22" s="157" t="s">
        <v>122</v>
      </c>
      <c r="AW22" s="135">
        <f t="shared" ref="AW22:AX26" si="3">AE8</f>
        <v>0</v>
      </c>
      <c r="AX22" s="135">
        <f t="shared" si="3"/>
        <v>0</v>
      </c>
      <c r="AY22" s="76"/>
    </row>
    <row r="23" spans="2:51" s="3" customFormat="1" ht="17.25" thickTop="1" thickBot="1">
      <c r="B23" s="24"/>
      <c r="C23" s="24"/>
      <c r="D23" s="24"/>
      <c r="E23" s="24"/>
      <c r="F23" s="24"/>
      <c r="G23" s="24"/>
      <c r="H23" s="24"/>
      <c r="I23" s="24"/>
      <c r="J23" s="24"/>
      <c r="K23" s="24"/>
      <c r="L23" s="24"/>
      <c r="M23" s="24"/>
      <c r="N23" s="24"/>
      <c r="O23" s="24"/>
      <c r="P23" s="24"/>
      <c r="Q23" s="24"/>
      <c r="AK23" s="133" t="e">
        <f>IF(#REF!&lt;&gt;"",#REF!,"")</f>
        <v>#REF!</v>
      </c>
      <c r="AL23" s="1">
        <v>26</v>
      </c>
      <c r="AT23" s="157">
        <v>29</v>
      </c>
      <c r="AU23" s="157">
        <v>27</v>
      </c>
      <c r="AV23" s="157" t="s">
        <v>123</v>
      </c>
      <c r="AW23" s="135">
        <f t="shared" si="3"/>
        <v>0</v>
      </c>
      <c r="AX23" s="135">
        <f t="shared" si="3"/>
        <v>0</v>
      </c>
      <c r="AY23" s="76"/>
    </row>
    <row r="24" spans="2:51" s="3" customFormat="1" ht="17.25" thickTop="1" thickBot="1">
      <c r="C24" s="4"/>
      <c r="D24" s="26"/>
      <c r="E24" s="26"/>
      <c r="F24" s="26"/>
      <c r="G24" s="26"/>
      <c r="J24" s="25"/>
      <c r="L24" s="4"/>
      <c r="M24" s="26"/>
      <c r="N24" s="26"/>
      <c r="O24" s="26"/>
      <c r="AK24" s="133" t="e">
        <f>IF(#REF!&lt;&gt;"",#REF!,"")</f>
        <v>#REF!</v>
      </c>
      <c r="AL24" s="1">
        <v>27</v>
      </c>
      <c r="AT24" s="157">
        <v>30</v>
      </c>
      <c r="AU24" s="157">
        <v>28</v>
      </c>
      <c r="AV24" s="157" t="s">
        <v>124</v>
      </c>
      <c r="AW24" s="135">
        <f t="shared" si="3"/>
        <v>0</v>
      </c>
      <c r="AX24" s="135">
        <f t="shared" si="3"/>
        <v>0</v>
      </c>
      <c r="AY24" s="76"/>
    </row>
    <row r="25" spans="2:51" s="3" customFormat="1" ht="17.25" thickTop="1" thickBot="1">
      <c r="C25" s="4"/>
      <c r="D25" s="26"/>
      <c r="E25" s="26"/>
      <c r="F25" s="26"/>
      <c r="G25" s="26"/>
      <c r="J25" s="25"/>
      <c r="L25" s="4"/>
      <c r="M25" s="26"/>
      <c r="N25" s="26"/>
      <c r="O25" s="26"/>
      <c r="AK25" s="133" t="str">
        <f>IF(Z8&lt;&gt;"",Z8,"")</f>
        <v/>
      </c>
      <c r="AL25" s="1">
        <v>28</v>
      </c>
      <c r="AT25" s="157">
        <v>31</v>
      </c>
      <c r="AU25" s="157">
        <v>29</v>
      </c>
      <c r="AV25" s="157" t="s">
        <v>125</v>
      </c>
      <c r="AW25" s="135">
        <f t="shared" si="3"/>
        <v>0</v>
      </c>
      <c r="AX25" s="135">
        <f t="shared" si="3"/>
        <v>0</v>
      </c>
      <c r="AY25" s="76"/>
    </row>
    <row r="26" spans="2:51" s="3" customFormat="1" ht="17.25" thickTop="1" thickBot="1">
      <c r="C26" s="4"/>
      <c r="D26" s="26"/>
      <c r="E26" s="26"/>
      <c r="F26" s="26"/>
      <c r="G26" s="26"/>
      <c r="J26" s="25"/>
      <c r="L26" s="4"/>
      <c r="M26" s="26"/>
      <c r="N26" s="26"/>
      <c r="O26" s="26"/>
      <c r="AK26" s="133" t="str">
        <f>IF(Z9&lt;&gt;"",Z9,"")</f>
        <v/>
      </c>
      <c r="AL26" s="1">
        <v>29</v>
      </c>
      <c r="AT26" s="157">
        <v>32</v>
      </c>
      <c r="AU26" s="157">
        <v>30</v>
      </c>
      <c r="AV26" s="157" t="s">
        <v>126</v>
      </c>
      <c r="AW26" s="135">
        <f t="shared" si="3"/>
        <v>0</v>
      </c>
      <c r="AX26" s="135">
        <f t="shared" si="3"/>
        <v>0</v>
      </c>
      <c r="AY26" s="76"/>
    </row>
    <row r="27" spans="2:51" s="3" customFormat="1" ht="17.25" thickTop="1" thickBot="1">
      <c r="C27" s="4"/>
      <c r="D27" s="26"/>
      <c r="E27" s="26"/>
      <c r="F27" s="26"/>
      <c r="G27" s="26"/>
      <c r="J27" s="25"/>
      <c r="L27" s="4"/>
      <c r="M27" s="26"/>
      <c r="N27" s="26"/>
      <c r="O27" s="26"/>
      <c r="AK27" s="133" t="str">
        <f>IF(Z10&lt;&gt;"",Z10,"")</f>
        <v/>
      </c>
      <c r="AL27" s="1">
        <v>30</v>
      </c>
      <c r="AT27" s="157">
        <v>33</v>
      </c>
      <c r="AU27" s="157">
        <v>31</v>
      </c>
      <c r="AV27" s="157" t="s">
        <v>135</v>
      </c>
      <c r="AW27" s="135" t="e">
        <f>#REF!</f>
        <v>#REF!</v>
      </c>
      <c r="AX27" s="135" t="e">
        <f>#REF!</f>
        <v>#REF!</v>
      </c>
      <c r="AY27" s="76"/>
    </row>
    <row r="28" spans="2:51" s="3" customFormat="1" ht="17.25" thickTop="1" thickBot="1">
      <c r="C28" s="4"/>
      <c r="D28" s="26"/>
      <c r="E28" s="26"/>
      <c r="F28" s="26"/>
      <c r="G28" s="26"/>
      <c r="J28" s="25"/>
      <c r="L28" s="4"/>
      <c r="M28" s="26"/>
      <c r="N28" s="26"/>
      <c r="O28" s="26"/>
      <c r="AK28" s="133" t="str">
        <f>IF(Z11&lt;&gt;"",Z11,"")</f>
        <v/>
      </c>
      <c r="AL28" s="1">
        <v>31</v>
      </c>
      <c r="AT28" s="157">
        <v>34</v>
      </c>
      <c r="AU28" s="157">
        <v>32</v>
      </c>
      <c r="AV28" s="157" t="s">
        <v>136</v>
      </c>
      <c r="AW28" s="135" t="e">
        <f>#REF!</f>
        <v>#REF!</v>
      </c>
      <c r="AX28" s="135" t="e">
        <f>#REF!</f>
        <v>#REF!</v>
      </c>
      <c r="AY28" s="76"/>
    </row>
    <row r="29" spans="2:51" s="3" customFormat="1" ht="17.25" thickTop="1" thickBot="1">
      <c r="C29" s="4"/>
      <c r="D29" s="26"/>
      <c r="E29" s="26"/>
      <c r="F29" s="26"/>
      <c r="G29" s="26"/>
      <c r="J29" s="25"/>
      <c r="L29" s="4"/>
      <c r="M29" s="26"/>
      <c r="N29" s="26"/>
      <c r="O29" s="26"/>
      <c r="AK29" s="133" t="e">
        <f>IF(#REF!&lt;&gt;"",#REF!,"")</f>
        <v>#REF!</v>
      </c>
      <c r="AL29" s="1">
        <v>32</v>
      </c>
      <c r="AT29" s="157">
        <v>35</v>
      </c>
      <c r="AU29" s="157">
        <v>33</v>
      </c>
      <c r="AV29" s="157" t="s">
        <v>137</v>
      </c>
      <c r="AW29" s="135" t="e">
        <f>#REF!</f>
        <v>#REF!</v>
      </c>
      <c r="AX29" s="135" t="e">
        <f>#REF!</f>
        <v>#REF!</v>
      </c>
      <c r="AY29" s="76"/>
    </row>
    <row r="30" spans="2:51" s="3" customFormat="1" ht="17.25" thickTop="1" thickBot="1">
      <c r="B30" s="5"/>
      <c r="C30" s="5"/>
      <c r="D30" s="5"/>
      <c r="E30" s="6"/>
      <c r="F30" s="7"/>
      <c r="H30" s="27"/>
      <c r="I30" s="27"/>
      <c r="J30" s="27"/>
      <c r="K30" s="27"/>
      <c r="L30" s="8"/>
      <c r="M30" s="8"/>
      <c r="N30" s="28"/>
      <c r="O30" s="28"/>
      <c r="P30" s="28"/>
      <c r="Q30" s="28"/>
      <c r="AK30" s="133" t="e">
        <f>IF(#REF!&lt;&gt;"",#REF!,"")</f>
        <v>#REF!</v>
      </c>
      <c r="AL30" s="1">
        <v>33</v>
      </c>
      <c r="AT30" s="157">
        <v>36</v>
      </c>
      <c r="AU30" s="157">
        <v>34</v>
      </c>
      <c r="AV30" s="157" t="s">
        <v>138</v>
      </c>
      <c r="AW30" s="135" t="e">
        <f>#REF!</f>
        <v>#REF!</v>
      </c>
      <c r="AX30" s="135" t="e">
        <f>#REF!</f>
        <v>#REF!</v>
      </c>
      <c r="AY30" s="76"/>
    </row>
    <row r="31" spans="2:51" s="3" customFormat="1" ht="19.5" thickTop="1" thickBot="1">
      <c r="B31" s="9"/>
      <c r="C31" s="9"/>
      <c r="D31" s="5"/>
      <c r="E31" s="5"/>
      <c r="F31" s="5"/>
      <c r="G31" s="7"/>
      <c r="H31" s="27"/>
      <c r="I31" s="27"/>
      <c r="J31" s="27"/>
      <c r="K31" s="27"/>
      <c r="L31" s="8"/>
      <c r="M31" s="8"/>
      <c r="N31" s="28"/>
      <c r="O31" s="28"/>
      <c r="P31" s="28"/>
      <c r="Q31" s="28"/>
      <c r="AK31" s="133" t="e">
        <f>IF(#REF!&lt;&gt;"",#REF!,"")</f>
        <v>#REF!</v>
      </c>
      <c r="AL31" s="1">
        <v>34</v>
      </c>
      <c r="AT31" s="157">
        <v>37</v>
      </c>
      <c r="AU31" s="157">
        <v>35</v>
      </c>
      <c r="AV31" s="157" t="s">
        <v>139</v>
      </c>
      <c r="AW31" s="135" t="e">
        <f>#REF!</f>
        <v>#REF!</v>
      </c>
      <c r="AX31" s="135" t="e">
        <f>#REF!</f>
        <v>#REF!</v>
      </c>
      <c r="AY31" s="76"/>
    </row>
    <row r="32" spans="2:51" s="3" customFormat="1" ht="19.5" thickTop="1" thickBot="1">
      <c r="B32" s="10"/>
      <c r="C32" s="10"/>
      <c r="D32" s="10"/>
      <c r="E32" s="10"/>
      <c r="F32" s="10"/>
      <c r="G32" s="11"/>
      <c r="H32" s="9"/>
      <c r="I32" s="9"/>
      <c r="J32" s="9"/>
      <c r="K32" s="9"/>
      <c r="L32" s="26"/>
      <c r="M32" s="26"/>
      <c r="N32" s="28"/>
      <c r="O32" s="28"/>
      <c r="P32" s="28"/>
      <c r="Q32" s="28"/>
      <c r="AK32" s="133" t="e">
        <f>IF(#REF!&lt;&gt;"",#REF!,"")</f>
        <v>#REF!</v>
      </c>
      <c r="AL32" s="1">
        <v>35</v>
      </c>
      <c r="AT32" s="157">
        <v>38</v>
      </c>
      <c r="AU32" s="157">
        <v>36</v>
      </c>
      <c r="AV32" s="157" t="s">
        <v>130</v>
      </c>
      <c r="AW32" s="135" t="e">
        <f>#REF!</f>
        <v>#REF!</v>
      </c>
      <c r="AX32" s="135" t="e">
        <f>#REF!</f>
        <v>#REF!</v>
      </c>
      <c r="AY32" s="76"/>
    </row>
    <row r="33" spans="2:53" s="3" customFormat="1" ht="17.25" thickTop="1" thickBot="1">
      <c r="B33" s="26"/>
      <c r="C33" s="26"/>
      <c r="D33" s="26"/>
      <c r="G33" s="26"/>
      <c r="H33" s="26"/>
      <c r="I33" s="26"/>
      <c r="J33" s="26"/>
      <c r="K33" s="26"/>
      <c r="L33" s="26"/>
      <c r="M33" s="12"/>
      <c r="N33" s="28"/>
      <c r="O33" s="28"/>
      <c r="P33" s="28"/>
      <c r="Q33" s="28"/>
      <c r="AK33" s="133" t="e">
        <f>IF(#REF!&lt;&gt;"",#REF!,"")</f>
        <v>#REF!</v>
      </c>
      <c r="AL33" s="1">
        <v>36</v>
      </c>
      <c r="AT33" s="157">
        <v>39</v>
      </c>
      <c r="AU33" s="157">
        <v>37</v>
      </c>
      <c r="AV33" s="157" t="s">
        <v>131</v>
      </c>
      <c r="AW33" s="135" t="e">
        <f>#REF!</f>
        <v>#REF!</v>
      </c>
      <c r="AX33" s="135" t="e">
        <f>#REF!</f>
        <v>#REF!</v>
      </c>
      <c r="AY33" s="76"/>
    </row>
    <row r="34" spans="2:53" s="3" customFormat="1" ht="19.5" customHeight="1" thickTop="1" thickBot="1">
      <c r="B34" s="9"/>
      <c r="C34" s="11"/>
      <c r="D34" s="11"/>
      <c r="E34" s="11"/>
      <c r="F34" s="11"/>
      <c r="G34" s="26"/>
      <c r="H34" s="26"/>
      <c r="I34" s="26"/>
      <c r="J34" s="26"/>
      <c r="K34" s="26"/>
      <c r="L34" s="26"/>
      <c r="M34" s="8"/>
      <c r="N34" s="8"/>
      <c r="O34" s="13"/>
      <c r="P34" s="13"/>
      <c r="Q34" s="13"/>
      <c r="AK34" s="133" t="e">
        <f>IF(#REF!&lt;&gt;"",#REF!,"")</f>
        <v>#REF!</v>
      </c>
      <c r="AL34" s="1">
        <v>37</v>
      </c>
      <c r="AT34" s="157">
        <v>40</v>
      </c>
      <c r="AU34" s="157">
        <v>38</v>
      </c>
      <c r="AV34" s="157" t="s">
        <v>132</v>
      </c>
      <c r="AW34" s="135" t="e">
        <f>#REF!</f>
        <v>#REF!</v>
      </c>
      <c r="AX34" s="135" t="e">
        <f>#REF!</f>
        <v>#REF!</v>
      </c>
      <c r="AY34" s="76"/>
    </row>
    <row r="35" spans="2:53" s="3" customFormat="1" ht="17.25" thickTop="1" thickBot="1">
      <c r="AK35" s="133" t="e">
        <f>IF(#REF!&lt;&gt;"",#REF!,"")</f>
        <v>#REF!</v>
      </c>
      <c r="AL35" s="1">
        <v>38</v>
      </c>
      <c r="AT35" s="157">
        <v>41</v>
      </c>
      <c r="AU35" s="157">
        <v>39</v>
      </c>
      <c r="AV35" s="157" t="s">
        <v>133</v>
      </c>
      <c r="AW35" s="135" t="e">
        <f>#REF!</f>
        <v>#REF!</v>
      </c>
      <c r="AX35" s="135" t="e">
        <f>#REF!</f>
        <v>#REF!</v>
      </c>
      <c r="AY35" s="76"/>
    </row>
    <row r="36" spans="2:53" s="3" customFormat="1" ht="17.25" thickTop="1" thickBot="1">
      <c r="B36" s="29"/>
      <c r="C36" s="29"/>
      <c r="D36" s="29"/>
      <c r="E36" s="29"/>
      <c r="F36" s="29"/>
      <c r="G36" s="29"/>
      <c r="H36" s="29"/>
      <c r="I36" s="29"/>
      <c r="J36" s="29"/>
      <c r="K36" s="29"/>
      <c r="L36" s="29"/>
      <c r="M36" s="29"/>
      <c r="N36" s="29"/>
      <c r="O36" s="29"/>
      <c r="P36" s="29"/>
      <c r="Q36" s="29"/>
      <c r="AK36" s="133" t="e">
        <f>IF(#REF!&lt;&gt;"",#REF!,"")</f>
        <v>#REF!</v>
      </c>
      <c r="AL36" s="1">
        <v>39</v>
      </c>
      <c r="AT36" s="157">
        <v>42</v>
      </c>
      <c r="AU36" s="157">
        <v>40</v>
      </c>
      <c r="AV36" s="157" t="s">
        <v>134</v>
      </c>
      <c r="AW36" s="135" t="e">
        <f>#REF!</f>
        <v>#REF!</v>
      </c>
      <c r="AX36" s="135" t="e">
        <f>#REF!</f>
        <v>#REF!</v>
      </c>
      <c r="AY36" s="76"/>
    </row>
    <row r="37" spans="2:53" s="3" customFormat="1" ht="17.25" thickTop="1" thickBot="1">
      <c r="B37" s="29"/>
      <c r="C37" s="29"/>
      <c r="D37" s="29"/>
      <c r="E37" s="29"/>
      <c r="F37" s="29"/>
      <c r="G37" s="29"/>
      <c r="H37" s="29"/>
      <c r="I37" s="29"/>
      <c r="J37" s="29"/>
      <c r="K37" s="29"/>
      <c r="L37" s="29"/>
      <c r="M37" s="29"/>
      <c r="N37" s="29"/>
      <c r="O37" s="29"/>
      <c r="P37" s="29"/>
      <c r="Q37" s="29"/>
      <c r="AK37" s="133" t="e">
        <f>IF(#REF!&lt;&gt;"",#REF!,"")</f>
        <v>#REF!</v>
      </c>
      <c r="AL37" s="1">
        <v>40</v>
      </c>
      <c r="AT37" s="157"/>
      <c r="AW37" s="135"/>
      <c r="AX37" s="135"/>
      <c r="AY37" s="76"/>
    </row>
    <row r="38" spans="2:53" s="3" customFormat="1" ht="19.5" thickTop="1" thickBot="1">
      <c r="B38" s="14"/>
      <c r="C38" s="14"/>
      <c r="D38" s="14"/>
      <c r="E38" s="14"/>
      <c r="F38" s="14"/>
      <c r="G38" s="14"/>
      <c r="H38" s="15"/>
      <c r="I38" s="15"/>
      <c r="J38" s="15"/>
      <c r="K38" s="9"/>
      <c r="L38" s="9"/>
      <c r="M38" s="15"/>
      <c r="N38" s="15"/>
      <c r="O38" s="14"/>
      <c r="P38" s="14"/>
      <c r="Q38" s="14"/>
      <c r="AK38" s="133" t="e">
        <f>IF(#REF!&lt;&gt;"",#REF!,"")</f>
        <v>#REF!</v>
      </c>
      <c r="AL38" s="1">
        <v>41</v>
      </c>
      <c r="AT38" s="157"/>
      <c r="AU38" s="157"/>
      <c r="AV38" s="157"/>
      <c r="AW38" s="135"/>
      <c r="AX38" s="135"/>
      <c r="AY38" s="76"/>
    </row>
    <row r="39" spans="2:53" s="3" customFormat="1" ht="17.25" thickTop="1" thickBot="1">
      <c r="B39" s="15"/>
      <c r="C39" s="15"/>
      <c r="D39" s="15"/>
      <c r="E39" s="15"/>
      <c r="F39" s="15"/>
      <c r="G39" s="15"/>
      <c r="H39" s="7"/>
      <c r="I39" s="7"/>
      <c r="J39" s="7"/>
      <c r="K39" s="7"/>
      <c r="L39" s="7"/>
      <c r="M39" s="7"/>
      <c r="N39" s="7"/>
      <c r="O39" s="15"/>
      <c r="P39" s="15"/>
      <c r="Q39" s="15"/>
      <c r="AK39" s="133" t="e">
        <f>IF(#REF!&lt;&gt;"",#REF!,"")</f>
        <v>#REF!</v>
      </c>
      <c r="AL39" s="1">
        <v>42</v>
      </c>
      <c r="AT39" s="157"/>
      <c r="AU39" s="157"/>
      <c r="AV39" s="157"/>
      <c r="AW39" s="135"/>
      <c r="AX39" s="135"/>
      <c r="AY39" s="76"/>
    </row>
    <row r="40" spans="2:53" s="3" customFormat="1" ht="21.75" customHeight="1" thickTop="1">
      <c r="B40" s="30"/>
      <c r="C40" s="30"/>
      <c r="D40" s="30"/>
      <c r="E40" s="30"/>
      <c r="F40" s="30"/>
      <c r="G40" s="30"/>
      <c r="H40" s="30"/>
      <c r="I40" s="30"/>
      <c r="J40" s="30"/>
      <c r="K40" s="30"/>
      <c r="L40" s="30"/>
      <c r="M40" s="30"/>
      <c r="N40" s="30"/>
      <c r="O40" s="30"/>
      <c r="P40" s="30"/>
      <c r="Q40" s="30"/>
      <c r="AL40" s="1"/>
      <c r="AT40" s="157"/>
      <c r="AU40" s="157"/>
      <c r="AV40" s="157"/>
      <c r="AW40" s="135"/>
      <c r="AX40" s="135"/>
      <c r="AY40" s="76"/>
    </row>
    <row r="41" spans="2:53" s="3" customFormat="1" ht="20.25">
      <c r="B41" s="16"/>
      <c r="C41" s="16"/>
      <c r="D41" s="16"/>
      <c r="E41" s="16"/>
      <c r="F41" s="16"/>
      <c r="G41" s="16"/>
      <c r="H41" s="16"/>
      <c r="I41" s="16"/>
      <c r="J41" s="16"/>
      <c r="K41" s="16"/>
      <c r="L41" s="16"/>
      <c r="M41" s="16"/>
      <c r="N41" s="9"/>
      <c r="O41" s="9"/>
      <c r="P41" s="9"/>
      <c r="Q41" s="9"/>
      <c r="AL41" s="1"/>
      <c r="AT41" s="157"/>
      <c r="AU41" s="157"/>
      <c r="AV41" s="157"/>
      <c r="AW41" s="135"/>
      <c r="AX41" s="135"/>
      <c r="AY41" s="76"/>
    </row>
    <row r="42" spans="2:53" s="3" customFormat="1" ht="20.25">
      <c r="B42" s="17"/>
      <c r="C42" s="17"/>
      <c r="D42" s="17"/>
      <c r="E42" s="16"/>
      <c r="F42" s="17"/>
      <c r="G42" s="17"/>
      <c r="H42" s="17"/>
      <c r="I42" s="17"/>
      <c r="J42" s="17"/>
      <c r="K42" s="17"/>
      <c r="L42" s="17"/>
      <c r="M42" s="17"/>
      <c r="N42" s="10"/>
      <c r="O42" s="10"/>
      <c r="P42" s="10"/>
      <c r="Q42" s="10"/>
      <c r="AL42" s="1"/>
      <c r="AT42" s="157"/>
      <c r="AU42" s="157"/>
      <c r="AV42" s="157"/>
      <c r="AW42" s="135"/>
      <c r="AX42" s="135"/>
      <c r="AY42" s="76"/>
    </row>
    <row r="43" spans="2:53" s="3" customFormat="1" ht="20.25">
      <c r="B43" s="18"/>
      <c r="C43" s="31"/>
      <c r="D43" s="31"/>
      <c r="E43" s="31"/>
      <c r="F43" s="31"/>
      <c r="G43" s="31"/>
      <c r="H43" s="31"/>
      <c r="I43" s="18"/>
      <c r="J43" s="18"/>
      <c r="K43" s="19"/>
      <c r="L43" s="20"/>
      <c r="M43" s="20"/>
      <c r="N43" s="21"/>
      <c r="O43" s="21"/>
      <c r="P43" s="21"/>
      <c r="Q43" s="21"/>
      <c r="AL43" s="1"/>
      <c r="AT43" s="157"/>
      <c r="AU43" s="135"/>
      <c r="AV43" s="135"/>
      <c r="AW43" s="135"/>
      <c r="AX43" s="135"/>
      <c r="AY43" s="135"/>
      <c r="AZ43" s="135"/>
      <c r="BA43" s="135"/>
    </row>
    <row r="44" spans="2:53" s="3" customFormat="1" ht="20.25">
      <c r="B44" s="19"/>
      <c r="C44" s="19"/>
      <c r="D44" s="19"/>
      <c r="E44" s="19"/>
      <c r="F44" s="19"/>
      <c r="G44" s="19"/>
      <c r="H44" s="22"/>
      <c r="I44" s="22"/>
      <c r="J44" s="22"/>
      <c r="K44" s="22"/>
      <c r="L44" s="22"/>
      <c r="M44" s="22"/>
      <c r="O44" s="23"/>
      <c r="P44" s="23"/>
      <c r="Q44" s="23"/>
      <c r="AL44" s="1"/>
      <c r="AT44" s="135"/>
      <c r="AU44" s="135"/>
      <c r="AV44" s="135"/>
      <c r="AW44" s="135"/>
      <c r="AX44" s="135"/>
      <c r="AY44" s="135"/>
      <c r="AZ44" s="135"/>
      <c r="BA44" s="135"/>
    </row>
    <row r="45" spans="2:53" ht="21" thickBot="1">
      <c r="B45" s="2"/>
      <c r="C45" s="2"/>
      <c r="D45" s="2"/>
      <c r="E45" s="2"/>
      <c r="F45" s="2"/>
      <c r="G45" s="2"/>
      <c r="H45" s="2"/>
      <c r="I45" s="2"/>
      <c r="J45" s="2"/>
      <c r="K45" s="2"/>
      <c r="L45" s="2"/>
      <c r="M45" s="2"/>
      <c r="AK45" s="133"/>
    </row>
    <row r="46" spans="2:53" ht="14.25" customHeight="1" thickTop="1"/>
  </sheetData>
  <sheetProtection password="BE64" sheet="1" objects="1" scenarios="1" selectLockedCells="1"/>
  <mergeCells count="84">
    <mergeCell ref="W13:X13"/>
    <mergeCell ref="W12:X12"/>
    <mergeCell ref="W8:X8"/>
    <mergeCell ref="Y5:AA5"/>
    <mergeCell ref="AI5:AJ5"/>
    <mergeCell ref="AB5:AG5"/>
    <mergeCell ref="W10:X10"/>
    <mergeCell ref="W9:X9"/>
    <mergeCell ref="W11:X11"/>
    <mergeCell ref="W5:X5"/>
    <mergeCell ref="W7:X7"/>
    <mergeCell ref="AH3:AJ3"/>
    <mergeCell ref="AB16:AG16"/>
    <mergeCell ref="AB6:AG6"/>
    <mergeCell ref="AB7:AG7"/>
    <mergeCell ref="AB8:AG8"/>
    <mergeCell ref="AB9:AG9"/>
    <mergeCell ref="AB10:AG10"/>
    <mergeCell ref="AB11:AG11"/>
    <mergeCell ref="AB12:AG12"/>
    <mergeCell ref="AB13:AG13"/>
    <mergeCell ref="AB14:AG14"/>
    <mergeCell ref="AB15:AG15"/>
    <mergeCell ref="Y4:AA4"/>
    <mergeCell ref="AB4:AC4"/>
    <mergeCell ref="AE4:AJ4"/>
    <mergeCell ref="C4:D4"/>
    <mergeCell ref="E4:G4"/>
    <mergeCell ref="H4:J4"/>
    <mergeCell ref="L4:N4"/>
    <mergeCell ref="O4:P4"/>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U1:V1"/>
    <mergeCell ref="W1:X1"/>
    <mergeCell ref="Y1:AA1"/>
    <mergeCell ref="AB1:AC1"/>
    <mergeCell ref="AE1:AG1"/>
    <mergeCell ref="M13:P13"/>
    <mergeCell ref="M12:P12"/>
    <mergeCell ref="T12:V12"/>
    <mergeCell ref="O5:P5"/>
    <mergeCell ref="Q5:T5"/>
    <mergeCell ref="E5:N5"/>
    <mergeCell ref="T8:V8"/>
    <mergeCell ref="T11:V11"/>
    <mergeCell ref="T10:V10"/>
    <mergeCell ref="M11:P11"/>
    <mergeCell ref="M10:P10"/>
    <mergeCell ref="U5:V5"/>
    <mergeCell ref="M8:P8"/>
    <mergeCell ref="M9:P9"/>
    <mergeCell ref="U7:V7"/>
    <mergeCell ref="Q3:T3"/>
    <mergeCell ref="U3:V3"/>
    <mergeCell ref="H6:V6"/>
    <mergeCell ref="T9:V9"/>
    <mergeCell ref="K7:P7"/>
    <mergeCell ref="H3:J3"/>
    <mergeCell ref="L3:N3"/>
    <mergeCell ref="O3:P3"/>
    <mergeCell ref="Q4:T4"/>
    <mergeCell ref="U4:V4"/>
    <mergeCell ref="Q2:T2"/>
    <mergeCell ref="C1:D1"/>
    <mergeCell ref="E1:G1"/>
    <mergeCell ref="H1:J1"/>
    <mergeCell ref="L1:N1"/>
    <mergeCell ref="O1:P1"/>
    <mergeCell ref="Q1:T1"/>
  </mergeCells>
  <dataValidations count="2">
    <dataValidation type="list" allowBlank="1" showInputMessage="1" showErrorMessage="1" sqref="E5:N5">
      <formula1>$AB$6:$AB$16</formula1>
    </dataValidation>
    <dataValidation type="list" allowBlank="1" showInputMessage="1" showErrorMessage="1" sqref="W7:X7">
      <formula1>$BB$4:$BB$5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V45"/>
  <sheetViews>
    <sheetView showGridLines="0" rightToLeft="1" workbookViewId="0">
      <selection activeCell="A8" sqref="A8:Q9"/>
    </sheetView>
  </sheetViews>
  <sheetFormatPr defaultColWidth="9" defaultRowHeight="15"/>
  <cols>
    <col min="1" max="1" width="1.5" style="1" customWidth="1"/>
    <col min="2" max="2" width="7" style="1" customWidth="1"/>
    <col min="3" max="3" width="4.125" style="1" customWidth="1"/>
    <col min="4" max="4" width="8" style="74" customWidth="1"/>
    <col min="5" max="5" width="7.125" style="74" customWidth="1"/>
    <col min="6" max="6" width="4.75" style="74" customWidth="1"/>
    <col min="7" max="7" width="5.375" style="74" customWidth="1"/>
    <col min="8" max="8" width="5.25" style="1" customWidth="1"/>
    <col min="9" max="9" width="9.75" style="1" customWidth="1"/>
    <col min="10" max="10" width="5.875" style="1" customWidth="1"/>
    <col min="11" max="11" width="3.875" style="1" customWidth="1"/>
    <col min="12" max="12" width="7.125" style="74" customWidth="1"/>
    <col min="13" max="13" width="8.375" style="74" customWidth="1"/>
    <col min="14" max="14" width="7.125" style="74" customWidth="1"/>
    <col min="15" max="15" width="5.25" style="1" customWidth="1"/>
    <col min="16" max="17" width="4.75" style="1" customWidth="1"/>
    <col min="18" max="19" width="0" style="1" hidden="1" customWidth="1"/>
    <col min="20" max="22" width="5.375" style="1" hidden="1" customWidth="1"/>
    <col min="23" max="24" width="0" style="1" hidden="1" customWidth="1"/>
    <col min="25" max="16384" width="9" style="1"/>
  </cols>
  <sheetData>
    <row r="1" spans="1:20" ht="19.5" thickBot="1">
      <c r="A1" s="379">
        <f ca="1">NOW()</f>
        <v>43843.103571990738</v>
      </c>
      <c r="B1" s="379"/>
      <c r="C1" s="379"/>
      <c r="D1" s="379"/>
      <c r="E1" s="242" t="s">
        <v>216</v>
      </c>
      <c r="F1" s="50"/>
      <c r="G1" s="50"/>
      <c r="H1" s="50"/>
      <c r="I1" s="50"/>
      <c r="J1" s="50"/>
      <c r="K1" s="50"/>
      <c r="L1" s="50"/>
      <c r="M1" s="50"/>
      <c r="N1" s="50"/>
      <c r="O1" s="50"/>
      <c r="P1" s="50"/>
      <c r="Q1" s="51"/>
    </row>
    <row r="2" spans="1:20" ht="19.5" customHeight="1" thickTop="1">
      <c r="A2" s="380" t="s">
        <v>2</v>
      </c>
      <c r="B2" s="381"/>
      <c r="C2" s="382">
        <f>'إختيار المقررات'!E1</f>
        <v>0</v>
      </c>
      <c r="D2" s="382"/>
      <c r="E2" s="383" t="s">
        <v>3</v>
      </c>
      <c r="F2" s="383"/>
      <c r="G2" s="384" t="e">
        <f>'إختيار المقررات'!L1</f>
        <v>#N/A</v>
      </c>
      <c r="H2" s="384"/>
      <c r="I2" s="384"/>
      <c r="J2" s="394" t="s">
        <v>4</v>
      </c>
      <c r="K2" s="394"/>
      <c r="L2" s="388" t="b">
        <f>'إختيار المقررات'!Q1</f>
        <v>0</v>
      </c>
      <c r="M2" s="388"/>
      <c r="N2" s="162" t="s">
        <v>5</v>
      </c>
      <c r="O2" s="389" t="b">
        <f>'إختيار المقررات'!W1</f>
        <v>0</v>
      </c>
      <c r="P2" s="389"/>
      <c r="Q2" s="390"/>
    </row>
    <row r="3" spans="1:20" ht="19.5" customHeight="1">
      <c r="A3" s="395" t="s">
        <v>9</v>
      </c>
      <c r="B3" s="396"/>
      <c r="C3" s="397" t="e">
        <f>'إختيار المقررات'!E2</f>
        <v>#N/A</v>
      </c>
      <c r="D3" s="397"/>
      <c r="E3" s="391">
        <f>'إدخال البيانات'!E4</f>
        <v>0</v>
      </c>
      <c r="F3" s="391"/>
      <c r="G3" s="392" t="s">
        <v>166</v>
      </c>
      <c r="H3" s="392"/>
      <c r="I3" s="393">
        <f>'إدخال البيانات'!D4</f>
        <v>0</v>
      </c>
      <c r="J3" s="393"/>
      <c r="K3" s="393"/>
      <c r="L3" s="230" t="s">
        <v>165</v>
      </c>
      <c r="M3" s="398" t="str">
        <f>'إدخال البيانات'!C4</f>
        <v xml:space="preserve"> </v>
      </c>
      <c r="N3" s="398"/>
      <c r="O3" s="398"/>
      <c r="P3" s="399" t="s">
        <v>164</v>
      </c>
      <c r="Q3" s="400"/>
    </row>
    <row r="4" spans="1:20" ht="19.5" customHeight="1">
      <c r="A4" s="395" t="s">
        <v>11</v>
      </c>
      <c r="B4" s="396"/>
      <c r="C4" s="405" t="b">
        <f>'إختيار المقررات'!E3</f>
        <v>0</v>
      </c>
      <c r="D4" s="405"/>
      <c r="E4" s="406" t="s">
        <v>62</v>
      </c>
      <c r="F4" s="406"/>
      <c r="G4" s="407">
        <f>'إختيار المقررات'!AC1</f>
        <v>0</v>
      </c>
      <c r="H4" s="407"/>
      <c r="I4" s="160" t="s">
        <v>6</v>
      </c>
      <c r="J4" s="405">
        <f>'إدخال البيانات'!C6</f>
        <v>0</v>
      </c>
      <c r="K4" s="405"/>
      <c r="L4" s="405"/>
      <c r="M4" s="416">
        <f>'إدخال البيانات'!F4</f>
        <v>0</v>
      </c>
      <c r="N4" s="416"/>
      <c r="O4" s="416"/>
      <c r="P4" s="392" t="s">
        <v>167</v>
      </c>
      <c r="Q4" s="417"/>
    </row>
    <row r="5" spans="1:20" ht="19.5" customHeight="1">
      <c r="A5" s="401" t="s">
        <v>10</v>
      </c>
      <c r="B5" s="402"/>
      <c r="C5" s="408" t="b">
        <f>'إختيار المقررات'!L3</f>
        <v>0</v>
      </c>
      <c r="D5" s="408"/>
      <c r="E5" s="409" t="s">
        <v>63</v>
      </c>
      <c r="F5" s="409"/>
      <c r="G5" s="410">
        <f>'إختيار المقررات'!Q3</f>
        <v>0</v>
      </c>
      <c r="H5" s="410"/>
      <c r="I5" s="192" t="s">
        <v>168</v>
      </c>
      <c r="J5" s="418">
        <f>'إدخال البيانات'!D6</f>
        <v>0</v>
      </c>
      <c r="K5" s="418"/>
      <c r="L5" s="418"/>
      <c r="M5" s="427" t="s">
        <v>27</v>
      </c>
      <c r="N5" s="427"/>
      <c r="O5" s="408" t="b">
        <f>'إختيار المقررات'!W3</f>
        <v>0</v>
      </c>
      <c r="P5" s="408"/>
      <c r="Q5" s="415"/>
    </row>
    <row r="6" spans="1:20" ht="19.5" customHeight="1">
      <c r="A6" s="385" t="s">
        <v>91</v>
      </c>
      <c r="B6" s="386"/>
      <c r="C6" s="387">
        <f>'إدخال البيانات'!B10</f>
        <v>0</v>
      </c>
      <c r="D6" s="387"/>
      <c r="E6" s="406" t="s">
        <v>28</v>
      </c>
      <c r="F6" s="406"/>
      <c r="G6" s="405" t="b">
        <f>'إختيار المقررات'!E4</f>
        <v>0</v>
      </c>
      <c r="H6" s="405"/>
      <c r="I6" s="161" t="s">
        <v>14</v>
      </c>
      <c r="J6" s="425" t="b">
        <f>'إختيار المقررات'!Q4</f>
        <v>0</v>
      </c>
      <c r="K6" s="425"/>
      <c r="L6" s="425"/>
      <c r="M6" s="406" t="s">
        <v>29</v>
      </c>
      <c r="N6" s="406"/>
      <c r="O6" s="405" t="b">
        <f>'إختيار المقررات'!L4</f>
        <v>0</v>
      </c>
      <c r="P6" s="405"/>
      <c r="Q6" s="426"/>
    </row>
    <row r="7" spans="1:20" ht="19.5" customHeight="1" thickBot="1">
      <c r="A7" s="411" t="s">
        <v>89</v>
      </c>
      <c r="B7" s="412"/>
      <c r="C7" s="419">
        <f>'إختيار المقررات'!W4</f>
        <v>0</v>
      </c>
      <c r="D7" s="420"/>
      <c r="E7" s="421" t="s">
        <v>90</v>
      </c>
      <c r="F7" s="421"/>
      <c r="G7" s="422">
        <f>'إختيار المقررات'!AC4</f>
        <v>0</v>
      </c>
      <c r="H7" s="422"/>
      <c r="I7" s="193" t="s">
        <v>94</v>
      </c>
      <c r="J7" s="423">
        <f>'إدخال البيانات'!E8</f>
        <v>0</v>
      </c>
      <c r="K7" s="423"/>
      <c r="L7" s="423"/>
      <c r="M7" s="423"/>
      <c r="N7" s="423"/>
      <c r="O7" s="423"/>
      <c r="P7" s="423"/>
      <c r="Q7" s="424"/>
    </row>
    <row r="8" spans="1:20" ht="26.25" customHeight="1">
      <c r="A8" s="413" t="s">
        <v>202</v>
      </c>
      <c r="B8" s="413"/>
      <c r="C8" s="413"/>
      <c r="D8" s="413"/>
      <c r="E8" s="413"/>
      <c r="F8" s="413"/>
      <c r="G8" s="413"/>
      <c r="H8" s="413"/>
      <c r="I8" s="413"/>
      <c r="J8" s="413"/>
      <c r="K8" s="413"/>
      <c r="L8" s="413"/>
      <c r="M8" s="413"/>
      <c r="N8" s="413"/>
      <c r="O8" s="413"/>
      <c r="P8" s="413"/>
      <c r="Q8" s="413"/>
    </row>
    <row r="9" spans="1:20" ht="26.25" customHeight="1">
      <c r="A9" s="414"/>
      <c r="B9" s="414"/>
      <c r="C9" s="414"/>
      <c r="D9" s="414"/>
      <c r="E9" s="414"/>
      <c r="F9" s="414"/>
      <c r="G9" s="414"/>
      <c r="H9" s="414"/>
      <c r="I9" s="414"/>
      <c r="J9" s="414"/>
      <c r="K9" s="414"/>
      <c r="L9" s="414"/>
      <c r="M9" s="414"/>
      <c r="N9" s="414"/>
      <c r="O9" s="414"/>
      <c r="P9" s="414"/>
      <c r="Q9" s="414"/>
      <c r="R9" s="52"/>
      <c r="S9" s="52"/>
      <c r="T9" s="52"/>
    </row>
    <row r="10" spans="1:20" ht="16.5" customHeight="1" thickBot="1">
      <c r="A10" s="53"/>
      <c r="B10" s="53"/>
      <c r="C10" s="53"/>
      <c r="D10" s="53"/>
      <c r="E10" s="53"/>
      <c r="F10" s="53"/>
      <c r="G10" s="53"/>
      <c r="H10" s="53"/>
      <c r="I10" s="53"/>
      <c r="J10" s="53"/>
      <c r="K10" s="53"/>
      <c r="L10" s="53"/>
      <c r="M10" s="53"/>
      <c r="N10" s="53"/>
      <c r="O10" s="53"/>
      <c r="P10" s="53"/>
      <c r="Q10" s="53"/>
      <c r="R10" s="52"/>
      <c r="S10" s="52"/>
      <c r="T10" s="52"/>
    </row>
    <row r="11" spans="1:20" ht="31.5" customHeight="1">
      <c r="A11" s="54"/>
      <c r="E11" s="156" t="s">
        <v>30</v>
      </c>
      <c r="F11" s="403" t="s">
        <v>31</v>
      </c>
      <c r="G11" s="403"/>
      <c r="H11" s="403"/>
      <c r="I11" s="403"/>
      <c r="J11" s="403"/>
      <c r="K11" s="403"/>
      <c r="L11" s="404"/>
      <c r="M11" s="152"/>
      <c r="N11" s="152"/>
      <c r="O11" s="55"/>
      <c r="P11" s="55"/>
      <c r="Q11" s="55"/>
      <c r="R11" s="56"/>
      <c r="S11" s="56"/>
      <c r="T11" s="74"/>
    </row>
    <row r="12" spans="1:20" ht="27" customHeight="1">
      <c r="A12" s="57">
        <f>U11</f>
        <v>0</v>
      </c>
      <c r="E12" s="58" t="str">
        <f>IF(T12="","",VLOOKUP(T12,'إختيار المقررات'!$J$8:$R$13,3,0))</f>
        <v/>
      </c>
      <c r="F12" s="448" t="str">
        <f>IF(T12="","",VLOOKUP(T12,'إختيار المقررات'!$J$8:$R$13,4,0))</f>
        <v/>
      </c>
      <c r="G12" s="449"/>
      <c r="H12" s="449"/>
      <c r="I12" s="449"/>
      <c r="J12" s="450"/>
      <c r="K12" s="59" t="str">
        <f>IF(T12="","",VLOOKUP(T12,'إختيار المقررات'!$J$8:$R$13,8,0))</f>
        <v/>
      </c>
      <c r="L12" s="60" t="str">
        <f>IF(T12="","",VLOOKUP(T12,'إختيار المقررات'!$J$8:$R$13,9,0))</f>
        <v/>
      </c>
      <c r="M12" s="153"/>
      <c r="N12" s="153"/>
      <c r="O12" s="35"/>
      <c r="P12" s="35"/>
      <c r="Q12" s="62"/>
      <c r="R12" s="41">
        <v>1</v>
      </c>
      <c r="T12" s="154" t="str">
        <f>IFERROR(SMALL('إختيار المقررات'!$J$8:$J$13,R12),"")</f>
        <v/>
      </c>
    </row>
    <row r="13" spans="1:20" ht="27" customHeight="1">
      <c r="A13" s="57" t="e">
        <f>#REF!</f>
        <v>#REF!</v>
      </c>
      <c r="E13" s="58" t="str">
        <f>IF(T13="","",VLOOKUP(T13,'إختيار المقررات'!$J$8:$R$13,3,0))</f>
        <v/>
      </c>
      <c r="F13" s="448" t="str">
        <f>IF(T13="","",VLOOKUP(T13,'إختيار المقررات'!$J$8:$R$13,4,0))</f>
        <v/>
      </c>
      <c r="G13" s="449"/>
      <c r="H13" s="449"/>
      <c r="I13" s="449"/>
      <c r="J13" s="450"/>
      <c r="K13" s="59" t="str">
        <f>IF(T13="","",VLOOKUP(T13,'إختيار المقررات'!$J$8:$R$13,8,0))</f>
        <v/>
      </c>
      <c r="L13" s="60" t="str">
        <f>IF(T13="","",VLOOKUP(T13,'إختيار المقررات'!$J$8:$R$13,9,0))</f>
        <v/>
      </c>
      <c r="M13" s="153"/>
      <c r="N13" s="153"/>
      <c r="O13" s="35"/>
      <c r="P13" s="35"/>
      <c r="Q13" s="62"/>
      <c r="R13" s="41">
        <v>2</v>
      </c>
      <c r="T13" s="154" t="str">
        <f>IFERROR(SMALL('إختيار المقررات'!$J$8:$J$13,R13),"")</f>
        <v/>
      </c>
    </row>
    <row r="14" spans="1:20" ht="27" customHeight="1">
      <c r="A14" s="57" t="e">
        <f>#REF!</f>
        <v>#REF!</v>
      </c>
      <c r="E14" s="58" t="str">
        <f>IF(T14="","",VLOOKUP(T14,'إختيار المقررات'!$J$8:$R$13,3,0))</f>
        <v/>
      </c>
      <c r="F14" s="448" t="str">
        <f>IF(T14="","",VLOOKUP(T14,'إختيار المقررات'!$J$8:$R$13,4,0))</f>
        <v/>
      </c>
      <c r="G14" s="449"/>
      <c r="H14" s="449"/>
      <c r="I14" s="449"/>
      <c r="J14" s="450"/>
      <c r="K14" s="59" t="str">
        <f>IF(T14="","",VLOOKUP(T14,'إختيار المقررات'!$J$8:$R$13,8,0))</f>
        <v/>
      </c>
      <c r="L14" s="60" t="str">
        <f>IF(T14="","",VLOOKUP(T14,'إختيار المقررات'!$J$8:$R$13,9,0))</f>
        <v/>
      </c>
      <c r="M14" s="153"/>
      <c r="N14" s="153"/>
      <c r="O14" s="35"/>
      <c r="P14" s="35"/>
      <c r="Q14" s="62"/>
      <c r="R14" s="41">
        <v>3</v>
      </c>
      <c r="T14" s="154" t="str">
        <f>IFERROR(SMALL('إختيار المقررات'!$J$8:$J$13,R14),"")</f>
        <v/>
      </c>
    </row>
    <row r="15" spans="1:20" ht="27" customHeight="1">
      <c r="A15" s="57" t="e">
        <f>#REF!</f>
        <v>#REF!</v>
      </c>
      <c r="E15" s="58" t="str">
        <f>IF(T15="","",VLOOKUP(T15,'إختيار المقررات'!$J$8:$R$13,3,0))</f>
        <v/>
      </c>
      <c r="F15" s="448" t="str">
        <f>IF(T15="","",VLOOKUP(T15,'إختيار المقررات'!$J$8:$R$13,4,0))</f>
        <v/>
      </c>
      <c r="G15" s="449"/>
      <c r="H15" s="449"/>
      <c r="I15" s="449"/>
      <c r="J15" s="450"/>
      <c r="K15" s="59" t="str">
        <f>IF(T15="","",VLOOKUP(T15,'إختيار المقررات'!$J$8:$R$13,8,0))</f>
        <v/>
      </c>
      <c r="L15" s="60" t="str">
        <f>IF(T15="","",VLOOKUP(T15,'إختيار المقررات'!$J$8:$R$13,9,0))</f>
        <v/>
      </c>
      <c r="M15" s="153"/>
      <c r="N15" s="153"/>
      <c r="O15" s="35"/>
      <c r="P15" s="35"/>
      <c r="Q15" s="62"/>
      <c r="R15" s="41">
        <v>4</v>
      </c>
      <c r="T15" s="154" t="str">
        <f>IFERROR(SMALL('إختيار المقررات'!$J$8:$J$13,R15),"")</f>
        <v/>
      </c>
    </row>
    <row r="16" spans="1:20" ht="27" customHeight="1">
      <c r="A16" s="57" t="e">
        <f>#REF!</f>
        <v>#REF!</v>
      </c>
      <c r="E16" s="58" t="str">
        <f>IF(T16="","",VLOOKUP(T16,'إختيار المقررات'!$J$8:$R$13,3,0))</f>
        <v/>
      </c>
      <c r="F16" s="448" t="str">
        <f>IF(T16="","",VLOOKUP(T16,'إختيار المقررات'!$J$8:$R$13,4,0))</f>
        <v/>
      </c>
      <c r="G16" s="449"/>
      <c r="H16" s="449"/>
      <c r="I16" s="449"/>
      <c r="J16" s="450"/>
      <c r="K16" s="59" t="str">
        <f>IF(T16="","",VLOOKUP(T16,'إختيار المقررات'!$J$8:$R$13,8,0))</f>
        <v/>
      </c>
      <c r="L16" s="60" t="str">
        <f>IF(T16="","",VLOOKUP(T16,'إختيار المقررات'!$J$8:$R$13,9,0))</f>
        <v/>
      </c>
      <c r="M16" s="153"/>
      <c r="N16" s="153"/>
      <c r="O16" s="35"/>
      <c r="P16" s="35"/>
      <c r="Q16" s="62"/>
      <c r="R16" s="41">
        <v>5</v>
      </c>
      <c r="T16" s="154" t="str">
        <f>IFERROR(SMALL('إختيار المقررات'!$J$8:$J$13,R16),"")</f>
        <v/>
      </c>
    </row>
    <row r="17" spans="1:20" ht="27" customHeight="1">
      <c r="A17" s="57">
        <f>U20</f>
        <v>0</v>
      </c>
      <c r="E17" s="58" t="str">
        <f>IF(T17="","",VLOOKUP(T17,'إختيار المقررات'!$J$8:$R$13,3,0))</f>
        <v/>
      </c>
      <c r="F17" s="448" t="str">
        <f>IF(T17="","",VLOOKUP(T17,'إختيار المقررات'!$J$8:$R$13,4,0))</f>
        <v/>
      </c>
      <c r="G17" s="449"/>
      <c r="H17" s="449"/>
      <c r="I17" s="449"/>
      <c r="J17" s="450"/>
      <c r="K17" s="59" t="str">
        <f>IF(T17="","",VLOOKUP(T17,'إختيار المقررات'!$J$8:$R$13,8,0))</f>
        <v/>
      </c>
      <c r="L17" s="60" t="str">
        <f>IF(T17="","",VLOOKUP(T17,'إختيار المقررات'!$J$8:$R$13,9,0))</f>
        <v/>
      </c>
      <c r="M17" s="153"/>
      <c r="N17" s="153"/>
      <c r="O17" s="35"/>
      <c r="P17" s="35"/>
      <c r="Q17" s="62"/>
      <c r="R17" s="41">
        <v>6</v>
      </c>
      <c r="T17" s="154" t="str">
        <f>IFERROR(SMALL('إختيار المقررات'!$J$8:$J$13,R17),"")</f>
        <v/>
      </c>
    </row>
    <row r="18" spans="1:20" s="65" customFormat="1" ht="15" customHeight="1">
      <c r="A18" s="57">
        <f>U22</f>
        <v>0</v>
      </c>
      <c r="E18" s="62" t="str">
        <f>IFERROR(VLOOKUP(A18,'إختيار المقررات'!AT11:AX48,2,0),"")</f>
        <v/>
      </c>
      <c r="F18" s="153"/>
      <c r="G18" s="153" t="str">
        <f>IFERROR(VLOOKUP(A18,'إختيار المقررات'!AT11:AX48,3,0),"")</f>
        <v/>
      </c>
      <c r="H18" s="153"/>
      <c r="I18" s="153"/>
      <c r="J18" s="153"/>
      <c r="K18" s="35" t="str">
        <f>IFERROR(VLOOKUP(A18,'إختيار المقررات'!AT11:AX48,4,0),"")</f>
        <v/>
      </c>
      <c r="L18" s="35" t="str">
        <f>IFERROR(VLOOKUP(A18,'إختيار المقررات'!AT11:AX48,5,0),"")</f>
        <v/>
      </c>
      <c r="M18" s="153"/>
      <c r="N18" s="153"/>
      <c r="O18" s="35"/>
      <c r="P18" s="35"/>
      <c r="Q18" s="62"/>
    </row>
    <row r="19" spans="1:20" s="65" customFormat="1" ht="14.25" customHeight="1">
      <c r="A19" s="57"/>
      <c r="B19" s="62"/>
      <c r="C19" s="62"/>
      <c r="D19" s="62"/>
      <c r="E19" s="62"/>
      <c r="F19" s="62"/>
      <c r="G19" s="35"/>
      <c r="H19" s="35"/>
      <c r="I19" s="61"/>
      <c r="J19" s="62"/>
      <c r="K19" s="62"/>
      <c r="L19" s="62"/>
      <c r="M19" s="62"/>
      <c r="N19" s="62"/>
      <c r="O19" s="35"/>
      <c r="P19" s="35"/>
      <c r="Q19" s="62"/>
    </row>
    <row r="20" spans="1:20" ht="16.5" customHeight="1" thickBot="1">
      <c r="A20" s="459" t="s">
        <v>103</v>
      </c>
      <c r="B20" s="459"/>
      <c r="C20" s="459"/>
      <c r="D20" s="459"/>
      <c r="E20" s="459"/>
      <c r="F20" s="460">
        <f>'إختيار المقررات'!W8</f>
        <v>0</v>
      </c>
      <c r="G20" s="460"/>
      <c r="H20" s="238"/>
      <c r="I20" s="238"/>
      <c r="J20" s="238"/>
      <c r="K20" s="66"/>
      <c r="L20" s="454"/>
      <c r="M20" s="454"/>
      <c r="N20" s="454"/>
      <c r="O20" s="454"/>
      <c r="P20" s="454"/>
      <c r="Q20" s="66"/>
      <c r="R20" s="67"/>
    </row>
    <row r="21" spans="1:20" ht="30.75" customHeight="1" thickTop="1" thickBot="1">
      <c r="A21" s="462" t="s">
        <v>97</v>
      </c>
      <c r="B21" s="463"/>
      <c r="C21" s="463"/>
      <c r="D21" s="428">
        <f>'إختيار المقررات'!E5</f>
        <v>0</v>
      </c>
      <c r="E21" s="428"/>
      <c r="F21" s="428"/>
      <c r="G21" s="428"/>
      <c r="H21" s="428"/>
      <c r="I21" s="428"/>
      <c r="J21" s="428"/>
      <c r="K21" s="464"/>
      <c r="L21" s="464"/>
      <c r="M21" s="476"/>
      <c r="N21" s="476"/>
      <c r="O21" s="104"/>
      <c r="P21" s="461"/>
      <c r="Q21" s="461"/>
    </row>
    <row r="22" spans="1:20" ht="16.5" customHeight="1" thickTop="1">
      <c r="A22" s="455" t="s">
        <v>102</v>
      </c>
      <c r="B22" s="456"/>
      <c r="C22" s="456"/>
      <c r="D22" s="438">
        <f>'إختيار المقررات'!W9</f>
        <v>1900</v>
      </c>
      <c r="E22" s="438"/>
      <c r="G22" s="232"/>
      <c r="J22" s="233"/>
      <c r="K22" s="234"/>
      <c r="L22" s="439" t="s">
        <v>32</v>
      </c>
      <c r="M22" s="429"/>
      <c r="N22" s="429" t="s">
        <v>33</v>
      </c>
      <c r="O22" s="429"/>
      <c r="P22" s="432" t="s">
        <v>34</v>
      </c>
      <c r="Q22" s="433"/>
    </row>
    <row r="23" spans="1:20" ht="16.5" customHeight="1">
      <c r="A23" s="457"/>
      <c r="B23" s="458"/>
      <c r="C23" s="458"/>
      <c r="D23" s="438"/>
      <c r="E23" s="438"/>
      <c r="G23" s="149"/>
      <c r="J23" s="33"/>
      <c r="K23" s="33"/>
      <c r="L23" s="439"/>
      <c r="M23" s="430"/>
      <c r="N23" s="430"/>
      <c r="O23" s="430"/>
      <c r="P23" s="434"/>
      <c r="Q23" s="435"/>
    </row>
    <row r="24" spans="1:20" ht="27" customHeight="1" thickBot="1">
      <c r="A24" s="472" t="s">
        <v>23</v>
      </c>
      <c r="B24" s="473"/>
      <c r="C24" s="473"/>
      <c r="D24" s="473"/>
      <c r="E24" s="477">
        <f>'إختيار المقررات'!W10</f>
        <v>1900</v>
      </c>
      <c r="F24" s="477"/>
      <c r="G24" s="477"/>
      <c r="H24" s="451" t="s">
        <v>21</v>
      </c>
      <c r="I24" s="451"/>
      <c r="J24" s="452" t="str">
        <f>IF('إختيار المقررات'!AI3&lt;&gt;"","نعم","لا")</f>
        <v>لا</v>
      </c>
      <c r="K24" s="453"/>
      <c r="L24" s="440"/>
      <c r="M24" s="430"/>
      <c r="N24" s="430"/>
      <c r="O24" s="430"/>
      <c r="P24" s="434"/>
      <c r="Q24" s="435"/>
    </row>
    <row r="25" spans="1:20" ht="16.5" customHeight="1" thickTop="1">
      <c r="A25" s="474"/>
      <c r="B25" s="474"/>
      <c r="C25" s="474"/>
      <c r="D25" s="474"/>
      <c r="E25" s="474"/>
      <c r="F25" s="474"/>
      <c r="G25" s="474"/>
      <c r="H25" s="474"/>
      <c r="I25" s="474"/>
      <c r="J25" s="474"/>
      <c r="K25" s="474"/>
      <c r="L25" s="439"/>
      <c r="M25" s="430"/>
      <c r="N25" s="430"/>
      <c r="O25" s="430"/>
      <c r="P25" s="434"/>
      <c r="Q25" s="435"/>
    </row>
    <row r="26" spans="1:20" ht="16.5" customHeight="1" thickBot="1">
      <c r="A26" s="474"/>
      <c r="B26" s="474"/>
      <c r="C26" s="474"/>
      <c r="D26" s="474"/>
      <c r="E26" s="474"/>
      <c r="F26" s="474"/>
      <c r="G26" s="474"/>
      <c r="H26" s="474"/>
      <c r="I26" s="474"/>
      <c r="J26" s="474"/>
      <c r="K26" s="474"/>
      <c r="L26" s="441"/>
      <c r="M26" s="431"/>
      <c r="N26" s="431"/>
      <c r="O26" s="431"/>
      <c r="P26" s="436"/>
      <c r="Q26" s="437"/>
    </row>
    <row r="27" spans="1:20" ht="12" customHeight="1" thickTop="1">
      <c r="A27" s="475"/>
      <c r="B27" s="475"/>
      <c r="C27" s="475"/>
      <c r="D27" s="475"/>
      <c r="E27" s="475"/>
      <c r="F27" s="475"/>
      <c r="G27" s="475"/>
      <c r="H27" s="475"/>
      <c r="I27" s="475"/>
      <c r="J27" s="475"/>
      <c r="K27" s="475"/>
      <c r="L27" s="54"/>
      <c r="M27" s="54"/>
      <c r="N27" s="54"/>
      <c r="O27" s="68"/>
      <c r="P27" s="68"/>
      <c r="Q27" s="68"/>
    </row>
    <row r="28" spans="1:20" ht="16.5" customHeight="1">
      <c r="A28" s="478" t="s">
        <v>35</v>
      </c>
      <c r="B28" s="478"/>
      <c r="C28" s="478"/>
      <c r="D28" s="478"/>
      <c r="E28" s="478"/>
      <c r="F28" s="478"/>
      <c r="G28" s="478"/>
      <c r="H28" s="478"/>
      <c r="I28" s="478"/>
      <c r="J28" s="478"/>
      <c r="K28" s="478"/>
      <c r="L28" s="478"/>
      <c r="M28" s="478"/>
      <c r="N28" s="478"/>
      <c r="O28" s="478"/>
      <c r="P28" s="478"/>
      <c r="Q28" s="478"/>
    </row>
    <row r="29" spans="1:20" ht="16.5" customHeight="1">
      <c r="A29" s="69"/>
      <c r="B29" s="70"/>
      <c r="C29" s="70"/>
      <c r="D29" s="70"/>
      <c r="E29" s="70"/>
      <c r="F29" s="70"/>
      <c r="G29" s="70"/>
      <c r="H29" s="64"/>
      <c r="I29" s="64"/>
      <c r="J29" s="71"/>
      <c r="K29" s="70"/>
      <c r="L29" s="70"/>
      <c r="M29" s="70"/>
      <c r="N29" s="70"/>
      <c r="O29" s="70"/>
      <c r="P29" s="64"/>
      <c r="Q29" s="64"/>
    </row>
    <row r="30" spans="1:20" ht="15" customHeight="1">
      <c r="A30" s="72"/>
      <c r="B30" s="72"/>
      <c r="C30" s="72"/>
      <c r="D30" s="73"/>
      <c r="E30" s="73"/>
      <c r="F30" s="73"/>
      <c r="G30" s="73"/>
      <c r="H30" s="72"/>
      <c r="I30" s="72"/>
      <c r="J30" s="72"/>
      <c r="K30" s="72"/>
      <c r="L30" s="73"/>
      <c r="M30" s="73"/>
      <c r="N30" s="73"/>
      <c r="O30" s="72"/>
      <c r="P30" s="72"/>
      <c r="Q30" s="72"/>
    </row>
    <row r="31" spans="1:20" ht="16.5" customHeight="1">
      <c r="A31" s="444" t="s">
        <v>36</v>
      </c>
      <c r="B31" s="444"/>
      <c r="C31" s="444"/>
      <c r="D31" s="444"/>
      <c r="E31" s="444"/>
      <c r="F31" s="444"/>
      <c r="G31" s="444"/>
      <c r="H31" s="444"/>
      <c r="I31" s="444"/>
      <c r="J31" s="444"/>
      <c r="K31" s="444"/>
      <c r="L31" s="444"/>
      <c r="M31" s="444"/>
      <c r="N31" s="444"/>
      <c r="O31" s="444"/>
      <c r="P31" s="444"/>
      <c r="Q31" s="444"/>
    </row>
    <row r="32" spans="1:20" ht="24" customHeight="1">
      <c r="A32" s="443" t="s">
        <v>37</v>
      </c>
      <c r="B32" s="443"/>
      <c r="C32" s="443"/>
      <c r="D32" s="443"/>
      <c r="E32" s="444">
        <f>'إختيار المقررات'!W11</f>
        <v>1900</v>
      </c>
      <c r="F32" s="444"/>
      <c r="G32" s="443" t="s">
        <v>104</v>
      </c>
      <c r="H32" s="443"/>
      <c r="I32" s="443"/>
      <c r="J32" s="443"/>
      <c r="K32" s="443"/>
      <c r="L32" s="443"/>
      <c r="M32" s="471" t="e">
        <f>G2</f>
        <v>#N/A</v>
      </c>
      <c r="N32" s="471"/>
      <c r="O32" s="471"/>
      <c r="P32" s="471"/>
      <c r="Q32" s="471"/>
    </row>
    <row r="33" spans="1:17" ht="24" customHeight="1">
      <c r="A33" s="443" t="s">
        <v>158</v>
      </c>
      <c r="B33" s="443"/>
      <c r="C33" s="443"/>
      <c r="D33" s="444">
        <f>C2</f>
        <v>0</v>
      </c>
      <c r="E33" s="444"/>
      <c r="F33" s="445" t="s">
        <v>39</v>
      </c>
      <c r="G33" s="445"/>
      <c r="H33" s="445"/>
      <c r="I33" s="445"/>
      <c r="J33" s="445"/>
      <c r="K33" s="445"/>
      <c r="L33" s="445"/>
      <c r="M33" s="445"/>
      <c r="N33" s="445"/>
      <c r="O33" s="445"/>
      <c r="P33" s="445"/>
      <c r="Q33" s="445"/>
    </row>
    <row r="34" spans="1:17" ht="16.5" customHeight="1">
      <c r="A34" s="222"/>
      <c r="B34" s="223"/>
      <c r="C34" s="446"/>
      <c r="D34" s="446"/>
      <c r="E34" s="446"/>
      <c r="F34" s="446"/>
      <c r="G34" s="446"/>
      <c r="H34" s="224"/>
      <c r="I34" s="224"/>
      <c r="J34" s="222"/>
      <c r="K34" s="223"/>
      <c r="L34" s="446"/>
      <c r="M34" s="446"/>
      <c r="N34" s="446"/>
      <c r="O34" s="446"/>
      <c r="P34" s="224"/>
      <c r="Q34" s="224"/>
    </row>
    <row r="35" spans="1:17" ht="16.5" customHeight="1">
      <c r="A35" s="225"/>
      <c r="B35" s="226"/>
      <c r="C35" s="447"/>
      <c r="D35" s="447"/>
      <c r="E35" s="447"/>
      <c r="F35" s="447"/>
      <c r="G35" s="447"/>
      <c r="H35" s="227"/>
      <c r="I35" s="227"/>
      <c r="J35" s="225"/>
      <c r="K35" s="226"/>
      <c r="L35" s="447"/>
      <c r="M35" s="447"/>
      <c r="N35" s="447"/>
      <c r="O35" s="447"/>
      <c r="P35" s="227"/>
      <c r="Q35" s="227"/>
    </row>
    <row r="36" spans="1:17" ht="27.75" customHeight="1">
      <c r="A36" s="442" t="s">
        <v>26</v>
      </c>
      <c r="B36" s="442"/>
      <c r="C36" s="442"/>
      <c r="D36" s="442"/>
      <c r="E36" s="442"/>
      <c r="F36" s="442"/>
      <c r="G36" s="442"/>
      <c r="H36" s="442"/>
      <c r="I36" s="442"/>
      <c r="J36" s="442"/>
      <c r="K36" s="442"/>
      <c r="L36" s="442"/>
      <c r="M36" s="442"/>
      <c r="N36" s="442"/>
      <c r="O36" s="442"/>
      <c r="P36" s="442"/>
      <c r="Q36" s="442"/>
    </row>
    <row r="37" spans="1:17" ht="15.75" customHeight="1">
      <c r="A37" s="467" t="s">
        <v>36</v>
      </c>
      <c r="B37" s="467"/>
      <c r="C37" s="467"/>
      <c r="D37" s="467"/>
      <c r="E37" s="467"/>
      <c r="F37" s="467"/>
      <c r="G37" s="467"/>
      <c r="H37" s="467"/>
      <c r="I37" s="467"/>
      <c r="J37" s="467"/>
      <c r="K37" s="467"/>
      <c r="L37" s="467"/>
      <c r="M37" s="467"/>
      <c r="N37" s="467"/>
      <c r="O37" s="467"/>
      <c r="P37" s="467"/>
      <c r="Q37" s="467"/>
    </row>
    <row r="38" spans="1:17" ht="22.5" customHeight="1">
      <c r="A38" s="468" t="s">
        <v>37</v>
      </c>
      <c r="B38" s="468"/>
      <c r="C38" s="468"/>
      <c r="D38" s="468"/>
      <c r="E38" s="469">
        <f>'إختيار المقررات'!W12</f>
        <v>0</v>
      </c>
      <c r="F38" s="469"/>
      <c r="G38" s="468" t="s">
        <v>104</v>
      </c>
      <c r="H38" s="468"/>
      <c r="I38" s="468"/>
      <c r="J38" s="468"/>
      <c r="K38" s="468"/>
      <c r="L38" s="470" t="e">
        <f>M32</f>
        <v>#N/A</v>
      </c>
      <c r="M38" s="470"/>
      <c r="N38" s="470"/>
      <c r="O38" s="470"/>
      <c r="P38" s="470"/>
      <c r="Q38" s="228"/>
    </row>
    <row r="39" spans="1:17" ht="22.5" customHeight="1">
      <c r="A39" s="465" t="s">
        <v>38</v>
      </c>
      <c r="B39" s="465"/>
      <c r="C39" s="465"/>
      <c r="D39" s="466">
        <f>D33</f>
        <v>0</v>
      </c>
      <c r="E39" s="466"/>
      <c r="F39" s="229" t="s">
        <v>39</v>
      </c>
      <c r="G39" s="229"/>
      <c r="H39" s="229"/>
      <c r="I39" s="229"/>
      <c r="J39" s="229"/>
      <c r="K39" s="229"/>
      <c r="L39" s="229"/>
      <c r="M39" s="229"/>
      <c r="N39" s="229"/>
      <c r="O39" s="229"/>
      <c r="P39" s="229"/>
      <c r="Q39" s="229"/>
    </row>
    <row r="40" spans="1:17" ht="17.25" customHeight="1"/>
    <row r="41" spans="1:17" ht="17.25" customHeight="1">
      <c r="A41" s="63"/>
      <c r="B41" s="63"/>
      <c r="C41" s="63"/>
      <c r="D41" s="75"/>
      <c r="E41" s="75"/>
      <c r="F41" s="75"/>
      <c r="G41" s="75"/>
      <c r="H41" s="63"/>
      <c r="I41" s="63"/>
      <c r="J41" s="63"/>
      <c r="K41" s="63"/>
      <c r="L41" s="75"/>
      <c r="M41" s="75"/>
      <c r="N41" s="75"/>
      <c r="O41" s="63"/>
      <c r="P41" s="63"/>
      <c r="Q41" s="63"/>
    </row>
    <row r="42" spans="1:17" ht="20.25" customHeight="1">
      <c r="A42" s="235"/>
      <c r="B42" s="235"/>
      <c r="C42" s="235"/>
      <c r="D42" s="235"/>
      <c r="E42" s="235"/>
      <c r="F42" s="236"/>
      <c r="G42" s="236"/>
      <c r="H42" s="236"/>
      <c r="I42" s="236"/>
      <c r="J42" s="236"/>
      <c r="K42" s="236"/>
      <c r="L42" s="236"/>
      <c r="M42" s="236"/>
      <c r="N42" s="236"/>
      <c r="O42" s="236"/>
      <c r="P42" s="236"/>
      <c r="Q42" s="236"/>
    </row>
    <row r="43" spans="1:17" ht="14.25">
      <c r="A43" s="235"/>
      <c r="B43" s="235"/>
      <c r="C43" s="235"/>
      <c r="D43" s="235"/>
      <c r="E43" s="235"/>
      <c r="F43" s="237"/>
      <c r="G43" s="237"/>
      <c r="H43" s="237"/>
      <c r="I43" s="237"/>
      <c r="J43" s="237"/>
      <c r="K43" s="237"/>
      <c r="L43" s="237"/>
      <c r="M43" s="237"/>
      <c r="N43" s="237"/>
      <c r="O43" s="237"/>
      <c r="P43" s="237"/>
      <c r="Q43" s="237"/>
    </row>
    <row r="44" spans="1:17" ht="14.25">
      <c r="A44" s="235"/>
      <c r="B44" s="235"/>
      <c r="C44" s="235"/>
      <c r="D44" s="235"/>
      <c r="E44" s="235"/>
      <c r="F44" s="237"/>
      <c r="G44" s="237"/>
      <c r="H44" s="237"/>
      <c r="I44" s="237"/>
      <c r="J44" s="237"/>
      <c r="K44" s="237"/>
      <c r="L44" s="237"/>
      <c r="M44" s="237"/>
      <c r="N44" s="237"/>
      <c r="O44" s="237"/>
      <c r="P44" s="237"/>
      <c r="Q44" s="237"/>
    </row>
    <row r="45" spans="1:17">
      <c r="A45" s="63"/>
      <c r="B45" s="63"/>
      <c r="C45" s="63"/>
      <c r="D45" s="75"/>
      <c r="E45" s="75"/>
      <c r="F45" s="75"/>
      <c r="G45" s="75"/>
      <c r="H45" s="63"/>
      <c r="I45" s="63"/>
      <c r="J45" s="63"/>
      <c r="K45" s="63"/>
      <c r="L45" s="75"/>
      <c r="M45" s="75"/>
      <c r="N45" s="75"/>
      <c r="O45" s="63"/>
      <c r="P45" s="63"/>
      <c r="Q45" s="63"/>
    </row>
  </sheetData>
  <sheetProtection password="BE64" sheet="1" objects="1" scenarios="1" selectLockedCells="1" selectUnlockedCells="1"/>
  <mergeCells count="88">
    <mergeCell ref="A39:C39"/>
    <mergeCell ref="D39:E39"/>
    <mergeCell ref="E32:F32"/>
    <mergeCell ref="G32:L32"/>
    <mergeCell ref="F12:J12"/>
    <mergeCell ref="A37:Q37"/>
    <mergeCell ref="A38:D38"/>
    <mergeCell ref="E38:F38"/>
    <mergeCell ref="G38:K38"/>
    <mergeCell ref="L38:P38"/>
    <mergeCell ref="M32:Q32"/>
    <mergeCell ref="A24:D24"/>
    <mergeCell ref="A25:K27"/>
    <mergeCell ref="M21:N21"/>
    <mergeCell ref="E24:G24"/>
    <mergeCell ref="A28:Q28"/>
    <mergeCell ref="A31:Q31"/>
    <mergeCell ref="A32:D32"/>
    <mergeCell ref="F13:J13"/>
    <mergeCell ref="F14:J14"/>
    <mergeCell ref="F15:J15"/>
    <mergeCell ref="H24:I24"/>
    <mergeCell ref="J24:K24"/>
    <mergeCell ref="L20:P20"/>
    <mergeCell ref="F16:J16"/>
    <mergeCell ref="F17:J17"/>
    <mergeCell ref="A22:C23"/>
    <mergeCell ref="A20:E20"/>
    <mergeCell ref="F20:G20"/>
    <mergeCell ref="P21:Q21"/>
    <mergeCell ref="A21:C21"/>
    <mergeCell ref="K21:L21"/>
    <mergeCell ref="A36:Q36"/>
    <mergeCell ref="A33:C33"/>
    <mergeCell ref="D33:E33"/>
    <mergeCell ref="F33:Q33"/>
    <mergeCell ref="C34:G34"/>
    <mergeCell ref="L34:O34"/>
    <mergeCell ref="C35:G35"/>
    <mergeCell ref="L35:O35"/>
    <mergeCell ref="D21:J21"/>
    <mergeCell ref="N22:O26"/>
    <mergeCell ref="P22:Q26"/>
    <mergeCell ref="D22:E23"/>
    <mergeCell ref="L22:M26"/>
    <mergeCell ref="A7:B7"/>
    <mergeCell ref="A8:Q9"/>
    <mergeCell ref="O5:Q5"/>
    <mergeCell ref="M4:O4"/>
    <mergeCell ref="P4:Q4"/>
    <mergeCell ref="J5:L5"/>
    <mergeCell ref="C7:D7"/>
    <mergeCell ref="E7:F7"/>
    <mergeCell ref="G7:H7"/>
    <mergeCell ref="J7:Q7"/>
    <mergeCell ref="E6:F6"/>
    <mergeCell ref="G6:H6"/>
    <mergeCell ref="J6:L6"/>
    <mergeCell ref="M6:N6"/>
    <mergeCell ref="O6:Q6"/>
    <mergeCell ref="M5:N5"/>
    <mergeCell ref="F11:L11"/>
    <mergeCell ref="C4:D4"/>
    <mergeCell ref="E4:F4"/>
    <mergeCell ref="G4:H4"/>
    <mergeCell ref="J4:L4"/>
    <mergeCell ref="C5:D5"/>
    <mergeCell ref="E5:F5"/>
    <mergeCell ref="G5:H5"/>
    <mergeCell ref="A6:B6"/>
    <mergeCell ref="C6:D6"/>
    <mergeCell ref="L2:M2"/>
    <mergeCell ref="O2:Q2"/>
    <mergeCell ref="E3:F3"/>
    <mergeCell ref="G3:H3"/>
    <mergeCell ref="I3:K3"/>
    <mergeCell ref="J2:K2"/>
    <mergeCell ref="A3:B3"/>
    <mergeCell ref="C3:D3"/>
    <mergeCell ref="M3:O3"/>
    <mergeCell ref="P3:Q3"/>
    <mergeCell ref="A4:B4"/>
    <mergeCell ref="A5:B5"/>
    <mergeCell ref="A1:D1"/>
    <mergeCell ref="A2:B2"/>
    <mergeCell ref="C2:D2"/>
    <mergeCell ref="E2:F2"/>
    <mergeCell ref="G2:I2"/>
  </mergeCells>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J12"/>
  <sheetViews>
    <sheetView showGridLines="0" rightToLeft="1" zoomScale="98" zoomScaleNormal="98" workbookViewId="0">
      <pane ySplit="4" topLeftCell="A5" activePane="bottomLeft" state="frozen"/>
      <selection pane="bottomLeft" activeCell="G15" sqref="G15"/>
    </sheetView>
  </sheetViews>
  <sheetFormatPr defaultColWidth="9" defaultRowHeight="14.25"/>
  <cols>
    <col min="1" max="1" width="13.875" style="93" customWidth="1"/>
    <col min="2" max="2" width="10.875" style="93" bestFit="1" customWidth="1"/>
    <col min="3" max="4" width="9" style="93"/>
    <col min="5" max="5" width="10.125" style="93" bestFit="1" customWidth="1"/>
    <col min="6" max="6" width="11.375" style="124" bestFit="1" customWidth="1"/>
    <col min="7" max="7" width="14" style="93" customWidth="1"/>
    <col min="8" max="8" width="9" style="93"/>
    <col min="9" max="9" width="11.75" style="93" bestFit="1" customWidth="1"/>
    <col min="10" max="10" width="21.875" style="93" customWidth="1"/>
    <col min="11" max="11" width="24.375" style="93" customWidth="1"/>
    <col min="12" max="12" width="17.75" style="93" customWidth="1"/>
    <col min="13" max="13" width="20.125" style="93" customWidth="1"/>
    <col min="14" max="14" width="31.75" style="93" customWidth="1"/>
    <col min="15" max="16" width="14.75" style="93" customWidth="1"/>
    <col min="17" max="18" width="19.125" style="93" customWidth="1"/>
    <col min="19" max="19" width="14.125" style="93" customWidth="1"/>
    <col min="20" max="20" width="6.875" style="93" bestFit="1" customWidth="1"/>
    <col min="21" max="25" width="4.375" style="93" customWidth="1"/>
    <col min="26" max="62" width="4.375" style="1" customWidth="1"/>
    <col min="63" max="63" width="4.25" style="1" customWidth="1"/>
    <col min="64" max="103" width="4.375" style="1" customWidth="1"/>
    <col min="104" max="104" width="10.125" style="1" customWidth="1"/>
    <col min="105" max="105" width="12.375" style="131" customWidth="1"/>
    <col min="106" max="108" width="9.125" style="1" bestFit="1" customWidth="1"/>
    <col min="109" max="111" width="9.125" style="1" customWidth="1"/>
    <col min="112" max="112" width="9.875" style="1" bestFit="1" customWidth="1"/>
    <col min="113" max="113" width="9.375" style="1" bestFit="1" customWidth="1"/>
    <col min="114" max="115" width="9.25" style="1" customWidth="1"/>
    <col min="116" max="118" width="9" style="1"/>
    <col min="119" max="119" width="10.125" style="1" bestFit="1" customWidth="1"/>
    <col min="120" max="120" width="11.375" style="1" bestFit="1" customWidth="1"/>
    <col min="121" max="121" width="10.75" style="1" bestFit="1" customWidth="1"/>
    <col min="122" max="122" width="13.375" style="1" bestFit="1" customWidth="1"/>
    <col min="123" max="123" width="12.5" style="1" bestFit="1" customWidth="1"/>
    <col min="124" max="124" width="13.625" style="93" bestFit="1" customWidth="1"/>
    <col min="125" max="125" width="12.625" style="93" bestFit="1" customWidth="1"/>
    <col min="126" max="16384" width="9" style="93"/>
  </cols>
  <sheetData>
    <row r="1" spans="1:140" s="80" customFormat="1" ht="18.75" thickBot="1">
      <c r="A1" s="483"/>
      <c r="B1" s="486">
        <v>9999</v>
      </c>
      <c r="C1" s="530" t="s">
        <v>40</v>
      </c>
      <c r="D1" s="530"/>
      <c r="E1" s="530"/>
      <c r="F1" s="530"/>
      <c r="G1" s="530"/>
      <c r="H1" s="530"/>
      <c r="I1" s="530"/>
      <c r="J1" s="530"/>
      <c r="K1" s="493" t="s">
        <v>16</v>
      </c>
      <c r="L1" s="498" t="s">
        <v>91</v>
      </c>
      <c r="M1" s="501" t="s">
        <v>89</v>
      </c>
      <c r="N1" s="501" t="s">
        <v>90</v>
      </c>
      <c r="O1" s="531" t="s">
        <v>67</v>
      </c>
      <c r="P1" s="530" t="s">
        <v>41</v>
      </c>
      <c r="Q1" s="530"/>
      <c r="R1" s="530"/>
      <c r="S1" s="488" t="s">
        <v>9</v>
      </c>
      <c r="T1" s="487" t="s">
        <v>42</v>
      </c>
      <c r="U1" s="487"/>
      <c r="V1" s="487"/>
      <c r="W1" s="487"/>
      <c r="X1" s="487"/>
      <c r="Y1" s="487"/>
      <c r="Z1" s="487"/>
      <c r="AA1" s="487"/>
      <c r="AB1" s="487"/>
      <c r="AC1" s="487"/>
      <c r="AD1" s="487"/>
      <c r="AE1" s="487"/>
      <c r="AF1" s="487"/>
      <c r="AG1" s="487"/>
      <c r="AH1" s="487"/>
      <c r="AI1" s="487"/>
      <c r="AJ1" s="487"/>
      <c r="AK1" s="487"/>
      <c r="AL1" s="487"/>
      <c r="AM1" s="487"/>
      <c r="AN1" s="487"/>
      <c r="AO1" s="487"/>
      <c r="AP1" s="487" t="s">
        <v>22</v>
      </c>
      <c r="AQ1" s="487"/>
      <c r="AR1" s="487"/>
      <c r="AS1" s="487"/>
      <c r="AT1" s="487"/>
      <c r="AU1" s="487"/>
      <c r="AV1" s="487"/>
      <c r="AW1" s="487"/>
      <c r="AX1" s="487"/>
      <c r="AY1" s="487"/>
      <c r="AZ1" s="487"/>
      <c r="BA1" s="487"/>
      <c r="BB1" s="487"/>
      <c r="BC1" s="487"/>
      <c r="BD1" s="487"/>
      <c r="BE1" s="487"/>
      <c r="BF1" s="487"/>
      <c r="BG1" s="487"/>
      <c r="BH1" s="487"/>
      <c r="BI1" s="487"/>
      <c r="BJ1" s="487"/>
      <c r="BK1" s="487"/>
      <c r="BL1" s="487" t="s">
        <v>43</v>
      </c>
      <c r="BM1" s="487"/>
      <c r="BN1" s="487"/>
      <c r="BO1" s="487"/>
      <c r="BP1" s="487"/>
      <c r="BQ1" s="487"/>
      <c r="BR1" s="487"/>
      <c r="BS1" s="487"/>
      <c r="BT1" s="487"/>
      <c r="BU1" s="487"/>
      <c r="BV1" s="487"/>
      <c r="BW1" s="487"/>
      <c r="BX1" s="487"/>
      <c r="BY1" s="487"/>
      <c r="BZ1" s="487"/>
      <c r="CA1" s="487"/>
      <c r="CB1" s="487"/>
      <c r="CC1" s="487"/>
      <c r="CD1" s="487"/>
      <c r="CE1" s="487"/>
      <c r="CF1" s="487" t="s">
        <v>44</v>
      </c>
      <c r="CG1" s="487"/>
      <c r="CH1" s="487"/>
      <c r="CI1" s="487"/>
      <c r="CJ1" s="487"/>
      <c r="CK1" s="487"/>
      <c r="CL1" s="487"/>
      <c r="CM1" s="487"/>
      <c r="CN1" s="487"/>
      <c r="CO1" s="487"/>
      <c r="CP1" s="487"/>
      <c r="CQ1" s="487"/>
      <c r="CR1" s="487"/>
      <c r="CS1" s="487"/>
      <c r="CT1" s="487"/>
      <c r="CU1" s="487"/>
      <c r="CV1" s="487"/>
      <c r="CW1" s="487"/>
      <c r="CX1" s="487"/>
      <c r="CY1" s="487"/>
      <c r="CZ1" s="506" t="s">
        <v>45</v>
      </c>
      <c r="DA1" s="508"/>
      <c r="DB1" s="506" t="s">
        <v>1</v>
      </c>
      <c r="DC1" s="507"/>
      <c r="DD1" s="508"/>
      <c r="DE1" s="523" t="s">
        <v>46</v>
      </c>
      <c r="DF1" s="524"/>
      <c r="DG1" s="163"/>
      <c r="DH1" s="163"/>
      <c r="DI1" s="523" t="s">
        <v>47</v>
      </c>
      <c r="DJ1" s="524"/>
      <c r="DK1" s="524"/>
      <c r="DL1" s="524"/>
      <c r="DM1" s="527"/>
      <c r="DN1" s="529" t="s">
        <v>48</v>
      </c>
      <c r="DO1" s="529"/>
      <c r="DP1" s="529"/>
      <c r="DQ1" s="165"/>
      <c r="DR1" s="165"/>
      <c r="DS1" s="165"/>
      <c r="DT1" s="165"/>
      <c r="DU1" s="165"/>
    </row>
    <row r="2" spans="1:140" s="80" customFormat="1" ht="18.75" thickBot="1">
      <c r="A2" s="483"/>
      <c r="B2" s="486"/>
      <c r="C2" s="530"/>
      <c r="D2" s="530"/>
      <c r="E2" s="530"/>
      <c r="F2" s="530"/>
      <c r="G2" s="530"/>
      <c r="H2" s="530"/>
      <c r="I2" s="530"/>
      <c r="J2" s="530"/>
      <c r="K2" s="494"/>
      <c r="L2" s="499"/>
      <c r="M2" s="502"/>
      <c r="N2" s="502"/>
      <c r="O2" s="532"/>
      <c r="P2" s="530"/>
      <c r="Q2" s="530"/>
      <c r="R2" s="530"/>
      <c r="S2" s="488"/>
      <c r="T2" s="484" t="s">
        <v>17</v>
      </c>
      <c r="U2" s="484"/>
      <c r="V2" s="484"/>
      <c r="W2" s="484"/>
      <c r="X2" s="484"/>
      <c r="Y2" s="484"/>
      <c r="Z2" s="484"/>
      <c r="AA2" s="484"/>
      <c r="AB2" s="484"/>
      <c r="AC2" s="484"/>
      <c r="AD2" s="81"/>
      <c r="AE2" s="81"/>
      <c r="AF2" s="485" t="s">
        <v>20</v>
      </c>
      <c r="AG2" s="485"/>
      <c r="AH2" s="485"/>
      <c r="AI2" s="485"/>
      <c r="AJ2" s="485"/>
      <c r="AK2" s="485"/>
      <c r="AL2" s="485"/>
      <c r="AM2" s="485"/>
      <c r="AN2" s="485"/>
      <c r="AO2" s="485"/>
      <c r="AP2" s="484" t="s">
        <v>17</v>
      </c>
      <c r="AQ2" s="484"/>
      <c r="AR2" s="484"/>
      <c r="AS2" s="484"/>
      <c r="AT2" s="484"/>
      <c r="AU2" s="484"/>
      <c r="AV2" s="484"/>
      <c r="AW2" s="484"/>
      <c r="AX2" s="484"/>
      <c r="AY2" s="484"/>
      <c r="AZ2" s="81"/>
      <c r="BA2" s="81"/>
      <c r="BB2" s="485" t="s">
        <v>20</v>
      </c>
      <c r="BC2" s="485"/>
      <c r="BD2" s="485"/>
      <c r="BE2" s="485"/>
      <c r="BF2" s="485"/>
      <c r="BG2" s="485"/>
      <c r="BH2" s="485"/>
      <c r="BI2" s="485"/>
      <c r="BJ2" s="485"/>
      <c r="BK2" s="485"/>
      <c r="BL2" s="484" t="s">
        <v>17</v>
      </c>
      <c r="BM2" s="484"/>
      <c r="BN2" s="484"/>
      <c r="BO2" s="484"/>
      <c r="BP2" s="484"/>
      <c r="BQ2" s="484"/>
      <c r="BR2" s="484"/>
      <c r="BS2" s="484"/>
      <c r="BT2" s="484"/>
      <c r="BU2" s="484"/>
      <c r="BV2" s="485" t="s">
        <v>20</v>
      </c>
      <c r="BW2" s="485"/>
      <c r="BX2" s="485"/>
      <c r="BY2" s="485"/>
      <c r="BZ2" s="485"/>
      <c r="CA2" s="485"/>
      <c r="CB2" s="485"/>
      <c r="CC2" s="485"/>
      <c r="CD2" s="485"/>
      <c r="CE2" s="485"/>
      <c r="CF2" s="484" t="s">
        <v>17</v>
      </c>
      <c r="CG2" s="484"/>
      <c r="CH2" s="484"/>
      <c r="CI2" s="484"/>
      <c r="CJ2" s="484"/>
      <c r="CK2" s="484"/>
      <c r="CL2" s="484"/>
      <c r="CM2" s="484"/>
      <c r="CN2" s="484"/>
      <c r="CO2" s="484"/>
      <c r="CP2" s="485" t="s">
        <v>20</v>
      </c>
      <c r="CQ2" s="485"/>
      <c r="CR2" s="485"/>
      <c r="CS2" s="485"/>
      <c r="CT2" s="485"/>
      <c r="CU2" s="485"/>
      <c r="CV2" s="485"/>
      <c r="CW2" s="485"/>
      <c r="CX2" s="485"/>
      <c r="CY2" s="485"/>
      <c r="CZ2" s="509"/>
      <c r="DA2" s="511"/>
      <c r="DB2" s="509"/>
      <c r="DC2" s="510"/>
      <c r="DD2" s="511"/>
      <c r="DE2" s="525"/>
      <c r="DF2" s="526"/>
      <c r="DG2" s="164"/>
      <c r="DH2" s="164"/>
      <c r="DI2" s="525"/>
      <c r="DJ2" s="526"/>
      <c r="DK2" s="526"/>
      <c r="DL2" s="526"/>
      <c r="DM2" s="528"/>
      <c r="DN2" s="529"/>
      <c r="DO2" s="529"/>
      <c r="DP2" s="529"/>
      <c r="DQ2" s="165"/>
      <c r="DR2" s="165"/>
      <c r="DS2" s="165"/>
      <c r="DT2" s="165"/>
      <c r="DU2" s="165"/>
    </row>
    <row r="3" spans="1:140" ht="80.25" customHeight="1" thickBot="1">
      <c r="A3" s="82" t="s">
        <v>2</v>
      </c>
      <c r="B3" s="83" t="s">
        <v>49</v>
      </c>
      <c r="C3" s="83" t="s">
        <v>50</v>
      </c>
      <c r="D3" s="83" t="s">
        <v>51</v>
      </c>
      <c r="E3" s="83" t="s">
        <v>6</v>
      </c>
      <c r="F3" s="84" t="s">
        <v>7</v>
      </c>
      <c r="G3" s="533" t="s">
        <v>168</v>
      </c>
      <c r="H3" s="83" t="s">
        <v>63</v>
      </c>
      <c r="I3" s="83" t="s">
        <v>11</v>
      </c>
      <c r="J3" s="83" t="s">
        <v>10</v>
      </c>
      <c r="K3" s="494"/>
      <c r="L3" s="499"/>
      <c r="M3" s="502"/>
      <c r="N3" s="502"/>
      <c r="O3" s="532"/>
      <c r="P3" s="496" t="s">
        <v>28</v>
      </c>
      <c r="Q3" s="496" t="s">
        <v>52</v>
      </c>
      <c r="R3" s="535" t="s">
        <v>14</v>
      </c>
      <c r="S3" s="488"/>
      <c r="T3" s="479" t="str">
        <f>'إختيار المقررات'!M8</f>
        <v>أصول المحاسبة  (1)</v>
      </c>
      <c r="U3" s="480"/>
      <c r="V3" s="479" t="str">
        <f>'إختيار المقررات'!M9</f>
        <v xml:space="preserve">الرياضيات المالية والادارية </v>
      </c>
      <c r="W3" s="480"/>
      <c r="X3" s="479" t="str">
        <f>'إختيار المقررات'!M10</f>
        <v>مبادئ الادارة  (1)</v>
      </c>
      <c r="Y3" s="480"/>
      <c r="Z3" s="479" t="str">
        <f>'إختيار المقررات'!M11</f>
        <v xml:space="preserve">المدخل الى القانون </v>
      </c>
      <c r="AA3" s="480"/>
      <c r="AB3" s="479" t="str">
        <f>'إختيار المقررات'!M12</f>
        <v xml:space="preserve">تقنيات الحاسوب </v>
      </c>
      <c r="AC3" s="480"/>
      <c r="AD3" s="503" t="str">
        <f>'إختيار المقررات'!M13</f>
        <v>اللغة الإنكليزية 1</v>
      </c>
      <c r="AE3" s="504"/>
      <c r="AF3" s="490" t="e">
        <f>'إختيار المقررات'!#REF!</f>
        <v>#REF!</v>
      </c>
      <c r="AG3" s="491"/>
      <c r="AH3" s="495" t="e">
        <f>'إختيار المقررات'!#REF!</f>
        <v>#REF!</v>
      </c>
      <c r="AI3" s="491"/>
      <c r="AJ3" s="479" t="e">
        <f>'إختيار المقررات'!#REF!</f>
        <v>#REF!</v>
      </c>
      <c r="AK3" s="480"/>
      <c r="AL3" s="479" t="e">
        <f>'إختيار المقررات'!#REF!</f>
        <v>#REF!</v>
      </c>
      <c r="AM3" s="480"/>
      <c r="AN3" s="479" t="e">
        <f>'إختيار المقررات'!#REF!</f>
        <v>#REF!</v>
      </c>
      <c r="AO3" s="480"/>
      <c r="AP3" s="481" t="e">
        <f>'إختيار المقررات'!#REF!</f>
        <v>#REF!</v>
      </c>
      <c r="AQ3" s="480"/>
      <c r="AR3" s="479" t="e">
        <f>'إختيار المقررات'!#REF!</f>
        <v>#REF!</v>
      </c>
      <c r="AS3" s="480"/>
      <c r="AT3" s="479" t="e">
        <f>'إختيار المقررات'!#REF!</f>
        <v>#REF!</v>
      </c>
      <c r="AU3" s="480"/>
      <c r="AV3" s="479" t="e">
        <f>'إختيار المقررات'!#REF!</f>
        <v>#REF!</v>
      </c>
      <c r="AW3" s="480"/>
      <c r="AX3" s="479" t="e">
        <f>'إختيار المقررات'!#REF!</f>
        <v>#REF!</v>
      </c>
      <c r="AY3" s="481"/>
      <c r="AZ3" s="479" t="e">
        <f>'إختيار المقررات'!#REF!</f>
        <v>#REF!</v>
      </c>
      <c r="BA3" s="480"/>
      <c r="BB3" s="490" t="e">
        <f>'إختيار المقررات'!#REF!</f>
        <v>#REF!</v>
      </c>
      <c r="BC3" s="491"/>
      <c r="BD3" s="479" t="e">
        <f>'إختيار المقررات'!#REF!</f>
        <v>#REF!</v>
      </c>
      <c r="BE3" s="480"/>
      <c r="BF3" s="479" t="e">
        <f>'إختيار المقررات'!#REF!</f>
        <v>#REF!</v>
      </c>
      <c r="BG3" s="480"/>
      <c r="BH3" s="479" t="e">
        <f>'إختيار المقررات'!#REF!</f>
        <v>#REF!</v>
      </c>
      <c r="BI3" s="480"/>
      <c r="BJ3" s="479" t="e">
        <f>'إختيار المقررات'!#REF!</f>
        <v>#REF!</v>
      </c>
      <c r="BK3" s="481"/>
      <c r="BL3" s="492" t="e">
        <f>'إختيار المقررات'!#REF!</f>
        <v>#REF!</v>
      </c>
      <c r="BM3" s="480"/>
      <c r="BN3" s="479" t="e">
        <f>'إختيار المقررات'!#REF!</f>
        <v>#REF!</v>
      </c>
      <c r="BO3" s="480"/>
      <c r="BP3" s="479" t="e">
        <f>'إختيار المقررات'!#REF!</f>
        <v>#REF!</v>
      </c>
      <c r="BQ3" s="480"/>
      <c r="BR3" s="479" t="e">
        <f>'إختيار المقررات'!#REF!</f>
        <v>#REF!</v>
      </c>
      <c r="BS3" s="480"/>
      <c r="BT3" s="479" t="e">
        <f>'إختيار المقررات'!#REF!</f>
        <v>#REF!</v>
      </c>
      <c r="BU3" s="480"/>
      <c r="BV3" s="479" t="str">
        <f>'إختيار المقررات'!AB8</f>
        <v>ذوي إحتياجات الخاصة</v>
      </c>
      <c r="BW3" s="480"/>
      <c r="BX3" s="479" t="str">
        <f>'إختيار المقررات'!AB9</f>
        <v>عناصر الجيش وقوى الأمن الداخلي</v>
      </c>
      <c r="BY3" s="480"/>
      <c r="BZ3" s="479" t="str">
        <f>'إختيار المقررات'!AB10</f>
        <v>ذوي الشهداء</v>
      </c>
      <c r="CA3" s="480"/>
      <c r="CB3" s="479" t="str">
        <f>'إختيار المقررات'!AB14</f>
        <v>أبناء وأزواج المتوفيين بعمليات مشابهة للعمليات الحربية (وثيقة وفاة من مكتب الشهداء)</v>
      </c>
      <c r="CC3" s="480"/>
      <c r="CD3" s="479" t="str">
        <f>'إختيار المقررات'!AB15</f>
        <v>سجين</v>
      </c>
      <c r="CE3" s="480"/>
      <c r="CF3" s="481" t="e">
        <f>'إختيار المقررات'!#REF!</f>
        <v>#REF!</v>
      </c>
      <c r="CG3" s="480"/>
      <c r="CH3" s="479" t="e">
        <f>'إختيار المقررات'!#REF!</f>
        <v>#REF!</v>
      </c>
      <c r="CI3" s="480"/>
      <c r="CJ3" s="479" t="e">
        <f>'إختيار المقررات'!#REF!</f>
        <v>#REF!</v>
      </c>
      <c r="CK3" s="480"/>
      <c r="CL3" s="479" t="e">
        <f>'إختيار المقررات'!#REF!</f>
        <v>#REF!</v>
      </c>
      <c r="CM3" s="480"/>
      <c r="CN3" s="479" t="e">
        <f>'إختيار المقررات'!#REF!</f>
        <v>#REF!</v>
      </c>
      <c r="CO3" s="480"/>
      <c r="CP3" s="479" t="e">
        <f>'إختيار المقررات'!#REF!</f>
        <v>#REF!</v>
      </c>
      <c r="CQ3" s="480"/>
      <c r="CR3" s="479" t="e">
        <f>'إختيار المقررات'!#REF!</f>
        <v>#REF!</v>
      </c>
      <c r="CS3" s="480"/>
      <c r="CT3" s="479" t="e">
        <f>'إختيار المقررات'!#REF!</f>
        <v>#REF!</v>
      </c>
      <c r="CU3" s="480"/>
      <c r="CV3" s="479" t="e">
        <f>'إختيار المقررات'!#REF!</f>
        <v>#REF!</v>
      </c>
      <c r="CW3" s="480"/>
      <c r="CX3" s="479" t="e">
        <f>'إختيار المقررات'!#REF!</f>
        <v>#REF!</v>
      </c>
      <c r="CY3" s="481"/>
      <c r="CZ3" s="513" t="s">
        <v>53</v>
      </c>
      <c r="DA3" s="521" t="s">
        <v>0</v>
      </c>
      <c r="DB3" s="513" t="s">
        <v>53</v>
      </c>
      <c r="DC3" s="512" t="s">
        <v>0</v>
      </c>
      <c r="DD3" s="519" t="s">
        <v>54</v>
      </c>
      <c r="DE3" s="519" t="s">
        <v>15</v>
      </c>
      <c r="DF3" s="513" t="s">
        <v>105</v>
      </c>
      <c r="DG3" s="517" t="s">
        <v>106</v>
      </c>
      <c r="DH3" s="517" t="s">
        <v>107</v>
      </c>
      <c r="DI3" s="515" t="s">
        <v>25</v>
      </c>
      <c r="DJ3" s="537" t="s">
        <v>23</v>
      </c>
      <c r="DK3" s="538" t="s">
        <v>56</v>
      </c>
      <c r="DL3" s="514" t="s">
        <v>24</v>
      </c>
      <c r="DM3" s="522" t="s">
        <v>26</v>
      </c>
      <c r="DN3" s="482" t="s">
        <v>57</v>
      </c>
      <c r="DO3" s="520" t="s">
        <v>108</v>
      </c>
      <c r="DP3" s="520" t="s">
        <v>109</v>
      </c>
      <c r="DQ3" s="482" t="s">
        <v>58</v>
      </c>
      <c r="DR3" s="505" t="s">
        <v>164</v>
      </c>
      <c r="DS3" s="505" t="s">
        <v>165</v>
      </c>
      <c r="DT3" s="505" t="s">
        <v>166</v>
      </c>
      <c r="DU3" s="505" t="s">
        <v>167</v>
      </c>
      <c r="DV3" s="85"/>
      <c r="DW3" s="86"/>
      <c r="DX3" s="87"/>
      <c r="DY3" s="88"/>
      <c r="DZ3" s="89"/>
      <c r="EA3" s="89"/>
      <c r="EB3" s="89"/>
      <c r="EC3" s="90"/>
      <c r="ED3" s="91"/>
      <c r="EE3" s="91"/>
      <c r="EF3" s="87"/>
      <c r="EG3" s="92"/>
      <c r="EH3" s="92"/>
      <c r="EI3" s="92"/>
      <c r="EJ3" s="87"/>
    </row>
    <row r="4" spans="1:140" s="104" customFormat="1" ht="24.95" customHeight="1" thickBot="1">
      <c r="A4" s="94" t="s">
        <v>2</v>
      </c>
      <c r="B4" s="95" t="s">
        <v>49</v>
      </c>
      <c r="C4" s="95" t="s">
        <v>50</v>
      </c>
      <c r="D4" s="95" t="s">
        <v>51</v>
      </c>
      <c r="E4" s="95" t="s">
        <v>6</v>
      </c>
      <c r="F4" s="96" t="s">
        <v>7</v>
      </c>
      <c r="G4" s="534"/>
      <c r="H4" s="95"/>
      <c r="I4" s="95" t="s">
        <v>11</v>
      </c>
      <c r="J4" s="95" t="s">
        <v>10</v>
      </c>
      <c r="K4" s="494"/>
      <c r="L4" s="500"/>
      <c r="M4" s="502"/>
      <c r="N4" s="502"/>
      <c r="O4" s="532"/>
      <c r="P4" s="497"/>
      <c r="Q4" s="497"/>
      <c r="R4" s="536"/>
      <c r="S4" s="489"/>
      <c r="T4" s="97" t="s">
        <v>18</v>
      </c>
      <c r="U4" s="98" t="s">
        <v>19</v>
      </c>
      <c r="V4" s="97" t="s">
        <v>18</v>
      </c>
      <c r="W4" s="98" t="s">
        <v>19</v>
      </c>
      <c r="X4" s="97" t="s">
        <v>18</v>
      </c>
      <c r="Y4" s="98" t="s">
        <v>19</v>
      </c>
      <c r="Z4" s="97" t="s">
        <v>18</v>
      </c>
      <c r="AA4" s="98" t="s">
        <v>19</v>
      </c>
      <c r="AB4" s="97" t="s">
        <v>18</v>
      </c>
      <c r="AC4" s="98" t="s">
        <v>19</v>
      </c>
      <c r="AD4" s="97" t="s">
        <v>18</v>
      </c>
      <c r="AE4" s="98" t="s">
        <v>19</v>
      </c>
      <c r="AF4" s="99" t="s">
        <v>18</v>
      </c>
      <c r="AG4" s="98" t="s">
        <v>19</v>
      </c>
      <c r="AH4" s="97" t="s">
        <v>18</v>
      </c>
      <c r="AI4" s="98" t="s">
        <v>19</v>
      </c>
      <c r="AJ4" s="97" t="s">
        <v>18</v>
      </c>
      <c r="AK4" s="98" t="s">
        <v>19</v>
      </c>
      <c r="AL4" s="97" t="s">
        <v>18</v>
      </c>
      <c r="AM4" s="98" t="s">
        <v>19</v>
      </c>
      <c r="AN4" s="97" t="s">
        <v>18</v>
      </c>
      <c r="AO4" s="98" t="s">
        <v>19</v>
      </c>
      <c r="AP4" s="99" t="s">
        <v>18</v>
      </c>
      <c r="AQ4" s="98" t="s">
        <v>19</v>
      </c>
      <c r="AR4" s="97" t="s">
        <v>18</v>
      </c>
      <c r="AS4" s="98" t="s">
        <v>19</v>
      </c>
      <c r="AT4" s="97" t="s">
        <v>18</v>
      </c>
      <c r="AU4" s="98" t="s">
        <v>19</v>
      </c>
      <c r="AV4" s="97" t="s">
        <v>18</v>
      </c>
      <c r="AW4" s="98" t="s">
        <v>19</v>
      </c>
      <c r="AX4" s="97" t="s">
        <v>18</v>
      </c>
      <c r="AY4" s="98" t="s">
        <v>19</v>
      </c>
      <c r="AZ4" s="97" t="s">
        <v>18</v>
      </c>
      <c r="BA4" s="98" t="s">
        <v>19</v>
      </c>
      <c r="BB4" s="99" t="s">
        <v>18</v>
      </c>
      <c r="BC4" s="98" t="s">
        <v>19</v>
      </c>
      <c r="BD4" s="97" t="s">
        <v>18</v>
      </c>
      <c r="BE4" s="98" t="s">
        <v>19</v>
      </c>
      <c r="BF4" s="97" t="s">
        <v>18</v>
      </c>
      <c r="BG4" s="98" t="s">
        <v>19</v>
      </c>
      <c r="BH4" s="97" t="s">
        <v>18</v>
      </c>
      <c r="BI4" s="98" t="s">
        <v>19</v>
      </c>
      <c r="BJ4" s="97" t="s">
        <v>18</v>
      </c>
      <c r="BK4" s="100" t="s">
        <v>19</v>
      </c>
      <c r="BL4" s="101" t="s">
        <v>18</v>
      </c>
      <c r="BM4" s="98" t="s">
        <v>19</v>
      </c>
      <c r="BN4" s="97" t="s">
        <v>18</v>
      </c>
      <c r="BO4" s="98" t="s">
        <v>19</v>
      </c>
      <c r="BP4" s="97" t="s">
        <v>18</v>
      </c>
      <c r="BQ4" s="98" t="s">
        <v>19</v>
      </c>
      <c r="BR4" s="97" t="s">
        <v>18</v>
      </c>
      <c r="BS4" s="98" t="s">
        <v>19</v>
      </c>
      <c r="BT4" s="97" t="s">
        <v>18</v>
      </c>
      <c r="BU4" s="102" t="s">
        <v>19</v>
      </c>
      <c r="BV4" s="99" t="s">
        <v>18</v>
      </c>
      <c r="BW4" s="98" t="s">
        <v>19</v>
      </c>
      <c r="BX4" s="97" t="s">
        <v>18</v>
      </c>
      <c r="BY4" s="98" t="s">
        <v>19</v>
      </c>
      <c r="BZ4" s="97" t="s">
        <v>18</v>
      </c>
      <c r="CA4" s="98" t="s">
        <v>19</v>
      </c>
      <c r="CB4" s="97" t="s">
        <v>18</v>
      </c>
      <c r="CC4" s="98" t="s">
        <v>19</v>
      </c>
      <c r="CD4" s="97" t="s">
        <v>18</v>
      </c>
      <c r="CE4" s="98" t="s">
        <v>19</v>
      </c>
      <c r="CF4" s="101" t="s">
        <v>18</v>
      </c>
      <c r="CG4" s="98" t="s">
        <v>19</v>
      </c>
      <c r="CH4" s="97" t="s">
        <v>18</v>
      </c>
      <c r="CI4" s="98" t="s">
        <v>19</v>
      </c>
      <c r="CJ4" s="97" t="s">
        <v>18</v>
      </c>
      <c r="CK4" s="98" t="s">
        <v>19</v>
      </c>
      <c r="CL4" s="97" t="s">
        <v>18</v>
      </c>
      <c r="CM4" s="98" t="s">
        <v>19</v>
      </c>
      <c r="CN4" s="97" t="s">
        <v>18</v>
      </c>
      <c r="CO4" s="100" t="s">
        <v>19</v>
      </c>
      <c r="CP4" s="103" t="s">
        <v>18</v>
      </c>
      <c r="CQ4" s="98" t="s">
        <v>19</v>
      </c>
      <c r="CR4" s="97" t="s">
        <v>18</v>
      </c>
      <c r="CS4" s="98" t="s">
        <v>19</v>
      </c>
      <c r="CT4" s="97" t="s">
        <v>18</v>
      </c>
      <c r="CU4" s="98" t="s">
        <v>19</v>
      </c>
      <c r="CV4" s="97" t="s">
        <v>18</v>
      </c>
      <c r="CW4" s="98" t="s">
        <v>19</v>
      </c>
      <c r="CX4" s="97" t="s">
        <v>18</v>
      </c>
      <c r="CY4" s="100" t="s">
        <v>19</v>
      </c>
      <c r="CZ4" s="513"/>
      <c r="DA4" s="521"/>
      <c r="DB4" s="513"/>
      <c r="DC4" s="512"/>
      <c r="DD4" s="519"/>
      <c r="DE4" s="519"/>
      <c r="DF4" s="513"/>
      <c r="DG4" s="518"/>
      <c r="DH4" s="518"/>
      <c r="DI4" s="516"/>
      <c r="DJ4" s="537"/>
      <c r="DK4" s="538"/>
      <c r="DL4" s="514"/>
      <c r="DM4" s="522"/>
      <c r="DN4" s="482"/>
      <c r="DO4" s="520"/>
      <c r="DP4" s="520"/>
      <c r="DQ4" s="482"/>
      <c r="DR4" s="505"/>
      <c r="DS4" s="505"/>
      <c r="DT4" s="505"/>
      <c r="DU4" s="505"/>
    </row>
    <row r="5" spans="1:140" s="123" customFormat="1" ht="24.95" customHeight="1">
      <c r="A5" s="105">
        <f>'إختيار المقررات'!E1</f>
        <v>0</v>
      </c>
      <c r="B5" s="106" t="e">
        <f>'إختيار المقررات'!L1</f>
        <v>#N/A</v>
      </c>
      <c r="C5" s="106" t="b">
        <f>'إختيار المقررات'!Q1</f>
        <v>0</v>
      </c>
      <c r="D5" s="106" t="b">
        <f>'إختيار المقررات'!W1</f>
        <v>0</v>
      </c>
      <c r="E5" s="106">
        <f>'إدخال البيانات'!C6</f>
        <v>0</v>
      </c>
      <c r="F5" s="107">
        <f>'إدخال البيانات'!B6</f>
        <v>0</v>
      </c>
      <c r="G5" s="122">
        <f>'إدخال البيانات'!D6</f>
        <v>0</v>
      </c>
      <c r="H5" s="140">
        <f>'إختيار المقررات'!Q3</f>
        <v>0</v>
      </c>
      <c r="I5" s="106" t="b">
        <f>'إختيار المقررات'!E3</f>
        <v>0</v>
      </c>
      <c r="J5" s="108" t="b">
        <f>'إختيار المقررات'!L3</f>
        <v>0</v>
      </c>
      <c r="K5" s="109" t="b">
        <f>'إختيار المقررات'!W3</f>
        <v>0</v>
      </c>
      <c r="L5" s="110">
        <f>'إدخال البيانات'!B10</f>
        <v>0</v>
      </c>
      <c r="M5" s="141">
        <f>'إختيار المقررات'!W4</f>
        <v>0</v>
      </c>
      <c r="N5" s="141">
        <f>'إدخال البيانات'!F8</f>
        <v>0</v>
      </c>
      <c r="O5" s="231">
        <f>'إدخال البيانات'!E8</f>
        <v>0</v>
      </c>
      <c r="P5" s="111" t="b">
        <f>'إختيار المقررات'!E4</f>
        <v>0</v>
      </c>
      <c r="Q5" s="112" t="b">
        <f>'إختيار المقررات'!L4</f>
        <v>0</v>
      </c>
      <c r="R5" s="113" t="b">
        <f>'إختيار المقررات'!Q4</f>
        <v>0</v>
      </c>
      <c r="S5" s="114" t="e">
        <f>'إختيار المقررات'!E2</f>
        <v>#N/A</v>
      </c>
      <c r="T5" s="115" t="str">
        <f>IF(OR(T3=الإستمارة!$F$12,T3=الإستمارة!$F$13,T3=الإستمارة!$F$14,T3=الإستمارة!$F$15,T3=الإستمارة!$F$16,T3=الإستمارة!$F$17),1,"")</f>
        <v/>
      </c>
      <c r="U5" s="116" t="str">
        <f>'إختيار المقررات'!R8</f>
        <v>ج</v>
      </c>
      <c r="V5" s="115" t="str">
        <f>IF(OR(V3=الإستمارة!$F$12,V3=الإستمارة!$F$13,V3=الإستمارة!$F$14,V3=الإستمارة!$F$15,V3=الإستمارة!$F$16,V3=الإستمارة!$F$17),1,"")</f>
        <v/>
      </c>
      <c r="W5" s="116" t="str">
        <f>'إختيار المقررات'!R9</f>
        <v>ج</v>
      </c>
      <c r="X5" s="115" t="str">
        <f>IF(OR(X3=الإستمارة!$F$12,X3=الإستمارة!$F$13,X3=الإستمارة!$F$14,X3=الإستمارة!$F$15,X3=الإستمارة!$F$16,X3=الإستمارة!$F$17),1,"")</f>
        <v/>
      </c>
      <c r="Y5" s="116" t="str">
        <f>'إختيار المقررات'!R10</f>
        <v>ج</v>
      </c>
      <c r="Z5" s="115" t="str">
        <f>IF(OR(Z3=الإستمارة!$F$12,Z3=الإستمارة!$F$13,Z3=الإستمارة!$F$14,Z3=الإستمارة!$F$15,Z3=الإستمارة!$F$16,Z3=الإستمارة!$F$17),1,"")</f>
        <v/>
      </c>
      <c r="AA5" s="116" t="str">
        <f>'إختيار المقررات'!R11</f>
        <v>ج</v>
      </c>
      <c r="AB5" s="115" t="str">
        <f>IF(OR(AB3=الإستمارة!$F$12,AB3=الإستمارة!$F$13,AB3=الإستمارة!$F$14,AB3=الإستمارة!$F$15,AB3=الإستمارة!$F$16,AB3=الإستمارة!$F$17),1,"")</f>
        <v/>
      </c>
      <c r="AC5" s="116" t="str">
        <f>'إختيار المقررات'!R12</f>
        <v>ج</v>
      </c>
      <c r="AD5" s="115" t="str">
        <f>IF(OR(AD3=الإستمارة!$F$12,AD3=الإستمارة!$F$13,AD3=الإستمارة!$F$14,AD3=الإستمارة!$F$15,AD3=الإستمارة!$F$16,AD3=الإستمارة!$F$17),1,"")</f>
        <v/>
      </c>
      <c r="AE5" s="116" t="str">
        <f>'إختيار المقررات'!R13</f>
        <v>ج</v>
      </c>
      <c r="AF5" s="115"/>
      <c r="AG5" s="116"/>
      <c r="AH5" s="115"/>
      <c r="AI5" s="116"/>
      <c r="AJ5" s="115"/>
      <c r="AK5" s="116"/>
      <c r="AL5" s="115"/>
      <c r="AM5" s="116"/>
      <c r="AN5" s="115"/>
      <c r="AO5" s="116"/>
      <c r="AP5" s="115"/>
      <c r="AQ5" s="116"/>
      <c r="AR5" s="115"/>
      <c r="AS5" s="116"/>
      <c r="AT5" s="115"/>
      <c r="AU5" s="116"/>
      <c r="AV5" s="115"/>
      <c r="AW5" s="116"/>
      <c r="AX5" s="115"/>
      <c r="AY5" s="116"/>
      <c r="AZ5" s="115"/>
      <c r="BA5" s="116"/>
      <c r="BB5" s="115"/>
      <c r="BC5" s="116"/>
      <c r="BD5" s="115"/>
      <c r="BE5" s="116"/>
      <c r="BF5" s="115"/>
      <c r="BG5" s="116"/>
      <c r="BH5" s="115"/>
      <c r="BI5" s="116"/>
      <c r="BJ5" s="115"/>
      <c r="BK5" s="116"/>
      <c r="BL5" s="115"/>
      <c r="BM5" s="116"/>
      <c r="BN5" s="115"/>
      <c r="BO5" s="116"/>
      <c r="BP5" s="115"/>
      <c r="BQ5" s="116"/>
      <c r="BR5" s="115"/>
      <c r="BS5" s="116"/>
      <c r="BT5" s="115"/>
      <c r="BU5" s="116"/>
      <c r="BV5" s="115"/>
      <c r="BW5" s="116"/>
      <c r="BX5" s="115"/>
      <c r="BY5" s="116"/>
      <c r="BZ5" s="115"/>
      <c r="CA5" s="116"/>
      <c r="CB5" s="115"/>
      <c r="CC5" s="116"/>
      <c r="CD5" s="115"/>
      <c r="CE5" s="116"/>
      <c r="CF5" s="115"/>
      <c r="CG5" s="116"/>
      <c r="CH5" s="115"/>
      <c r="CI5" s="116"/>
      <c r="CJ5" s="115"/>
      <c r="CK5" s="116"/>
      <c r="CL5" s="115"/>
      <c r="CM5" s="116"/>
      <c r="CN5" s="115"/>
      <c r="CO5" s="116"/>
      <c r="CP5" s="115"/>
      <c r="CQ5" s="116"/>
      <c r="CR5" s="115"/>
      <c r="CS5" s="116"/>
      <c r="CT5" s="115"/>
      <c r="CU5" s="116"/>
      <c r="CV5" s="115"/>
      <c r="CW5" s="116"/>
      <c r="CX5" s="115"/>
      <c r="CY5" s="116"/>
      <c r="CZ5" s="79"/>
      <c r="DA5" s="132"/>
      <c r="DB5" s="79"/>
      <c r="DC5" s="208"/>
      <c r="DD5" s="117"/>
      <c r="DE5" s="78"/>
      <c r="DF5" s="79">
        <f>'إختيار المقررات'!E5</f>
        <v>0</v>
      </c>
      <c r="DG5" s="79"/>
      <c r="DH5" s="79">
        <f>'إختيار المقررات'!W9</f>
        <v>1900</v>
      </c>
      <c r="DI5" s="79"/>
      <c r="DJ5" s="118">
        <f>'إختيار المقررات'!W10</f>
        <v>1900</v>
      </c>
      <c r="DK5" s="79" t="str">
        <f>'إختيار المقررات'!W7</f>
        <v>لا</v>
      </c>
      <c r="DL5" s="119">
        <f>'إختيار المقررات'!W11</f>
        <v>1900</v>
      </c>
      <c r="DM5" s="120">
        <f>'إختيار المقررات'!W12</f>
        <v>0</v>
      </c>
      <c r="DN5" s="121">
        <f>'إختيار المقررات'!W8</f>
        <v>0</v>
      </c>
      <c r="DO5" s="122">
        <f>'إختيار المقررات'!Z28</f>
        <v>0</v>
      </c>
      <c r="DP5" s="122">
        <f>'إختيار المقررات'!AF28</f>
        <v>0</v>
      </c>
      <c r="DQ5" s="122">
        <f>DN5+DO5+DP5</f>
        <v>0</v>
      </c>
      <c r="DR5" s="122" t="str">
        <f>'إدخال البيانات'!C4</f>
        <v xml:space="preserve"> </v>
      </c>
      <c r="DS5" s="122">
        <f>'إدخال البيانات'!D4</f>
        <v>0</v>
      </c>
      <c r="DT5" s="122">
        <f>'إدخال البيانات'!E4</f>
        <v>0</v>
      </c>
      <c r="DU5" s="122">
        <f>'إدخال البيانات'!F4</f>
        <v>0</v>
      </c>
    </row>
    <row r="6" spans="1:140" ht="15.75">
      <c r="U6" s="115"/>
      <c r="V6" s="115"/>
      <c r="W6" s="115"/>
      <c r="X6" s="125"/>
      <c r="Z6" s="125"/>
      <c r="AB6" s="125"/>
      <c r="AD6" s="125"/>
      <c r="AE6" s="126"/>
      <c r="AF6" s="115"/>
      <c r="AG6" s="116"/>
      <c r="AH6" s="125"/>
      <c r="AI6" s="116"/>
      <c r="AJ6" s="125"/>
      <c r="AK6" s="116"/>
      <c r="AL6" s="125"/>
      <c r="AM6" s="116"/>
      <c r="AN6" s="125"/>
      <c r="AO6" s="127"/>
      <c r="AP6" s="115"/>
      <c r="AQ6" s="116"/>
      <c r="AR6" s="125"/>
      <c r="AS6" s="116"/>
      <c r="AT6" s="125"/>
      <c r="AU6" s="116"/>
      <c r="AV6" s="125"/>
      <c r="AW6" s="116"/>
      <c r="AX6" s="125"/>
      <c r="AZ6" s="125"/>
      <c r="BA6" s="126"/>
      <c r="BB6" s="115"/>
      <c r="BD6" s="125"/>
      <c r="BF6" s="125"/>
      <c r="BH6" s="125"/>
      <c r="BJ6" s="125"/>
      <c r="BK6" s="128"/>
      <c r="BL6" s="129"/>
      <c r="BN6" s="125"/>
      <c r="BP6" s="125"/>
      <c r="BR6" s="125"/>
      <c r="BT6" s="125"/>
      <c r="BU6" s="126"/>
      <c r="BV6" s="115"/>
      <c r="BX6" s="125"/>
      <c r="BZ6" s="125"/>
      <c r="CB6" s="125"/>
      <c r="CD6" s="125"/>
      <c r="CE6" s="127"/>
      <c r="CF6" s="115"/>
      <c r="CH6" s="125"/>
      <c r="CJ6" s="125"/>
      <c r="CL6" s="125"/>
      <c r="CN6" s="125"/>
      <c r="CO6" s="128"/>
      <c r="CP6" s="130"/>
      <c r="CR6" s="125"/>
      <c r="CT6" s="125"/>
      <c r="CV6" s="125"/>
      <c r="CX6" s="125"/>
      <c r="CY6" s="128"/>
    </row>
    <row r="7" spans="1:140" ht="15.75">
      <c r="T7" s="115"/>
    </row>
    <row r="8" spans="1:140" ht="15.75">
      <c r="T8" s="115"/>
    </row>
    <row r="9" spans="1:140" ht="15.75">
      <c r="T9" s="115"/>
    </row>
    <row r="10" spans="1:140" ht="15.75">
      <c r="T10" s="115"/>
    </row>
    <row r="11" spans="1:140" ht="15.75">
      <c r="T11" s="115"/>
    </row>
    <row r="12" spans="1:140" ht="15.75">
      <c r="T12" s="115"/>
    </row>
  </sheetData>
  <mergeCells count="95">
    <mergeCell ref="DE1:DF2"/>
    <mergeCell ref="DI1:DM2"/>
    <mergeCell ref="DN1:DP2"/>
    <mergeCell ref="DT3:DT4"/>
    <mergeCell ref="C1:J2"/>
    <mergeCell ref="O1:O4"/>
    <mergeCell ref="P1:R2"/>
    <mergeCell ref="G3:G4"/>
    <mergeCell ref="R3:R4"/>
    <mergeCell ref="DJ3:DJ4"/>
    <mergeCell ref="DK3:DK4"/>
    <mergeCell ref="DO3:DO4"/>
    <mergeCell ref="CF1:CY1"/>
    <mergeCell ref="BL1:CE1"/>
    <mergeCell ref="CP2:CY2"/>
    <mergeCell ref="CP3:CQ3"/>
    <mergeCell ref="CR3:CS3"/>
    <mergeCell ref="BL2:BU2"/>
    <mergeCell ref="CD3:CE3"/>
    <mergeCell ref="CH3:CI3"/>
    <mergeCell ref="CL3:CM3"/>
    <mergeCell ref="BX3:BY3"/>
    <mergeCell ref="BZ3:CA3"/>
    <mergeCell ref="CF3:CG3"/>
    <mergeCell ref="BV2:CE2"/>
    <mergeCell ref="DA3:DA4"/>
    <mergeCell ref="CZ3:CZ4"/>
    <mergeCell ref="DN3:DN4"/>
    <mergeCell ref="DE3:DE4"/>
    <mergeCell ref="DF3:DF4"/>
    <mergeCell ref="DG3:DG4"/>
    <mergeCell ref="DM3:DM4"/>
    <mergeCell ref="DU3:DU4"/>
    <mergeCell ref="DB1:DD2"/>
    <mergeCell ref="CZ1:DA2"/>
    <mergeCell ref="AZ3:BA3"/>
    <mergeCell ref="BT3:BU3"/>
    <mergeCell ref="BV3:BW3"/>
    <mergeCell ref="DC3:DC4"/>
    <mergeCell ref="DB3:DB4"/>
    <mergeCell ref="DR3:DR4"/>
    <mergeCell ref="DS3:DS4"/>
    <mergeCell ref="DL3:DL4"/>
    <mergeCell ref="DI3:DI4"/>
    <mergeCell ref="DH3:DH4"/>
    <mergeCell ref="DD3:DD4"/>
    <mergeCell ref="DP3:DP4"/>
    <mergeCell ref="CT3:CU3"/>
    <mergeCell ref="T3:U3"/>
    <mergeCell ref="V3:W3"/>
    <mergeCell ref="X3:Y3"/>
    <mergeCell ref="AD3:AE3"/>
    <mergeCell ref="AF3:AG3"/>
    <mergeCell ref="K1:K4"/>
    <mergeCell ref="CF2:CO2"/>
    <mergeCell ref="BR3:BS3"/>
    <mergeCell ref="CJ3:CK3"/>
    <mergeCell ref="AH3:AI3"/>
    <mergeCell ref="AJ3:AK3"/>
    <mergeCell ref="P3:P4"/>
    <mergeCell ref="L1:L4"/>
    <mergeCell ref="M1:M4"/>
    <mergeCell ref="N1:N4"/>
    <mergeCell ref="AL3:AM3"/>
    <mergeCell ref="T1:AO1"/>
    <mergeCell ref="Z3:AA3"/>
    <mergeCell ref="AB3:AC3"/>
    <mergeCell ref="Q3:Q4"/>
    <mergeCell ref="BF3:BG3"/>
    <mergeCell ref="AP3:AQ3"/>
    <mergeCell ref="AR3:AS3"/>
    <mergeCell ref="AT3:AU3"/>
    <mergeCell ref="AF2:AO2"/>
    <mergeCell ref="CB3:CC3"/>
    <mergeCell ref="BL3:BM3"/>
    <mergeCell ref="BN3:BO3"/>
    <mergeCell ref="BP3:BQ3"/>
    <mergeCell ref="AN3:AO3"/>
    <mergeCell ref="BJ3:BK3"/>
    <mergeCell ref="CV3:CW3"/>
    <mergeCell ref="CN3:CO3"/>
    <mergeCell ref="CX3:CY3"/>
    <mergeCell ref="DQ3:DQ4"/>
    <mergeCell ref="A1:A2"/>
    <mergeCell ref="AV3:AW3"/>
    <mergeCell ref="AX3:AY3"/>
    <mergeCell ref="BD3:BE3"/>
    <mergeCell ref="BH3:BI3"/>
    <mergeCell ref="AP2:AY2"/>
    <mergeCell ref="BB2:BK2"/>
    <mergeCell ref="B1:B2"/>
    <mergeCell ref="AP1:BK1"/>
    <mergeCell ref="T2:AC2"/>
    <mergeCell ref="S1:S4"/>
    <mergeCell ref="BB3:BC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I7"/>
  <sheetViews>
    <sheetView rightToLeft="1" workbookViewId="0">
      <selection activeCell="I6" sqref="I6:I7"/>
    </sheetView>
  </sheetViews>
  <sheetFormatPr defaultColWidth="9" defaultRowHeight="14.25"/>
  <cols>
    <col min="1" max="1" width="17.75" style="240" bestFit="1" customWidth="1"/>
    <col min="2" max="2" width="20.75" style="240" bestFit="1" customWidth="1"/>
    <col min="3" max="3" width="12.125" style="240" bestFit="1" customWidth="1"/>
    <col min="4" max="4" width="19" style="240" bestFit="1" customWidth="1"/>
    <col min="5" max="5" width="5" style="240" customWidth="1"/>
    <col min="6" max="6" width="8.125" style="240" customWidth="1"/>
    <col min="7" max="7" width="17.625" style="240" customWidth="1"/>
    <col min="8" max="8" width="15.625" style="240" bestFit="1" customWidth="1"/>
    <col min="9" max="9" width="8.375" style="240" customWidth="1"/>
    <col min="10" max="10" width="11.875" style="240" customWidth="1"/>
    <col min="11" max="11" width="12.375" style="240" customWidth="1"/>
    <col min="12" max="12" width="14.375" style="240" customWidth="1"/>
    <col min="13" max="13" width="10.25" style="240" bestFit="1" customWidth="1"/>
    <col min="14" max="14" width="26.125" style="240" bestFit="1" customWidth="1"/>
    <col min="15" max="15" width="22.75" style="240" bestFit="1" customWidth="1"/>
    <col min="16" max="16" width="9" style="240"/>
    <col min="17" max="17" width="10.375" style="240" bestFit="1" customWidth="1"/>
    <col min="18" max="18" width="11" style="240" bestFit="1" customWidth="1"/>
    <col min="19" max="16384" width="9" style="240"/>
  </cols>
  <sheetData>
    <row r="1" spans="1:9">
      <c r="A1" s="240" t="s">
        <v>160</v>
      </c>
      <c r="B1" s="240" t="s">
        <v>70</v>
      </c>
      <c r="C1" s="240" t="s">
        <v>60</v>
      </c>
      <c r="D1" s="240" t="s">
        <v>61</v>
      </c>
      <c r="I1" s="240" t="s">
        <v>9</v>
      </c>
    </row>
    <row r="2" spans="1:9">
      <c r="A2" s="240" t="s">
        <v>203</v>
      </c>
      <c r="B2" s="241" t="s">
        <v>204</v>
      </c>
      <c r="C2" s="241" t="s">
        <v>75</v>
      </c>
      <c r="D2" s="241" t="s">
        <v>179</v>
      </c>
      <c r="I2" s="240" t="s">
        <v>159</v>
      </c>
    </row>
    <row r="3" spans="1:9">
      <c r="A3" s="240" t="s">
        <v>212</v>
      </c>
      <c r="B3" s="241" t="s">
        <v>205</v>
      </c>
      <c r="C3" s="241" t="s">
        <v>73</v>
      </c>
      <c r="D3" s="241" t="s">
        <v>181</v>
      </c>
      <c r="I3" s="240" t="s">
        <v>159</v>
      </c>
    </row>
    <row r="4" spans="1:9">
      <c r="A4" s="240" t="s">
        <v>213</v>
      </c>
      <c r="B4" s="241" t="s">
        <v>206</v>
      </c>
      <c r="C4" s="241" t="s">
        <v>207</v>
      </c>
      <c r="D4" s="241" t="s">
        <v>208</v>
      </c>
      <c r="I4" s="240" t="s">
        <v>159</v>
      </c>
    </row>
    <row r="5" spans="1:9">
      <c r="A5" s="240" t="s">
        <v>214</v>
      </c>
      <c r="B5" s="241" t="s">
        <v>209</v>
      </c>
      <c r="C5" s="241" t="s">
        <v>74</v>
      </c>
      <c r="D5" s="241" t="s">
        <v>180</v>
      </c>
      <c r="I5" s="240" t="s">
        <v>159</v>
      </c>
    </row>
    <row r="6" spans="1:9">
      <c r="A6" s="240" t="s">
        <v>215</v>
      </c>
      <c r="B6" s="241" t="s">
        <v>210</v>
      </c>
      <c r="C6" s="241" t="s">
        <v>72</v>
      </c>
      <c r="D6" s="241" t="s">
        <v>211</v>
      </c>
      <c r="I6" s="240" t="s">
        <v>159</v>
      </c>
    </row>
    <row r="7" spans="1:9">
      <c r="A7" s="240" t="s">
        <v>217</v>
      </c>
      <c r="B7" s="241" t="s">
        <v>218</v>
      </c>
      <c r="C7" s="241" t="s">
        <v>219</v>
      </c>
      <c r="D7" s="241" t="s">
        <v>220</v>
      </c>
      <c r="I7" s="240" t="s">
        <v>159</v>
      </c>
    </row>
  </sheetData>
  <sheetProtection password="BE64" sheet="1" objects="1" scenarios="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41" t="s">
        <v>77</v>
      </c>
      <c r="B1" s="41" t="s">
        <v>78</v>
      </c>
      <c r="C1" s="1"/>
    </row>
    <row r="2" spans="1:3">
      <c r="A2" s="41">
        <v>700980</v>
      </c>
      <c r="B2" s="41" t="s">
        <v>76</v>
      </c>
      <c r="C2" s="1"/>
    </row>
    <row r="3" spans="1:3">
      <c r="A3" s="41">
        <v>700653</v>
      </c>
      <c r="B3" s="41" t="s">
        <v>79</v>
      </c>
      <c r="C3" s="1"/>
    </row>
    <row r="4" spans="1:3">
      <c r="A4" s="41">
        <v>700124</v>
      </c>
      <c r="B4" s="41" t="s">
        <v>80</v>
      </c>
      <c r="C4" s="1"/>
    </row>
    <row r="5" spans="1:3">
      <c r="A5" s="41">
        <v>700934</v>
      </c>
      <c r="B5" s="41" t="s">
        <v>81</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7</vt:i4>
      </vt:variant>
    </vt:vector>
  </HeadingPairs>
  <TitlesOfParts>
    <vt:vector size="7" baseType="lpstr">
      <vt:lpstr>تعليمات التسجيل </vt:lpstr>
      <vt:lpstr>إدخال البيانات</vt:lpstr>
      <vt:lpstr>إختيار المقررات</vt:lpstr>
      <vt:lpstr>الإستمارة</vt:lpstr>
      <vt:lpstr>السجل العام</vt:lpstr>
      <vt:lpstr>أسماء الطلاب</vt:lpstr>
      <vt:lpstr>ورقة1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2019-12-05T00:59:29Z</cp:lastPrinted>
  <dcterms:created xsi:type="dcterms:W3CDTF">2015-06-05T18:17:20Z</dcterms:created>
  <dcterms:modified xsi:type="dcterms:W3CDTF">2020-01-13T00:29:08Z</dcterms:modified>
</cp:coreProperties>
</file>