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mc:AlternateContent xmlns:mc="http://schemas.openxmlformats.org/markup-compatibility/2006">
    <mc:Choice Requires="x15">
      <x15ac:absPath xmlns:x15ac="http://schemas.microsoft.com/office/spreadsheetml/2010/11/ac" url="C:\Users\lenovo-lap\Desktop\استمارات تسجيل ف2 للعام 2023-2024\الترجمة جميع السنوات\"/>
    </mc:Choice>
  </mc:AlternateContent>
  <xr:revisionPtr revIDLastSave="0" documentId="13_ncr:1_{FF540800-B481-4FBB-84E5-1A08EBFF7254}" xr6:coauthVersionLast="47" xr6:coauthVersionMax="47" xr10:uidLastSave="{00000000-0000-0000-0000-000000000000}"/>
  <workbookProtection workbookAlgorithmName="SHA-512" workbookHashValue="9iB6f3FSEeVWYk1xwoPqMu7+sfc2TYM/zU3Aa4ZKZjNYKledxWGKLuibJX7ngBFyqKST6ufY+EZiV4kBB87DqA==" workbookSaltValue="c5mSMdG5Wi1pjI63lTzCpA==" workbookSpinCount="100000" lockStructure="1"/>
  <bookViews>
    <workbookView xWindow="-108" yWindow="-108" windowWidth="23256" windowHeight="12576" xr2:uid="{00000000-000D-0000-FFFF-FFFF00000000}"/>
  </bookViews>
  <sheets>
    <sheet name="تعليمات التسجيل" sheetId="14" r:id="rId1"/>
    <sheet name="إدخال البيانات" sheetId="18" r:id="rId2"/>
    <sheet name="اختيار المقررات" sheetId="5" r:id="rId3"/>
    <sheet name="الإستمارة" sheetId="11" r:id="rId4"/>
    <sheet name="tra" sheetId="17" r:id="rId5"/>
    <sheet name="ورقة2" sheetId="20" state="hidden" r:id="rId6"/>
    <sheet name="ورقة4" sheetId="10" state="hidden" r:id="rId7"/>
  </sheets>
  <definedNames>
    <definedName name="_xlnm._FilterDatabase" localSheetId="1" hidden="1">'إدخال البيانات'!$I$6:$I$21</definedName>
    <definedName name="_xlnm._FilterDatabase" localSheetId="5" hidden="1">ورقة2!$A$2:$BB$2</definedName>
    <definedName name="_xlnm._FilterDatabase" localSheetId="6" hidden="1">ورقة4!$A$1:$AS$1</definedName>
    <definedName name="_xlnm.Print_Area" localSheetId="3">الإستمارة!$A$1:$R$42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8" l="1"/>
  <c r="G10" i="18"/>
  <c r="F10" i="18"/>
  <c r="E10" i="18"/>
  <c r="D10" i="18"/>
  <c r="C10" i="18"/>
  <c r="B10" i="18"/>
  <c r="A10" i="18"/>
  <c r="A7" i="18"/>
  <c r="F1" i="18"/>
  <c r="D1" i="18"/>
  <c r="AQ421" i="10"/>
  <c r="AQ422" i="10"/>
  <c r="AQ431" i="10"/>
  <c r="AQ432" i="10"/>
  <c r="AQ433" i="10"/>
  <c r="AQ434" i="10"/>
  <c r="AQ435" i="10"/>
  <c r="AQ436" i="10"/>
  <c r="AQ437" i="10"/>
  <c r="AQ439" i="10"/>
  <c r="AQ443" i="10"/>
  <c r="AQ445" i="10"/>
  <c r="AQ447" i="10"/>
  <c r="AQ450" i="10"/>
  <c r="AQ452" i="10"/>
  <c r="AQ458" i="10"/>
  <c r="AQ459" i="10"/>
  <c r="AQ460" i="10"/>
  <c r="AQ463" i="10"/>
  <c r="AQ467" i="10"/>
  <c r="AQ468" i="10"/>
  <c r="AQ469" i="10"/>
  <c r="AQ470" i="10"/>
  <c r="AQ471" i="10"/>
  <c r="AQ472" i="10"/>
  <c r="AQ474" i="10"/>
  <c r="AQ475" i="10"/>
  <c r="AQ478" i="10"/>
  <c r="AQ480" i="10"/>
  <c r="AQ488" i="10"/>
  <c r="AQ489" i="10"/>
  <c r="AQ490" i="10"/>
  <c r="AQ491" i="10"/>
  <c r="AQ492" i="10"/>
  <c r="AQ503" i="10"/>
  <c r="AQ511" i="10"/>
  <c r="AQ515" i="10"/>
  <c r="AQ524" i="10"/>
  <c r="AQ526" i="10"/>
  <c r="AQ527" i="10"/>
  <c r="AQ547" i="10"/>
  <c r="AQ559" i="10"/>
  <c r="AQ561" i="10"/>
  <c r="AQ586" i="10"/>
  <c r="AQ595" i="10"/>
  <c r="AQ634" i="10"/>
  <c r="AQ641" i="10"/>
  <c r="AQ644" i="10"/>
  <c r="AQ645" i="10"/>
  <c r="AQ653" i="10"/>
  <c r="AQ663" i="10"/>
  <c r="AQ666" i="10"/>
  <c r="AQ681" i="10"/>
  <c r="AQ683" i="10"/>
  <c r="AQ689" i="10"/>
  <c r="AQ707" i="10"/>
  <c r="AQ721" i="10"/>
  <c r="AQ725" i="10"/>
  <c r="AQ729" i="10"/>
  <c r="AQ732" i="10"/>
  <c r="AQ744" i="10"/>
  <c r="AQ753" i="10"/>
  <c r="AQ756" i="10"/>
  <c r="AQ760" i="10"/>
  <c r="AQ765" i="10"/>
  <c r="AQ768" i="10"/>
  <c r="AQ769" i="10"/>
  <c r="AQ772" i="10"/>
  <c r="AQ782" i="10"/>
  <c r="AQ789" i="10"/>
  <c r="AQ5" i="10"/>
  <c r="AQ9" i="10"/>
  <c r="AQ18" i="10"/>
  <c r="AQ24" i="10"/>
  <c r="AQ47" i="10"/>
  <c r="AQ57" i="10"/>
  <c r="AQ62" i="10"/>
  <c r="AQ74" i="10"/>
  <c r="AQ78" i="10"/>
  <c r="AQ83" i="10"/>
  <c r="AQ86" i="10"/>
  <c r="AQ101" i="10"/>
  <c r="AQ105" i="10"/>
  <c r="AQ107" i="10"/>
  <c r="AQ109" i="10"/>
  <c r="AQ113" i="10"/>
  <c r="AQ118" i="10"/>
  <c r="AQ130" i="10"/>
  <c r="AQ135" i="10"/>
  <c r="AQ136" i="10"/>
  <c r="AQ137" i="10"/>
  <c r="AQ138" i="10"/>
  <c r="AQ143" i="10"/>
  <c r="AQ145" i="10"/>
  <c r="AQ146" i="10"/>
  <c r="AQ152" i="10"/>
  <c r="AQ154" i="10"/>
  <c r="AQ155" i="10"/>
  <c r="AQ164" i="10"/>
  <c r="AQ165" i="10"/>
  <c r="AQ203" i="10"/>
  <c r="AQ209" i="10"/>
  <c r="AQ215" i="10"/>
  <c r="AQ218" i="10"/>
  <c r="AQ220" i="10"/>
  <c r="AQ222" i="10"/>
  <c r="AQ223" i="10"/>
  <c r="AQ229" i="10"/>
  <c r="AQ232" i="10"/>
  <c r="AQ233" i="10"/>
  <c r="AQ235" i="10"/>
  <c r="AQ241" i="10"/>
  <c r="AQ247" i="10"/>
  <c r="AQ250" i="10"/>
  <c r="AQ268" i="10"/>
  <c r="AQ278" i="10"/>
  <c r="AQ280" i="10"/>
  <c r="AQ284" i="10"/>
  <c r="AQ285" i="10"/>
  <c r="AQ288" i="10"/>
  <c r="AQ290" i="10"/>
  <c r="AQ296" i="10"/>
  <c r="AQ302" i="10"/>
  <c r="AQ308" i="10"/>
  <c r="AQ309" i="10"/>
  <c r="AQ310" i="10"/>
  <c r="AQ315" i="10"/>
  <c r="AQ316" i="10"/>
  <c r="AQ317" i="10"/>
  <c r="AQ318" i="10"/>
  <c r="AQ320" i="10"/>
  <c r="AQ322" i="10"/>
  <c r="AQ323" i="10"/>
  <c r="AQ324" i="10"/>
  <c r="AQ325" i="10"/>
  <c r="AQ326" i="10"/>
  <c r="AQ327" i="10"/>
  <c r="AQ328" i="10"/>
  <c r="AQ329" i="10"/>
  <c r="AQ330" i="10"/>
  <c r="AQ331" i="10"/>
  <c r="AQ333" i="10"/>
  <c r="AQ334" i="10"/>
  <c r="AQ335" i="10"/>
  <c r="AQ337" i="10"/>
  <c r="AQ340" i="10"/>
  <c r="AQ341" i="10"/>
  <c r="AQ342" i="10"/>
  <c r="AQ343" i="10"/>
  <c r="AQ344" i="10"/>
  <c r="AQ345" i="10"/>
  <c r="AQ347" i="10"/>
  <c r="AQ348" i="10"/>
  <c r="AQ349" i="10"/>
  <c r="AQ351" i="10"/>
  <c r="AQ352" i="10"/>
  <c r="AQ353" i="10"/>
  <c r="AQ354" i="10"/>
  <c r="AQ355" i="10"/>
  <c r="AQ356" i="10"/>
  <c r="AQ357" i="10"/>
  <c r="AQ358" i="10"/>
  <c r="AQ359" i="10"/>
  <c r="AQ360" i="10"/>
  <c r="AQ361" i="10"/>
  <c r="AQ362" i="10"/>
  <c r="AQ363" i="10"/>
  <c r="AQ365" i="10"/>
  <c r="AQ366" i="10"/>
  <c r="AQ368" i="10"/>
  <c r="AQ369" i="10"/>
  <c r="AQ371" i="10"/>
  <c r="AQ372" i="10"/>
  <c r="AQ373" i="10"/>
  <c r="AQ374" i="10"/>
  <c r="AQ376" i="10"/>
  <c r="AQ378" i="10"/>
  <c r="AQ380" i="10"/>
  <c r="AQ381" i="10"/>
  <c r="AQ383" i="10"/>
  <c r="AQ384" i="10"/>
  <c r="AQ385" i="10"/>
  <c r="AQ386" i="10"/>
  <c r="AQ391" i="10"/>
  <c r="AQ392" i="10"/>
  <c r="AQ393" i="10"/>
  <c r="AQ399" i="10"/>
  <c r="AQ400" i="10"/>
  <c r="AQ402" i="10"/>
  <c r="AQ404" i="10"/>
  <c r="AQ407" i="10"/>
  <c r="AQ408" i="10"/>
  <c r="AQ409" i="10"/>
  <c r="AQ410" i="10"/>
  <c r="AQ411" i="10"/>
  <c r="AQ412" i="10"/>
  <c r="AQ413" i="10"/>
  <c r="AQ415" i="10"/>
  <c r="AR280" i="10"/>
  <c r="AR284" i="10"/>
  <c r="AR285" i="10"/>
  <c r="AR288" i="10"/>
  <c r="AR290" i="10"/>
  <c r="AR296" i="10"/>
  <c r="AR302" i="10"/>
  <c r="AR308" i="10"/>
  <c r="AR309" i="10"/>
  <c r="AR310" i="10"/>
  <c r="AR315" i="10"/>
  <c r="AR316" i="10"/>
  <c r="AR317" i="10"/>
  <c r="AR318" i="10"/>
  <c r="AR320" i="10"/>
  <c r="AR322" i="10"/>
  <c r="AR323" i="10"/>
  <c r="AR324" i="10"/>
  <c r="AR325" i="10"/>
  <c r="AR326" i="10"/>
  <c r="AR327" i="10"/>
  <c r="AR328" i="10"/>
  <c r="AR329" i="10"/>
  <c r="AR330" i="10"/>
  <c r="AR331" i="10"/>
  <c r="AR333" i="10"/>
  <c r="AR334" i="10"/>
  <c r="AR335" i="10"/>
  <c r="AR337" i="10"/>
  <c r="AR340" i="10"/>
  <c r="AR341" i="10"/>
  <c r="AR342" i="10"/>
  <c r="AR343" i="10"/>
  <c r="AR344" i="10"/>
  <c r="AR345" i="10"/>
  <c r="AR347" i="10"/>
  <c r="AR348" i="10"/>
  <c r="AR349" i="10"/>
  <c r="AR351" i="10"/>
  <c r="AR352" i="10"/>
  <c r="AR353" i="10"/>
  <c r="AR354" i="10"/>
  <c r="AR355" i="10"/>
  <c r="AR356" i="10"/>
  <c r="AR357" i="10"/>
  <c r="AR358" i="10"/>
  <c r="AR359" i="10"/>
  <c r="AR360" i="10"/>
  <c r="AR361" i="10"/>
  <c r="AR362" i="10"/>
  <c r="AR363" i="10"/>
  <c r="AR365" i="10"/>
  <c r="AR366" i="10"/>
  <c r="AR368" i="10"/>
  <c r="AR369" i="10"/>
  <c r="AR371" i="10"/>
  <c r="AR372" i="10"/>
  <c r="AR373" i="10"/>
  <c r="AR374" i="10"/>
  <c r="AR376" i="10"/>
  <c r="AR378" i="10"/>
  <c r="AR380" i="10"/>
  <c r="AR381" i="10"/>
  <c r="AR383" i="10"/>
  <c r="AR384" i="10"/>
  <c r="AR385" i="10"/>
  <c r="AR386" i="10"/>
  <c r="AR391" i="10"/>
  <c r="AR392" i="10"/>
  <c r="AR393" i="10"/>
  <c r="AR399" i="10"/>
  <c r="AR400" i="10"/>
  <c r="AR402" i="10"/>
  <c r="AR404" i="10"/>
  <c r="AR407" i="10"/>
  <c r="AR408" i="10"/>
  <c r="AR409" i="10"/>
  <c r="AR410" i="10"/>
  <c r="AR411" i="10"/>
  <c r="AR412" i="10"/>
  <c r="AR413" i="10"/>
  <c r="AR415" i="10"/>
  <c r="AR421" i="10"/>
  <c r="AR422" i="10"/>
  <c r="AR431" i="10"/>
  <c r="AR432" i="10"/>
  <c r="AR433" i="10"/>
  <c r="AR434" i="10"/>
  <c r="AR435" i="10"/>
  <c r="AR436" i="10"/>
  <c r="AR437" i="10"/>
  <c r="AR439" i="10"/>
  <c r="AR443" i="10"/>
  <c r="AR445" i="10"/>
  <c r="AR447" i="10"/>
  <c r="AR450" i="10"/>
  <c r="AR452" i="10"/>
  <c r="AR458" i="10"/>
  <c r="AR459" i="10"/>
  <c r="AR460" i="10"/>
  <c r="AR463" i="10"/>
  <c r="AR467" i="10"/>
  <c r="AR468" i="10"/>
  <c r="AR469" i="10"/>
  <c r="AR470" i="10"/>
  <c r="AR471" i="10"/>
  <c r="AR472" i="10"/>
  <c r="AR474" i="10"/>
  <c r="AR475" i="10"/>
  <c r="AR478" i="10"/>
  <c r="AR480" i="10"/>
  <c r="AR488" i="10"/>
  <c r="AR489" i="10"/>
  <c r="AR490" i="10"/>
  <c r="AR491" i="10"/>
  <c r="AR492" i="10"/>
  <c r="AR503" i="10"/>
  <c r="AR511" i="10"/>
  <c r="AR515" i="10"/>
  <c r="AR524" i="10"/>
  <c r="AR526" i="10"/>
  <c r="AR527" i="10"/>
  <c r="AR547" i="10"/>
  <c r="AR559" i="10"/>
  <c r="AR561" i="10"/>
  <c r="AR586" i="10"/>
  <c r="AR595" i="10"/>
  <c r="AR634" i="10"/>
  <c r="AR641" i="10"/>
  <c r="AR644" i="10"/>
  <c r="AR645" i="10"/>
  <c r="AR653" i="10"/>
  <c r="AR663" i="10"/>
  <c r="AR666" i="10"/>
  <c r="AR681" i="10"/>
  <c r="AR683" i="10"/>
  <c r="AR689" i="10"/>
  <c r="AR707" i="10"/>
  <c r="AR721" i="10"/>
  <c r="AR725" i="10"/>
  <c r="AR729" i="10"/>
  <c r="AR732" i="10"/>
  <c r="AR744" i="10"/>
  <c r="AR753" i="10"/>
  <c r="AR756" i="10"/>
  <c r="AR760" i="10"/>
  <c r="AR765" i="10"/>
  <c r="AR768" i="10"/>
  <c r="AR769" i="10"/>
  <c r="AR772" i="10"/>
  <c r="AR782" i="10"/>
  <c r="AR789" i="10"/>
  <c r="AR5" i="10"/>
  <c r="AR9" i="10"/>
  <c r="AR18" i="10"/>
  <c r="AR24" i="10"/>
  <c r="AR47" i="10"/>
  <c r="AR57" i="10"/>
  <c r="AR62" i="10"/>
  <c r="AR74" i="10"/>
  <c r="AR78" i="10"/>
  <c r="AR83" i="10"/>
  <c r="AR86" i="10"/>
  <c r="AR101" i="10"/>
  <c r="AR105" i="10"/>
  <c r="AR107" i="10"/>
  <c r="AR109" i="10"/>
  <c r="AR113" i="10"/>
  <c r="AR118" i="10"/>
  <c r="AR130" i="10"/>
  <c r="AR135" i="10"/>
  <c r="AR136" i="10"/>
  <c r="AR137" i="10"/>
  <c r="AR138" i="10"/>
  <c r="AR143" i="10"/>
  <c r="AR145" i="10"/>
  <c r="AR146" i="10"/>
  <c r="AR152" i="10"/>
  <c r="AR154" i="10"/>
  <c r="AR155" i="10"/>
  <c r="AR164" i="10"/>
  <c r="AR165" i="10"/>
  <c r="AR203" i="10"/>
  <c r="AR209" i="10"/>
  <c r="AR215" i="10"/>
  <c r="AR218" i="10"/>
  <c r="AR220" i="10"/>
  <c r="AR222" i="10"/>
  <c r="AR223" i="10"/>
  <c r="AR229" i="10"/>
  <c r="AR232" i="10"/>
  <c r="AR233" i="10"/>
  <c r="AR235" i="10"/>
  <c r="AR241" i="10"/>
  <c r="AR247" i="10"/>
  <c r="AR250" i="10"/>
  <c r="AR268" i="10"/>
  <c r="AR278" i="10"/>
  <c r="DO5" i="17" l="1"/>
  <c r="DN5" i="17"/>
  <c r="DM5" i="17"/>
  <c r="DL5" i="17"/>
  <c r="DE5" i="17"/>
  <c r="CY5" i="17"/>
  <c r="G39" i="11"/>
  <c r="V31" i="11"/>
  <c r="V30" i="11"/>
  <c r="V29" i="11"/>
  <c r="V28" i="11"/>
  <c r="J25" i="11"/>
  <c r="AE22" i="11"/>
  <c r="E22" i="11"/>
  <c r="Z11" i="11"/>
  <c r="Y11" i="11" s="1"/>
  <c r="Z7" i="11"/>
  <c r="Y7" i="11" s="1"/>
  <c r="Z6" i="11"/>
  <c r="Y6" i="11" s="1"/>
  <c r="Z5" i="11"/>
  <c r="Y5" i="11" s="1"/>
  <c r="AD1" i="11"/>
  <c r="B1" i="11"/>
  <c r="AX45" i="5"/>
  <c r="AW45" i="5"/>
  <c r="AV45" i="5"/>
  <c r="AX44" i="5"/>
  <c r="AW44" i="5"/>
  <c r="AV44" i="5"/>
  <c r="AX43" i="5"/>
  <c r="AW43" i="5"/>
  <c r="AV43" i="5"/>
  <c r="AX42" i="5"/>
  <c r="AW42" i="5"/>
  <c r="AV42" i="5"/>
  <c r="AX41" i="5"/>
  <c r="AW41" i="5"/>
  <c r="AV41" i="5"/>
  <c r="AX40" i="5"/>
  <c r="AW40" i="5"/>
  <c r="AV40" i="5"/>
  <c r="AX39" i="5"/>
  <c r="AW39" i="5"/>
  <c r="AV39" i="5"/>
  <c r="AX38" i="5"/>
  <c r="AW38" i="5"/>
  <c r="AV38" i="5"/>
  <c r="AX37" i="5"/>
  <c r="AW37" i="5"/>
  <c r="AV37" i="5"/>
  <c r="AX36" i="5"/>
  <c r="AW36" i="5"/>
  <c r="AV36" i="5"/>
  <c r="AX35" i="5"/>
  <c r="AW35" i="5"/>
  <c r="AV35" i="5"/>
  <c r="AX34" i="5"/>
  <c r="AW34" i="5"/>
  <c r="AV34" i="5"/>
  <c r="AX33" i="5"/>
  <c r="AW33" i="5"/>
  <c r="AV33" i="5"/>
  <c r="AX32" i="5"/>
  <c r="AW32" i="5"/>
  <c r="AV32" i="5"/>
  <c r="AX31" i="5"/>
  <c r="AW31" i="5"/>
  <c r="AV31" i="5"/>
  <c r="AX30" i="5"/>
  <c r="AW30" i="5"/>
  <c r="AV30" i="5"/>
  <c r="AX29" i="5"/>
  <c r="AW29" i="5"/>
  <c r="AV29" i="5"/>
  <c r="AX28" i="5"/>
  <c r="AW28" i="5"/>
  <c r="AV28" i="5"/>
  <c r="AX26" i="5"/>
  <c r="AW26" i="5"/>
  <c r="AV26" i="5"/>
  <c r="AX25" i="5"/>
  <c r="AW25" i="5"/>
  <c r="AV25" i="5"/>
  <c r="AX24" i="5"/>
  <c r="AW24" i="5"/>
  <c r="AV24" i="5"/>
  <c r="AX23" i="5"/>
  <c r="AW23" i="5"/>
  <c r="AV23" i="5"/>
  <c r="AX22" i="5"/>
  <c r="AW22" i="5"/>
  <c r="AV22" i="5"/>
  <c r="AX21" i="5"/>
  <c r="AW21" i="5"/>
  <c r="AV21" i="5"/>
  <c r="AX20" i="5"/>
  <c r="AW20" i="5"/>
  <c r="AV20" i="5"/>
  <c r="AX19" i="5"/>
  <c r="AW19" i="5"/>
  <c r="AV19" i="5"/>
  <c r="AX18" i="5"/>
  <c r="AW18" i="5"/>
  <c r="AV18" i="5"/>
  <c r="AX17" i="5"/>
  <c r="AW17" i="5"/>
  <c r="AV17" i="5"/>
  <c r="AX16" i="5"/>
  <c r="AW16" i="5"/>
  <c r="AV16" i="5"/>
  <c r="AX15" i="5"/>
  <c r="AW15" i="5"/>
  <c r="AV15" i="5"/>
  <c r="AX14" i="5"/>
  <c r="AW14" i="5"/>
  <c r="AV14" i="5"/>
  <c r="AX13" i="5"/>
  <c r="AW13" i="5"/>
  <c r="AV13" i="5"/>
  <c r="AX12" i="5"/>
  <c r="AW12" i="5"/>
  <c r="AV12" i="5"/>
  <c r="AX11" i="5"/>
  <c r="AW11" i="5"/>
  <c r="AV11" i="5"/>
  <c r="AX10" i="5"/>
  <c r="AW10" i="5"/>
  <c r="AV10" i="5"/>
  <c r="AX9" i="5"/>
  <c r="AW9" i="5"/>
  <c r="AV9" i="5"/>
  <c r="AX8" i="5"/>
  <c r="AW8" i="5"/>
  <c r="AV8" i="5"/>
  <c r="AX7" i="5"/>
  <c r="AW7" i="5"/>
  <c r="AV7" i="5"/>
  <c r="AX6" i="5"/>
  <c r="AW6" i="5"/>
  <c r="AV6" i="5"/>
  <c r="AX5" i="5"/>
  <c r="AW5" i="5"/>
  <c r="AV5" i="5"/>
  <c r="AE4" i="5"/>
  <c r="O5" i="17" s="1"/>
  <c r="AB4" i="5"/>
  <c r="H7" i="11" s="1"/>
  <c r="Z21" i="11" s="1"/>
  <c r="Y21" i="11" s="1"/>
  <c r="W4" i="5"/>
  <c r="M5" i="17" s="1"/>
  <c r="AK2" i="5"/>
  <c r="E1" i="5"/>
  <c r="Q4" i="5"/>
  <c r="K6" i="11" s="1"/>
  <c r="Z18" i="11" s="1"/>
  <c r="Y18" i="11" s="1"/>
  <c r="L4" i="5"/>
  <c r="E4" i="5"/>
  <c r="AE1" i="5"/>
  <c r="AB1" i="5"/>
  <c r="H4" i="11" s="1"/>
  <c r="Z9" i="11" s="1"/>
  <c r="Y9" i="11" s="1"/>
  <c r="W1" i="5"/>
  <c r="Q1" i="5"/>
  <c r="M2" i="11" s="1"/>
  <c r="Z3" i="11" s="1"/>
  <c r="Y3" i="11" s="1"/>
  <c r="B48" i="5" l="1"/>
  <c r="B47" i="5"/>
  <c r="B46" i="5"/>
  <c r="B45" i="5"/>
  <c r="B41" i="5"/>
  <c r="W5" i="5"/>
  <c r="E2" i="5"/>
  <c r="N26" i="5" s="1"/>
  <c r="B42" i="5"/>
  <c r="B44" i="5"/>
  <c r="B40" i="5"/>
  <c r="C35" i="5" s="1"/>
  <c r="Q5" i="5"/>
  <c r="K22" i="11" s="1"/>
  <c r="L1" i="5"/>
  <c r="H2" i="11" s="1"/>
  <c r="AB5" i="5"/>
  <c r="V25" i="5" s="1"/>
  <c r="J23" i="11" s="1"/>
  <c r="B43" i="5"/>
  <c r="B39" i="5"/>
  <c r="E3" i="5"/>
  <c r="L3" i="5"/>
  <c r="D5" i="11" s="1"/>
  <c r="Z12" i="11" s="1"/>
  <c r="Y12" i="11" s="1"/>
  <c r="AG19" i="5"/>
  <c r="AA19" i="5" s="1"/>
  <c r="AG9" i="5"/>
  <c r="AA9" i="5" s="1"/>
  <c r="Y11" i="5"/>
  <c r="Q15" i="5"/>
  <c r="K15" i="5" s="1"/>
  <c r="I17" i="5"/>
  <c r="AY17" i="5" s="1"/>
  <c r="AG18" i="5"/>
  <c r="AG8" i="5"/>
  <c r="Y10" i="5"/>
  <c r="Q12" i="5"/>
  <c r="I16" i="5"/>
  <c r="B16" i="5" s="1"/>
  <c r="AG17" i="5"/>
  <c r="AA17" i="5" s="1"/>
  <c r="Y19" i="5"/>
  <c r="Y9" i="5"/>
  <c r="Q11" i="5"/>
  <c r="I15" i="5"/>
  <c r="AO5" i="17" s="1"/>
  <c r="AG16" i="5"/>
  <c r="Y18" i="5"/>
  <c r="S18" i="5" s="1"/>
  <c r="Y8" i="5"/>
  <c r="S8" i="5" s="1"/>
  <c r="Q10" i="5"/>
  <c r="I12" i="5"/>
  <c r="B12" i="5" s="1"/>
  <c r="AG15" i="5"/>
  <c r="Y17" i="5"/>
  <c r="Q19" i="5"/>
  <c r="K19" i="5" s="1"/>
  <c r="Q9" i="5"/>
  <c r="I11" i="5"/>
  <c r="A11" i="5" s="1"/>
  <c r="AL11" i="5" s="1"/>
  <c r="AG12" i="5"/>
  <c r="AA12" i="5" s="1"/>
  <c r="Y16" i="5"/>
  <c r="S16" i="5" s="1"/>
  <c r="Q18" i="5"/>
  <c r="K18" i="5" s="1"/>
  <c r="Q8" i="5"/>
  <c r="I10" i="5"/>
  <c r="Y5" i="17" s="1"/>
  <c r="AG11" i="5"/>
  <c r="AA11" i="5" s="1"/>
  <c r="Y15" i="5"/>
  <c r="S15" i="5" s="1"/>
  <c r="Q17" i="5"/>
  <c r="I19" i="5"/>
  <c r="AY19" i="5" s="1"/>
  <c r="I9" i="5"/>
  <c r="W5" i="17" s="1"/>
  <c r="AG10" i="5"/>
  <c r="AA10" i="5" s="1"/>
  <c r="Y12" i="5"/>
  <c r="Q16" i="5"/>
  <c r="I18" i="5"/>
  <c r="B18" i="5" s="1"/>
  <c r="I8" i="5"/>
  <c r="A8" i="5" s="1"/>
  <c r="AL8" i="5" s="1"/>
  <c r="A2" i="18"/>
  <c r="B19" i="11" s="1"/>
  <c r="K7" i="11"/>
  <c r="Z22" i="11" s="1"/>
  <c r="Y22" i="11" s="1"/>
  <c r="N5" i="17"/>
  <c r="D7" i="11"/>
  <c r="Z20" i="11" s="1"/>
  <c r="Y20" i="11" s="1"/>
  <c r="A5" i="17"/>
  <c r="T6" i="5"/>
  <c r="D2" i="11"/>
  <c r="E34" i="11" s="1"/>
  <c r="E39" i="11" s="1"/>
  <c r="Q5" i="17"/>
  <c r="P6" i="11"/>
  <c r="Z19" i="11" s="1"/>
  <c r="Y19" i="11" s="1"/>
  <c r="P5" i="17"/>
  <c r="H6" i="11"/>
  <c r="Z17" i="11" s="1"/>
  <c r="Y17" i="11" s="1"/>
  <c r="E5" i="17"/>
  <c r="K4" i="11"/>
  <c r="Z10" i="11" s="1"/>
  <c r="Y10" i="11" s="1"/>
  <c r="P2" i="11"/>
  <c r="Z4" i="11" s="1"/>
  <c r="Y4" i="11" s="1"/>
  <c r="D5" i="17"/>
  <c r="Y28" i="5"/>
  <c r="R27" i="5" s="1"/>
  <c r="F5" i="17"/>
  <c r="R5" i="17"/>
  <c r="C5" i="17"/>
  <c r="J5" i="17" l="1"/>
  <c r="W3" i="5"/>
  <c r="K5" i="17" s="1"/>
  <c r="AB3" i="5"/>
  <c r="G5" i="17" s="1"/>
  <c r="Q3" i="5"/>
  <c r="H5" i="11" s="1"/>
  <c r="Z13" i="11" s="1"/>
  <c r="Y13" i="11" s="1"/>
  <c r="AE3" i="5"/>
  <c r="L5" i="17" s="1"/>
  <c r="AY5" i="17"/>
  <c r="C34" i="5"/>
  <c r="B26" i="5"/>
  <c r="C26" i="5" s="1"/>
  <c r="B29" i="5"/>
  <c r="C29" i="5" s="1"/>
  <c r="B28" i="5"/>
  <c r="C28" i="5" s="1"/>
  <c r="B32" i="5"/>
  <c r="C32" i="5" s="1"/>
  <c r="B33" i="5"/>
  <c r="C33" i="5" s="1"/>
  <c r="B34" i="5"/>
  <c r="B27" i="5"/>
  <c r="C27" i="5" s="1"/>
  <c r="B30" i="5"/>
  <c r="C30" i="5" s="1"/>
  <c r="B35" i="5"/>
  <c r="B31" i="5"/>
  <c r="C31" i="5" s="1"/>
  <c r="C25" i="5"/>
  <c r="B27" i="11" s="1"/>
  <c r="I5" i="17"/>
  <c r="D4" i="11"/>
  <c r="B34" i="11" s="1"/>
  <c r="B39" i="11" s="1"/>
  <c r="BI5" i="17"/>
  <c r="AY32" i="5"/>
  <c r="Z12" i="5"/>
  <c r="AL38" i="5" s="1"/>
  <c r="AY31" i="5"/>
  <c r="AA8" i="5"/>
  <c r="BA5" i="17"/>
  <c r="K16" i="5"/>
  <c r="R17" i="5"/>
  <c r="AL41" i="5" s="1"/>
  <c r="S17" i="5"/>
  <c r="AY13" i="5"/>
  <c r="K11" i="5"/>
  <c r="AY44" i="5"/>
  <c r="AA18" i="5"/>
  <c r="R12" i="5"/>
  <c r="AL33" i="5" s="1"/>
  <c r="S12" i="5"/>
  <c r="AE5" i="17"/>
  <c r="K8" i="5"/>
  <c r="Z15" i="5"/>
  <c r="AL44" i="5" s="1"/>
  <c r="AA15" i="5"/>
  <c r="BK5" i="17"/>
  <c r="S9" i="5"/>
  <c r="R19" i="5"/>
  <c r="AL43" i="5" s="1"/>
  <c r="S19" i="5"/>
  <c r="AY12" i="5"/>
  <c r="K10" i="5"/>
  <c r="R11" i="5"/>
  <c r="AL32" i="5" s="1"/>
  <c r="S11" i="5"/>
  <c r="J17" i="5"/>
  <c r="AL25" i="5" s="1"/>
  <c r="K17" i="5"/>
  <c r="AM5" i="17"/>
  <c r="K12" i="5"/>
  <c r="AY11" i="5"/>
  <c r="K9" i="5"/>
  <c r="Z16" i="5"/>
  <c r="AL45" i="5" s="1"/>
  <c r="AA16" i="5"/>
  <c r="AY28" i="5"/>
  <c r="S10" i="5"/>
  <c r="AY36" i="5"/>
  <c r="CC5" i="17"/>
  <c r="R15" i="5"/>
  <c r="AL39" i="5" s="1"/>
  <c r="AY43" i="5"/>
  <c r="Z17" i="5"/>
  <c r="AL46" i="5" s="1"/>
  <c r="CQ5" i="17"/>
  <c r="AY29" i="5"/>
  <c r="AY6" i="5"/>
  <c r="B9" i="5"/>
  <c r="A9" i="5"/>
  <c r="AL9" i="5" s="1"/>
  <c r="CK5" i="17"/>
  <c r="AY23" i="5"/>
  <c r="BE5" i="17"/>
  <c r="J18" i="5"/>
  <c r="AL26" i="5" s="1"/>
  <c r="BO5" i="17"/>
  <c r="AY40" i="5"/>
  <c r="G1" i="18"/>
  <c r="AY14" i="5"/>
  <c r="CI5" i="17"/>
  <c r="U5" i="17"/>
  <c r="B8" i="5"/>
  <c r="J9" i="5"/>
  <c r="AL14" i="5" s="1"/>
  <c r="AS5" i="17"/>
  <c r="AG5" i="17"/>
  <c r="AY5" i="5"/>
  <c r="AQ5" i="17"/>
  <c r="A16" i="5"/>
  <c r="AL19" i="5" s="1"/>
  <c r="AY16" i="5"/>
  <c r="CV5" i="17"/>
  <c r="AY35" i="5"/>
  <c r="CA5" i="17"/>
  <c r="B11" i="5"/>
  <c r="CU5" i="17"/>
  <c r="Z19" i="5"/>
  <c r="AL48" i="5" s="1"/>
  <c r="AY45" i="5"/>
  <c r="AY8" i="5"/>
  <c r="AA5" i="17"/>
  <c r="B19" i="5"/>
  <c r="J12" i="5"/>
  <c r="AL17" i="5" s="1"/>
  <c r="CX5" i="17"/>
  <c r="R18" i="5"/>
  <c r="AL42" i="5" s="1"/>
  <c r="AY39" i="5"/>
  <c r="S5" i="17"/>
  <c r="D3" i="11"/>
  <c r="J24" i="11"/>
  <c r="B6" i="5"/>
  <c r="B8" i="11" s="1"/>
  <c r="AY42" i="5"/>
  <c r="CO5" i="17"/>
  <c r="A19" i="5"/>
  <c r="AL22" i="5" s="1"/>
  <c r="J10" i="5"/>
  <c r="AL15" i="5" s="1"/>
  <c r="AY30" i="5"/>
  <c r="AY34" i="5"/>
  <c r="AC5" i="17"/>
  <c r="Z11" i="5"/>
  <c r="AL37" i="5" s="1"/>
  <c r="BY5" i="17"/>
  <c r="AI5" i="17"/>
  <c r="R10" i="5"/>
  <c r="AL31" i="5" s="1"/>
  <c r="AY22" i="5"/>
  <c r="BM5" i="17"/>
  <c r="B17" i="5"/>
  <c r="A17" i="5"/>
  <c r="AL20" i="5" s="1"/>
  <c r="AY38" i="5"/>
  <c r="BS5" i="17"/>
  <c r="BQ5" i="17"/>
  <c r="Z8" i="5"/>
  <c r="AL34" i="5" s="1"/>
  <c r="BC5" i="17"/>
  <c r="CG5" i="17"/>
  <c r="AW5" i="17"/>
  <c r="AY41" i="5"/>
  <c r="CM5" i="17"/>
  <c r="AY7" i="5"/>
  <c r="H13" i="5"/>
  <c r="F13" i="5"/>
  <c r="A12" i="5"/>
  <c r="AL12" i="5" s="1"/>
  <c r="AY9" i="5"/>
  <c r="I13" i="5"/>
  <c r="AK5" i="17"/>
  <c r="J11" i="5"/>
  <c r="AL16" i="5" s="1"/>
  <c r="G13" i="5"/>
  <c r="Q24" i="5"/>
  <c r="A10" i="5"/>
  <c r="AL10" i="5" s="1"/>
  <c r="B10" i="5"/>
  <c r="AE20" i="5"/>
  <c r="J15" i="5"/>
  <c r="AL23" i="5" s="1"/>
  <c r="O13" i="5"/>
  <c r="AU5" i="17"/>
  <c r="AF20" i="5"/>
  <c r="BU5" i="17"/>
  <c r="AY26" i="5"/>
  <c r="J8" i="5"/>
  <c r="AL13" i="5" s="1"/>
  <c r="Z9" i="5"/>
  <c r="AL35" i="5" s="1"/>
  <c r="Q13" i="5"/>
  <c r="AG13" i="5"/>
  <c r="AY24" i="5"/>
  <c r="N20" i="5"/>
  <c r="V13" i="5"/>
  <c r="G20" i="5"/>
  <c r="O20" i="5"/>
  <c r="AY20" i="5"/>
  <c r="V20" i="5"/>
  <c r="AD20" i="5"/>
  <c r="Q20" i="5"/>
  <c r="N13" i="5"/>
  <c r="A18" i="5"/>
  <c r="AL21" i="5" s="1"/>
  <c r="Z10" i="5"/>
  <c r="AL36" i="5" s="1"/>
  <c r="CS5" i="17"/>
  <c r="BG5" i="17"/>
  <c r="R16" i="5"/>
  <c r="AL40" i="5" s="1"/>
  <c r="B15" i="5"/>
  <c r="H20" i="5"/>
  <c r="P20" i="5"/>
  <c r="X13" i="5"/>
  <c r="P13" i="5"/>
  <c r="J19" i="5"/>
  <c r="AL28" i="5" s="1"/>
  <c r="W13" i="5"/>
  <c r="Y20" i="5"/>
  <c r="Z18" i="5"/>
  <c r="AL47" i="5" s="1"/>
  <c r="AY18" i="5"/>
  <c r="Y13" i="5"/>
  <c r="R9" i="5"/>
  <c r="AL30" i="5" s="1"/>
  <c r="AY33" i="5"/>
  <c r="AY10" i="5"/>
  <c r="R8" i="5"/>
  <c r="AL29" i="5" s="1"/>
  <c r="AY15" i="5"/>
  <c r="AG20" i="5"/>
  <c r="AY25" i="5"/>
  <c r="AE13" i="5"/>
  <c r="AF13" i="5"/>
  <c r="J16" i="5"/>
  <c r="AL24" i="5" s="1"/>
  <c r="B5" i="17"/>
  <c r="X20" i="5"/>
  <c r="F20" i="5"/>
  <c r="AY21" i="5"/>
  <c r="A15" i="5"/>
  <c r="AL18" i="5" s="1"/>
  <c r="AD13" i="5"/>
  <c r="BW5" i="17"/>
  <c r="W20" i="5"/>
  <c r="CE5" i="17"/>
  <c r="I20" i="5"/>
  <c r="AY37" i="5"/>
  <c r="CW5" i="17"/>
  <c r="N22" i="11"/>
  <c r="DX5" i="17"/>
  <c r="K5" i="11" l="1"/>
  <c r="Z14" i="11" s="1"/>
  <c r="Y14" i="11" s="1"/>
  <c r="D6" i="11"/>
  <c r="Z16" i="11" s="1"/>
  <c r="Y16" i="11" s="1"/>
  <c r="H33" i="11"/>
  <c r="H38" i="11" s="1"/>
  <c r="H5" i="17"/>
  <c r="P5" i="11"/>
  <c r="Z15" i="11" s="1"/>
  <c r="Y15" i="11" s="1"/>
  <c r="Z8" i="11"/>
  <c r="Y8" i="11" s="1"/>
  <c r="AA10" i="11" s="1"/>
  <c r="AE10" i="11" s="1"/>
  <c r="K13" i="5"/>
  <c r="S20" i="5"/>
  <c r="B29" i="11"/>
  <c r="G28" i="11"/>
  <c r="DW5" i="17"/>
  <c r="DS5" i="17"/>
  <c r="DT5" i="17"/>
  <c r="DV5" i="17"/>
  <c r="DP5" i="17"/>
  <c r="G30" i="11"/>
  <c r="V20" i="11"/>
  <c r="J14" i="11" s="1"/>
  <c r="Q14" i="11" s="1"/>
  <c r="V12" i="11"/>
  <c r="B13" i="11" s="1"/>
  <c r="I13" i="11" s="1"/>
  <c r="V19" i="11"/>
  <c r="J13" i="11" s="1"/>
  <c r="K13" i="11" s="1"/>
  <c r="V13" i="11"/>
  <c r="B14" i="11" s="1"/>
  <c r="H14" i="11" s="1"/>
  <c r="B13" i="5"/>
  <c r="B20" i="5"/>
  <c r="DB5" i="17"/>
  <c r="AA13" i="5"/>
  <c r="V23" i="11"/>
  <c r="J17" i="11" s="1"/>
  <c r="P17" i="11" s="1"/>
  <c r="V14" i="11"/>
  <c r="B15" i="11" s="1"/>
  <c r="D15" i="11" s="1"/>
  <c r="S13" i="5"/>
  <c r="V18" i="11"/>
  <c r="J12" i="11" s="1"/>
  <c r="K12" i="11" s="1"/>
  <c r="AA15" i="11"/>
  <c r="AE15" i="11" s="1"/>
  <c r="AA8" i="11"/>
  <c r="AE8" i="11" s="1"/>
  <c r="V17" i="11"/>
  <c r="B18" i="11" s="1"/>
  <c r="D18" i="11" s="1"/>
  <c r="V21" i="11"/>
  <c r="J15" i="11" s="1"/>
  <c r="K15" i="11" s="1"/>
  <c r="V11" i="11"/>
  <c r="B12" i="11" s="1"/>
  <c r="I12" i="11" s="1"/>
  <c r="V22" i="11"/>
  <c r="J16" i="11" s="1"/>
  <c r="K16" i="11" s="1"/>
  <c r="AA11" i="11"/>
  <c r="AE11" i="11" s="1"/>
  <c r="AA9" i="11"/>
  <c r="AE9" i="11" s="1"/>
  <c r="AA20" i="5"/>
  <c r="V15" i="11"/>
  <c r="B16" i="11" s="1"/>
  <c r="H16" i="11" s="1"/>
  <c r="V24" i="11"/>
  <c r="J18" i="11" s="1"/>
  <c r="L18" i="11" s="1"/>
  <c r="K20" i="5"/>
  <c r="V16" i="11"/>
  <c r="B17" i="11" s="1"/>
  <c r="D17" i="11" s="1"/>
  <c r="AA4" i="11"/>
  <c r="AE4" i="11" s="1"/>
  <c r="AD25" i="5"/>
  <c r="AD26" i="5"/>
  <c r="DI5" i="17" s="1"/>
  <c r="Y27" i="5"/>
  <c r="M21" i="11" s="1"/>
  <c r="N27" i="5"/>
  <c r="N25" i="5" s="1"/>
  <c r="AD27" i="5"/>
  <c r="AA18" i="11" l="1"/>
  <c r="AE18" i="11" s="1"/>
  <c r="AA5" i="11"/>
  <c r="AE5" i="11" s="1"/>
  <c r="AA21" i="11"/>
  <c r="AE21" i="11" s="1"/>
  <c r="AA7" i="11"/>
  <c r="AE7" i="11" s="1"/>
  <c r="AA14" i="11"/>
  <c r="AE14" i="11" s="1"/>
  <c r="AA13" i="11"/>
  <c r="AE13" i="11" s="1"/>
  <c r="AA16" i="11"/>
  <c r="AE16" i="11" s="1"/>
  <c r="AA19" i="11"/>
  <c r="AE19" i="11" s="1"/>
  <c r="AA3" i="11"/>
  <c r="AE3" i="11" s="1"/>
  <c r="AA20" i="11"/>
  <c r="AE20" i="11" s="1"/>
  <c r="AA6" i="11"/>
  <c r="AE6" i="11" s="1"/>
  <c r="AA12" i="11"/>
  <c r="AE12" i="11" s="1"/>
  <c r="AA17" i="11"/>
  <c r="AE17" i="11" s="1"/>
  <c r="DQ5" i="17"/>
  <c r="DU5" i="17"/>
  <c r="G29" i="11"/>
  <c r="B28" i="11"/>
  <c r="B30" i="11"/>
  <c r="DR5" i="17"/>
  <c r="I14" i="11"/>
  <c r="C14" i="11"/>
  <c r="D14" i="11"/>
  <c r="Q13" i="11"/>
  <c r="D13" i="11"/>
  <c r="H13" i="11"/>
  <c r="T2" i="11" s="1"/>
  <c r="L14" i="11"/>
  <c r="L13" i="11"/>
  <c r="K14" i="11"/>
  <c r="P13" i="11"/>
  <c r="C13" i="11"/>
  <c r="P14" i="11"/>
  <c r="I18" i="11"/>
  <c r="P12" i="11"/>
  <c r="I17" i="11"/>
  <c r="C18" i="11"/>
  <c r="H18" i="11"/>
  <c r="I16" i="11"/>
  <c r="P16" i="11"/>
  <c r="I15" i="11"/>
  <c r="K17" i="11"/>
  <c r="C16" i="11"/>
  <c r="D12" i="11"/>
  <c r="Q17" i="11"/>
  <c r="P15" i="11"/>
  <c r="L15" i="11"/>
  <c r="Q18" i="11"/>
  <c r="Q15" i="11"/>
  <c r="C17" i="11"/>
  <c r="P18" i="11"/>
  <c r="D16" i="11"/>
  <c r="C15" i="11"/>
  <c r="C12" i="11"/>
  <c r="L12" i="11"/>
  <c r="L16" i="11"/>
  <c r="H12" i="11"/>
  <c r="T1" i="11" s="1"/>
  <c r="K18" i="11"/>
  <c r="H15" i="11"/>
  <c r="H17" i="11"/>
  <c r="L17" i="11"/>
  <c r="Q12" i="11"/>
  <c r="Q16" i="11"/>
  <c r="T21" i="5"/>
  <c r="N28" i="5" s="1"/>
  <c r="N29" i="5" s="1"/>
  <c r="AG29" i="5"/>
  <c r="K21" i="11"/>
  <c r="F21" i="11"/>
  <c r="DH5" i="17"/>
  <c r="DJ5" i="17"/>
  <c r="Q21" i="11"/>
  <c r="CZ5" i="17"/>
  <c r="E24" i="11"/>
  <c r="E25" i="11" l="1"/>
  <c r="BX5" i="17"/>
  <c r="CL5" i="17"/>
  <c r="Z5" i="17"/>
  <c r="AD5" i="17"/>
  <c r="BJ5" i="17"/>
  <c r="BF5" i="17"/>
  <c r="BT5" i="17"/>
  <c r="DC5" i="17"/>
  <c r="AN5" i="17"/>
  <c r="CH5" i="17"/>
  <c r="AR5" i="17"/>
  <c r="CP5" i="17"/>
  <c r="AV5" i="17"/>
  <c r="CB5" i="17"/>
  <c r="AH5" i="17"/>
  <c r="BN5" i="17"/>
  <c r="CT5" i="17"/>
  <c r="AZ5" i="17"/>
  <c r="AL5" i="17"/>
  <c r="BR5" i="17"/>
  <c r="T5" i="17"/>
  <c r="CF5" i="17"/>
  <c r="X5" i="17"/>
  <c r="BD5" i="17"/>
  <c r="CJ5" i="17"/>
  <c r="AP5" i="17"/>
  <c r="BV5" i="17"/>
  <c r="AB5" i="17"/>
  <c r="AT5" i="17"/>
  <c r="AF5" i="17"/>
  <c r="BL5" i="17"/>
  <c r="CR5" i="17"/>
  <c r="AX5" i="17"/>
  <c r="CD5" i="17"/>
  <c r="BH5" i="17"/>
  <c r="CN5" i="17"/>
  <c r="BZ5" i="17"/>
  <c r="AJ5" i="17"/>
  <c r="BP5" i="17"/>
  <c r="V5" i="17"/>
  <c r="BB5" i="17"/>
  <c r="DK5" i="17"/>
  <c r="DA5" i="17"/>
  <c r="E23" i="11"/>
  <c r="DD5" i="17" l="1"/>
  <c r="E26" i="11"/>
  <c r="F33" i="11" s="1"/>
  <c r="V29" i="5"/>
  <c r="DF5" i="17" s="1"/>
  <c r="AC29" i="5" l="1"/>
  <c r="DG5" i="17" l="1"/>
  <c r="F38" i="11"/>
</calcChain>
</file>

<file path=xl/sharedStrings.xml><?xml version="1.0" encoding="utf-8"?>
<sst xmlns="http://schemas.openxmlformats.org/spreadsheetml/2006/main" count="34728" uniqueCount="2203">
  <si>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</si>
  <si>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</si>
  <si>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</si>
  <si>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</si>
  <si>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</si>
  <si>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</si>
  <si>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</si>
  <si>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</si>
  <si>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</si>
  <si>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</si>
  <si>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</si>
  <si>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</si>
  <si>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</si>
  <si>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</si>
  <si>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</si>
  <si>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</si>
  <si>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</si>
  <si>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</si>
  <si>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</si>
  <si>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</si>
  <si>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</si>
  <si>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</si>
  <si>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</si>
  <si>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</si>
  <si>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</si>
  <si>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</si>
  <si>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</si>
  <si>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</si>
  <si>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</si>
  <si>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</si>
  <si>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</si>
  <si>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</si>
  <si>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</si>
  <si>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</si>
  <si>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</si>
  <si>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</si>
  <si>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</si>
  <si>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</si>
  <si>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</si>
  <si>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</si>
  <si>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</si>
  <si>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</si>
  <si>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</si>
  <si>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</si>
  <si>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</si>
  <si>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</si>
  <si>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</si>
  <si>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</si>
  <si>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</si>
  <si>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</si>
  <si>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</si>
  <si>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</si>
  <si>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</si>
  <si>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سنة الشهادة</t>
  </si>
  <si>
    <t>محافظ الشهادة</t>
  </si>
  <si>
    <t>العنوان الدائم</t>
  </si>
  <si>
    <t>المحافظة</t>
  </si>
  <si>
    <t>ذوي الشهداء وجرحى الجيش العربي السوري</t>
  </si>
  <si>
    <t>رقم تدوير رسوم</t>
  </si>
  <si>
    <t>الرابعة</t>
  </si>
  <si>
    <t>حسين</t>
  </si>
  <si>
    <t>صالح</t>
  </si>
  <si>
    <t>عمر</t>
  </si>
  <si>
    <t>محمود</t>
  </si>
  <si>
    <t>مروان</t>
  </si>
  <si>
    <t>الرابعة حديث</t>
  </si>
  <si>
    <t>محمد</t>
  </si>
  <si>
    <t>عدنان</t>
  </si>
  <si>
    <t>علي</t>
  </si>
  <si>
    <t>يوسف</t>
  </si>
  <si>
    <t>جمال</t>
  </si>
  <si>
    <t>محمد علي</t>
  </si>
  <si>
    <t>سليمان</t>
  </si>
  <si>
    <t>اسماعيل</t>
  </si>
  <si>
    <t>عبد الرحمن</t>
  </si>
  <si>
    <t>محسن</t>
  </si>
  <si>
    <t>جميل</t>
  </si>
  <si>
    <t>بسام</t>
  </si>
  <si>
    <t>محي الدين</t>
  </si>
  <si>
    <t>رفيق</t>
  </si>
  <si>
    <t>غسان</t>
  </si>
  <si>
    <t>حسن</t>
  </si>
  <si>
    <t>عباس</t>
  </si>
  <si>
    <t>عبد الرزاق</t>
  </si>
  <si>
    <t>خضر</t>
  </si>
  <si>
    <t>ابراهيم</t>
  </si>
  <si>
    <t>انور</t>
  </si>
  <si>
    <t>فيصل</t>
  </si>
  <si>
    <t>محمد خير</t>
  </si>
  <si>
    <t>زياد</t>
  </si>
  <si>
    <t>سلمان</t>
  </si>
  <si>
    <t>عيسى</t>
  </si>
  <si>
    <t>ناصر</t>
  </si>
  <si>
    <t>نايف</t>
  </si>
  <si>
    <t>عصام</t>
  </si>
  <si>
    <t>توفيق</t>
  </si>
  <si>
    <t>موفق</t>
  </si>
  <si>
    <t>احمد</t>
  </si>
  <si>
    <t>يحيى</t>
  </si>
  <si>
    <t>خليل</t>
  </si>
  <si>
    <t>نذير</t>
  </si>
  <si>
    <t>منصور</t>
  </si>
  <si>
    <t>نزار</t>
  </si>
  <si>
    <t>فؤاد</t>
  </si>
  <si>
    <t>بشار</t>
  </si>
  <si>
    <t>نضال</t>
  </si>
  <si>
    <t>صباح</t>
  </si>
  <si>
    <t>خالد</t>
  </si>
  <si>
    <t>عبد العزيز</t>
  </si>
  <si>
    <t>عبد الله</t>
  </si>
  <si>
    <t>الياس</t>
  </si>
  <si>
    <t>ماجد</t>
  </si>
  <si>
    <t>مازن</t>
  </si>
  <si>
    <t>ايمن</t>
  </si>
  <si>
    <t>منير</t>
  </si>
  <si>
    <t>يونس</t>
  </si>
  <si>
    <t>مصطفى</t>
  </si>
  <si>
    <t>نبيل</t>
  </si>
  <si>
    <t>معن</t>
  </si>
  <si>
    <t>عماد</t>
  </si>
  <si>
    <t>هشام</t>
  </si>
  <si>
    <t>موسى</t>
  </si>
  <si>
    <t>محمد بشار</t>
  </si>
  <si>
    <t>نادر</t>
  </si>
  <si>
    <t>رضوان</t>
  </si>
  <si>
    <t>فريد</t>
  </si>
  <si>
    <t>وليد</t>
  </si>
  <si>
    <t>سمير</t>
  </si>
  <si>
    <t>كمال</t>
  </si>
  <si>
    <t>نزيه</t>
  </si>
  <si>
    <t>غازي</t>
  </si>
  <si>
    <t>عبدو</t>
  </si>
  <si>
    <t>فايز</t>
  </si>
  <si>
    <t>نور الدين</t>
  </si>
  <si>
    <t>رياض</t>
  </si>
  <si>
    <t>امين</t>
  </si>
  <si>
    <t>فاروق</t>
  </si>
  <si>
    <t>عادل</t>
  </si>
  <si>
    <t>سليم</t>
  </si>
  <si>
    <t>هيثم</t>
  </si>
  <si>
    <t>تركي</t>
  </si>
  <si>
    <t>شريف</t>
  </si>
  <si>
    <t>علاء الدين</t>
  </si>
  <si>
    <t>مفيد</t>
  </si>
  <si>
    <t>زهير</t>
  </si>
  <si>
    <t>جهاد</t>
  </si>
  <si>
    <t>عبد الكريم</t>
  </si>
  <si>
    <t>عارف</t>
  </si>
  <si>
    <t>عبدالله</t>
  </si>
  <si>
    <t>عمار</t>
  </si>
  <si>
    <t>حسان</t>
  </si>
  <si>
    <t>سامي</t>
  </si>
  <si>
    <t>عبد اللطيف</t>
  </si>
  <si>
    <t>نصر</t>
  </si>
  <si>
    <t>عاصم</t>
  </si>
  <si>
    <t>صفوان</t>
  </si>
  <si>
    <t>خميس</t>
  </si>
  <si>
    <t>فادي</t>
  </si>
  <si>
    <t>عبد الرحيم</t>
  </si>
  <si>
    <t>محمد بسام</t>
  </si>
  <si>
    <t>حسام الدين</t>
  </si>
  <si>
    <t>فوزي</t>
  </si>
  <si>
    <t>معتز</t>
  </si>
  <si>
    <t>عبد الغني</t>
  </si>
  <si>
    <t>باسل</t>
  </si>
  <si>
    <t>محمد عدنان</t>
  </si>
  <si>
    <t>سامر</t>
  </si>
  <si>
    <t>ميسر</t>
  </si>
  <si>
    <t>ياسين</t>
  </si>
  <si>
    <t>محمد اديب</t>
  </si>
  <si>
    <t>بلال</t>
  </si>
  <si>
    <t>سهام</t>
  </si>
  <si>
    <t>بهاء الدين</t>
  </si>
  <si>
    <t>نهاد</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</si>
  <si>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</si>
  <si>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</si>
  <si>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</si>
  <si>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</si>
  <si>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</si>
  <si>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</si>
  <si>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</si>
  <si>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</si>
  <si>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</si>
  <si>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</si>
  <si>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</si>
  <si>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</si>
  <si>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</si>
  <si>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</si>
  <si>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</si>
  <si>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</si>
  <si>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</si>
  <si>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المواد الراسبة للمرة الأولى</t>
  </si>
  <si>
    <t>عدد المواد الراسبة للمرة الثانية</t>
  </si>
  <si>
    <t>مها</t>
  </si>
  <si>
    <t>ايمان</t>
  </si>
  <si>
    <t>سلوى</t>
  </si>
  <si>
    <t>مريم</t>
  </si>
  <si>
    <t>خلود</t>
  </si>
  <si>
    <t>سناء</t>
  </si>
  <si>
    <t>كوثر</t>
  </si>
  <si>
    <t>وفاء</t>
  </si>
  <si>
    <t>ثناء</t>
  </si>
  <si>
    <t>يسرى</t>
  </si>
  <si>
    <t>ناديه</t>
  </si>
  <si>
    <t>رنده</t>
  </si>
  <si>
    <t>ميسون</t>
  </si>
  <si>
    <t>حليمه</t>
  </si>
  <si>
    <t>امال</t>
  </si>
  <si>
    <t>سميره</t>
  </si>
  <si>
    <t>نجوى</t>
  </si>
  <si>
    <t>زبيده</t>
  </si>
  <si>
    <t>منى</t>
  </si>
  <si>
    <t>سمر</t>
  </si>
  <si>
    <t>جميله</t>
  </si>
  <si>
    <t>عليا</t>
  </si>
  <si>
    <t>فاتنه</t>
  </si>
  <si>
    <t>خديجه</t>
  </si>
  <si>
    <t>رجاء</t>
  </si>
  <si>
    <t>هند</t>
  </si>
  <si>
    <t>حنان</t>
  </si>
  <si>
    <t>فاتن</t>
  </si>
  <si>
    <t>نوال</t>
  </si>
  <si>
    <t>زينب</t>
  </si>
  <si>
    <t>ميساء</t>
  </si>
  <si>
    <t>وداد</t>
  </si>
  <si>
    <t>هناء</t>
  </si>
  <si>
    <t>دلال</t>
  </si>
  <si>
    <t>فاطمه</t>
  </si>
  <si>
    <t>محاسن</t>
  </si>
  <si>
    <t>سلام</t>
  </si>
  <si>
    <t>سحر</t>
  </si>
  <si>
    <t>منيره</t>
  </si>
  <si>
    <t>قمر</t>
  </si>
  <si>
    <t>فهيمه</t>
  </si>
  <si>
    <t>ندى</t>
  </si>
  <si>
    <t>هيام</t>
  </si>
  <si>
    <t>كوكب</t>
  </si>
  <si>
    <t>بدريه</t>
  </si>
  <si>
    <t>سعاد</t>
  </si>
  <si>
    <t>سكينه</t>
  </si>
  <si>
    <t>امينه</t>
  </si>
  <si>
    <t>سوسن</t>
  </si>
  <si>
    <t>سميحه</t>
  </si>
  <si>
    <t>عبير</t>
  </si>
  <si>
    <t>اسماء</t>
  </si>
  <si>
    <t>هيفاء</t>
  </si>
  <si>
    <t>فاطمة</t>
  </si>
  <si>
    <t>هدى</t>
  </si>
  <si>
    <t>هاله</t>
  </si>
  <si>
    <t>زهره</t>
  </si>
  <si>
    <t>انتصار</t>
  </si>
  <si>
    <t>بديعه</t>
  </si>
  <si>
    <t>نعيمه</t>
  </si>
  <si>
    <t>اميره</t>
  </si>
  <si>
    <t>غاده</t>
  </si>
  <si>
    <t>صفاء</t>
  </si>
  <si>
    <t>باسمه</t>
  </si>
  <si>
    <t>ريما</t>
  </si>
  <si>
    <t>ابتسام</t>
  </si>
  <si>
    <t>الهام</t>
  </si>
  <si>
    <t>عائشه</t>
  </si>
  <si>
    <t>بشرى</t>
  </si>
  <si>
    <t>ليلى</t>
  </si>
  <si>
    <t>لينا</t>
  </si>
  <si>
    <t>نبيله</t>
  </si>
  <si>
    <t>نها</t>
  </si>
  <si>
    <t>فطيم</t>
  </si>
  <si>
    <t>هديه</t>
  </si>
  <si>
    <t>فوزيه</t>
  </si>
  <si>
    <t>امل</t>
  </si>
  <si>
    <t>ناديا</t>
  </si>
  <si>
    <t>حميده</t>
  </si>
  <si>
    <t>عزيزه</t>
  </si>
  <si>
    <t>ملك</t>
  </si>
  <si>
    <t>امنه</t>
  </si>
  <si>
    <t>مياده</t>
  </si>
  <si>
    <t>روضه</t>
  </si>
  <si>
    <t>فريال</t>
  </si>
  <si>
    <t>رانيا</t>
  </si>
  <si>
    <t>سهير</t>
  </si>
  <si>
    <t>ساميه</t>
  </si>
  <si>
    <t>رحاب</t>
  </si>
  <si>
    <t>غصون</t>
  </si>
  <si>
    <t>مؤمنه</t>
  </si>
  <si>
    <t>اسمهان</t>
  </si>
  <si>
    <t>روعه</t>
  </si>
  <si>
    <t>مهى</t>
  </si>
  <si>
    <t>رنا</t>
  </si>
  <si>
    <t>فتحيه</t>
  </si>
  <si>
    <t>عائده</t>
  </si>
  <si>
    <t>ريم</t>
  </si>
  <si>
    <t>جهينه</t>
  </si>
  <si>
    <t>عفاف</t>
  </si>
  <si>
    <t>هناده</t>
  </si>
  <si>
    <t>نوره</t>
  </si>
  <si>
    <t>ازدهار</t>
  </si>
  <si>
    <t>بشيره</t>
  </si>
  <si>
    <t>انيسه</t>
  </si>
  <si>
    <t>حسناء</t>
  </si>
  <si>
    <t>نور</t>
  </si>
  <si>
    <t>وصفيه</t>
  </si>
  <si>
    <t>محمد منير</t>
  </si>
  <si>
    <t>نداء</t>
  </si>
  <si>
    <t>هيله</t>
  </si>
  <si>
    <t>المقرر المسجل للمرة الأولى</t>
  </si>
  <si>
    <t>المقرر المسجل للمرة الثانية</t>
  </si>
  <si>
    <t>المقرر المسجل لاكثر من مرة</t>
  </si>
  <si>
    <t/>
  </si>
  <si>
    <t>place of birth</t>
  </si>
  <si>
    <t>Mother Name</t>
  </si>
  <si>
    <t>Father Name</t>
  </si>
  <si>
    <t>Full Name</t>
  </si>
  <si>
    <t>مكان ورقم القيد</t>
  </si>
  <si>
    <t>لا</t>
  </si>
  <si>
    <t>نعم</t>
  </si>
  <si>
    <t>دمشق</t>
  </si>
  <si>
    <t>علمي</t>
  </si>
  <si>
    <t>ريف دمشق</t>
  </si>
  <si>
    <t>حلب</t>
  </si>
  <si>
    <t>حمص</t>
  </si>
  <si>
    <t>حماة</t>
  </si>
  <si>
    <t>اللاذقية</t>
  </si>
  <si>
    <t>رقم الموبايل</t>
  </si>
  <si>
    <t>طرطوس</t>
  </si>
  <si>
    <t>إدلب</t>
  </si>
  <si>
    <t>نوع الشهادة الثانوية</t>
  </si>
  <si>
    <t>السويداء</t>
  </si>
  <si>
    <t>القنيطرة</t>
  </si>
  <si>
    <t>درعا</t>
  </si>
  <si>
    <t>الحسكة</t>
  </si>
  <si>
    <t>دير الزور</t>
  </si>
  <si>
    <t>الرقة</t>
  </si>
  <si>
    <t>ذكر</t>
  </si>
  <si>
    <t>أنثى</t>
  </si>
  <si>
    <t>العربية السورية</t>
  </si>
  <si>
    <t>أدبي</t>
  </si>
  <si>
    <t>الفلسطينية السورية</t>
  </si>
  <si>
    <t>اللبنانية</t>
  </si>
  <si>
    <t>الأردنية</t>
  </si>
  <si>
    <t>العراقية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</si>
  <si>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</si>
  <si>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</si>
  <si>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</si>
  <si>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</si>
  <si>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</si>
  <si>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</si>
  <si>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</si>
  <si>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</si>
  <si>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</si>
  <si>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</si>
  <si>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</si>
  <si>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</si>
  <si>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</si>
  <si>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</si>
  <si>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</si>
  <si>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</si>
  <si>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</si>
  <si>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حامد</t>
  </si>
  <si>
    <t>طه</t>
  </si>
  <si>
    <t>ماري</t>
  </si>
  <si>
    <t>مزيد</t>
  </si>
  <si>
    <t>دعد</t>
  </si>
  <si>
    <t>فارس</t>
  </si>
  <si>
    <t>اكتمال</t>
  </si>
  <si>
    <t>نبيها</t>
  </si>
  <si>
    <t>تغريد</t>
  </si>
  <si>
    <t>اميرة</t>
  </si>
  <si>
    <t>ياسر</t>
  </si>
  <si>
    <t>محمد ياسر</t>
  </si>
  <si>
    <t>ثريا</t>
  </si>
  <si>
    <t>دنيا</t>
  </si>
  <si>
    <t>عائشة</t>
  </si>
  <si>
    <t>فلك</t>
  </si>
  <si>
    <t>اكرم</t>
  </si>
  <si>
    <t>هايل</t>
  </si>
  <si>
    <t>حافظ</t>
  </si>
  <si>
    <t>رابعه</t>
  </si>
  <si>
    <t>وفيق</t>
  </si>
  <si>
    <t>نواف</t>
  </si>
  <si>
    <t>فوزات</t>
  </si>
  <si>
    <t>نجاح</t>
  </si>
  <si>
    <t>اسعد</t>
  </si>
  <si>
    <t>طاهر</t>
  </si>
  <si>
    <t>فهميه</t>
  </si>
  <si>
    <t>حياة</t>
  </si>
  <si>
    <t>ريمه</t>
  </si>
  <si>
    <t>سعيد</t>
  </si>
  <si>
    <t>رشيد</t>
  </si>
  <si>
    <t>احلام</t>
  </si>
  <si>
    <t>رسميه</t>
  </si>
  <si>
    <t>زكريا</t>
  </si>
  <si>
    <t>منتهى</t>
  </si>
  <si>
    <t>نجود</t>
  </si>
  <si>
    <t>نهال</t>
  </si>
  <si>
    <t>محمد الخطيب</t>
  </si>
  <si>
    <t>حمزة</t>
  </si>
  <si>
    <t>هاني</t>
  </si>
  <si>
    <t>قاسم</t>
  </si>
  <si>
    <t>مأمون</t>
  </si>
  <si>
    <t>هنادي</t>
  </si>
  <si>
    <t>حمود</t>
  </si>
  <si>
    <t>زكيه</t>
  </si>
  <si>
    <t>نسرين</t>
  </si>
  <si>
    <t>نسيبه</t>
  </si>
  <si>
    <t>كفاح</t>
  </si>
  <si>
    <t>مهند</t>
  </si>
  <si>
    <t>اميمه</t>
  </si>
  <si>
    <t>رمضان</t>
  </si>
  <si>
    <t>جمانه</t>
  </si>
  <si>
    <t>حمده</t>
  </si>
  <si>
    <t>صبحيه</t>
  </si>
  <si>
    <t>زهيه</t>
  </si>
  <si>
    <t>حسنه</t>
  </si>
  <si>
    <t>الثالثة</t>
  </si>
  <si>
    <t>الأولى</t>
  </si>
  <si>
    <t>الثانية</t>
  </si>
  <si>
    <t>الثالثة حديث</t>
  </si>
  <si>
    <t>الثانية حديث</t>
  </si>
  <si>
    <t>تحسين</t>
  </si>
  <si>
    <t>خلف</t>
  </si>
  <si>
    <t>نعيم</t>
  </si>
  <si>
    <t>صلاح الدين</t>
  </si>
  <si>
    <t>مرعي</t>
  </si>
  <si>
    <t>طلال</t>
  </si>
  <si>
    <t>احسان</t>
  </si>
  <si>
    <t>غازيه</t>
  </si>
  <si>
    <t>اعتدال</t>
  </si>
  <si>
    <t>ناجيه</t>
  </si>
  <si>
    <t>ماجده</t>
  </si>
  <si>
    <t>انصاف</t>
  </si>
  <si>
    <t>رفعت</t>
  </si>
  <si>
    <t>نوفل</t>
  </si>
  <si>
    <t>ماهر</t>
  </si>
  <si>
    <t>منال</t>
  </si>
  <si>
    <t>رويده</t>
  </si>
  <si>
    <t>طارق</t>
  </si>
  <si>
    <t>انعام</t>
  </si>
  <si>
    <t>نديم</t>
  </si>
  <si>
    <t>وجيه</t>
  </si>
  <si>
    <t>وائل</t>
  </si>
  <si>
    <t>راغده</t>
  </si>
  <si>
    <t>بثينه</t>
  </si>
  <si>
    <t>حمد</t>
  </si>
  <si>
    <t>هيسم</t>
  </si>
  <si>
    <t>لمى</t>
  </si>
  <si>
    <t>سميه</t>
  </si>
  <si>
    <t>فضل الله</t>
  </si>
  <si>
    <t>آمال</t>
  </si>
  <si>
    <t>حسام</t>
  </si>
  <si>
    <t>مجد</t>
  </si>
  <si>
    <t>وجيهه</t>
  </si>
  <si>
    <t>باسم</t>
  </si>
  <si>
    <t>عامر</t>
  </si>
  <si>
    <t>سوريه</t>
  </si>
  <si>
    <t>ديب</t>
  </si>
  <si>
    <t>طالب</t>
  </si>
  <si>
    <t>رضا</t>
  </si>
  <si>
    <t>عيده</t>
  </si>
  <si>
    <t>فايزه</t>
  </si>
  <si>
    <t>بسمه</t>
  </si>
  <si>
    <t>مسعود</t>
  </si>
  <si>
    <t>رولا</t>
  </si>
  <si>
    <t>رانيه</t>
  </si>
  <si>
    <t>فراس</t>
  </si>
  <si>
    <t>عقل</t>
  </si>
  <si>
    <t>وفيقه</t>
  </si>
  <si>
    <t>حيدر</t>
  </si>
  <si>
    <t>صبا</t>
  </si>
  <si>
    <t>بتول</t>
  </si>
  <si>
    <t>مالك</t>
  </si>
  <si>
    <t>فدوى</t>
  </si>
  <si>
    <t>أحمد</t>
  </si>
  <si>
    <t>رحمه</t>
  </si>
  <si>
    <t>ثائر</t>
  </si>
  <si>
    <t>عبد المنعم</t>
  </si>
  <si>
    <t>ورده</t>
  </si>
  <si>
    <t>آمنة</t>
  </si>
  <si>
    <t>أمل</t>
  </si>
  <si>
    <t>فطوم</t>
  </si>
  <si>
    <t>شاديه</t>
  </si>
  <si>
    <t>لمياء</t>
  </si>
  <si>
    <t>عبدالمنعم</t>
  </si>
  <si>
    <t>شذى</t>
  </si>
  <si>
    <t>مديحه</t>
  </si>
  <si>
    <t>عبد الفتاح</t>
  </si>
  <si>
    <t>فاديه</t>
  </si>
  <si>
    <t>علي محمد</t>
  </si>
  <si>
    <t>عبدالكريم</t>
  </si>
  <si>
    <t>سهيلا</t>
  </si>
  <si>
    <t>هلال</t>
  </si>
  <si>
    <t>غفران</t>
  </si>
  <si>
    <t>أمين</t>
  </si>
  <si>
    <t>ابتهاج</t>
  </si>
  <si>
    <t xml:space="preserve">ايمان </t>
  </si>
  <si>
    <t>عبد الحكيم</t>
  </si>
  <si>
    <t>ختام</t>
  </si>
  <si>
    <t>نعمات</t>
  </si>
  <si>
    <t>محمد اكرم</t>
  </si>
  <si>
    <t>نادره</t>
  </si>
  <si>
    <t>ناهد</t>
  </si>
  <si>
    <t>نهلا</t>
  </si>
  <si>
    <t>فتون</t>
  </si>
  <si>
    <t>محمد هشام</t>
  </si>
  <si>
    <t>محمد ماهر</t>
  </si>
  <si>
    <t>محمد ايمن</t>
  </si>
  <si>
    <t>اماني</t>
  </si>
  <si>
    <t xml:space="preserve">ريم </t>
  </si>
  <si>
    <t>وصال</t>
  </si>
  <si>
    <t>محمد غازي</t>
  </si>
  <si>
    <t>رزان</t>
  </si>
  <si>
    <t>ميرفت</t>
  </si>
  <si>
    <t>عنايه</t>
  </si>
  <si>
    <t>وجدان</t>
  </si>
  <si>
    <t>مرهف</t>
  </si>
  <si>
    <t>جانيت</t>
  </si>
  <si>
    <t>اسماء الاسعد</t>
  </si>
  <si>
    <t>هزاع</t>
  </si>
  <si>
    <t>اسامة</t>
  </si>
  <si>
    <t>نظميه</t>
  </si>
  <si>
    <t>يارا ابراهيم</t>
  </si>
  <si>
    <t>نور محمد</t>
  </si>
  <si>
    <t>العبد</t>
  </si>
  <si>
    <t>رندة</t>
  </si>
  <si>
    <t>ذكاء</t>
  </si>
  <si>
    <t>التونسية</t>
  </si>
  <si>
    <t>رسم فصول الانقطاع</t>
  </si>
  <si>
    <t>رسم المقررات</t>
  </si>
  <si>
    <t>ملاحظة: عن كل فصل انقطاع رسم /15000 ل.س/</t>
  </si>
  <si>
    <t>العاملين في وزارة التعليم العالي والمؤسسات والجامعات التابعة لها وأبنائهم</t>
  </si>
  <si>
    <t>وثيقة وفاة  صادرة عن مكتب الشهداء</t>
  </si>
  <si>
    <t>طابع هلال احمر
25  ل .س</t>
  </si>
  <si>
    <t xml:space="preserve">طابع مالي
 30  ل.س   </t>
  </si>
  <si>
    <t>رسم الانقطاع</t>
  </si>
  <si>
    <t>الفصل الثاني 2018-2019</t>
  </si>
  <si>
    <t>الفصول التي انقطع فيها عن التسجيل وسدد رسومها</t>
  </si>
  <si>
    <t>جميلة</t>
  </si>
  <si>
    <t>هالة</t>
  </si>
  <si>
    <t>اميمة</t>
  </si>
  <si>
    <t>حمزه العلي</t>
  </si>
  <si>
    <t>امنة</t>
  </si>
  <si>
    <t>نوى</t>
  </si>
  <si>
    <t>غير سورية</t>
  </si>
  <si>
    <t>شرعية</t>
  </si>
  <si>
    <t>الفصل الأول 2018-2019</t>
  </si>
  <si>
    <t>الفصل الأول 2019-2020</t>
  </si>
  <si>
    <t>الفصل الثاني 2020-2021</t>
  </si>
  <si>
    <t>رسوم المحتفظ بها بسبب الإيقاف</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</si>
  <si>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</si>
  <si>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</si>
  <si>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عبد الوهاب</t>
  </si>
  <si>
    <t>مستنفذ</t>
  </si>
  <si>
    <t>الفصل الأول 2020-2021</t>
  </si>
  <si>
    <t>أدخل الرقم الإمتحاني</t>
  </si>
  <si>
    <t>الثانوية</t>
  </si>
  <si>
    <t>01</t>
  </si>
  <si>
    <t>02</t>
  </si>
  <si>
    <t>الأولى حديث</t>
  </si>
  <si>
    <t>03</t>
  </si>
  <si>
    <t>رقم جواز السفر لغير السوريين</t>
  </si>
  <si>
    <t>رقم الهاتف</t>
  </si>
  <si>
    <t>06</t>
  </si>
  <si>
    <t>04</t>
  </si>
  <si>
    <t>05</t>
  </si>
  <si>
    <t>07</t>
  </si>
  <si>
    <t>08</t>
  </si>
  <si>
    <t xml:space="preserve">اليمنية </t>
  </si>
  <si>
    <t>09</t>
  </si>
  <si>
    <t>10</t>
  </si>
  <si>
    <t>11</t>
  </si>
  <si>
    <t>12</t>
  </si>
  <si>
    <t>13</t>
  </si>
  <si>
    <t>14</t>
  </si>
  <si>
    <t>15</t>
  </si>
  <si>
    <t>16</t>
  </si>
  <si>
    <t>غير سوري</t>
  </si>
  <si>
    <t>رقم الإيقاف</t>
  </si>
  <si>
    <t>تدوير الرسوم</t>
  </si>
  <si>
    <t>الفلسطينية</t>
  </si>
  <si>
    <t>الإيرانية</t>
  </si>
  <si>
    <t>المصرية</t>
  </si>
  <si>
    <t>المغربية</t>
  </si>
  <si>
    <t>الأفغانية</t>
  </si>
  <si>
    <t>التركية</t>
  </si>
  <si>
    <t>سلوفاكية</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</si>
  <si>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</si>
  <si>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</si>
  <si>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</si>
  <si>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</si>
  <si>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</si>
  <si>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</si>
  <si>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</si>
  <si>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</si>
  <si>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</si>
  <si>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</si>
  <si>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</si>
  <si>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</si>
  <si>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</si>
  <si>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</si>
  <si>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</si>
  <si>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</si>
  <si>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الرسوم</t>
  </si>
  <si>
    <t>البيانات باللغة الإنكليزية</t>
  </si>
  <si>
    <t>رسم فصل الانقطاع</t>
  </si>
  <si>
    <t>رسم تسجيل سنوي</t>
  </si>
  <si>
    <t>محرز</t>
  </si>
  <si>
    <t>رغد سروجي</t>
  </si>
  <si>
    <t>الجزائرية</t>
  </si>
  <si>
    <t>السودانية</t>
  </si>
  <si>
    <t>رندا</t>
  </si>
  <si>
    <t>عمار احمد</t>
  </si>
  <si>
    <t>عبدالعزيز</t>
  </si>
  <si>
    <t>محمد طارق</t>
  </si>
  <si>
    <t>رانية</t>
  </si>
  <si>
    <t>براءه يوسف</t>
  </si>
  <si>
    <r>
      <t xml:space="preserve">ثم تسليم استمارة التسجيل مع إيصال المصرف إلى شؤون طلاب الإعلام - كلية الإعلام - الطابق الثالثة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</si>
  <si>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محمد نذير</t>
  </si>
  <si>
    <t>ناهده</t>
  </si>
  <si>
    <t>محمد صبحي</t>
  </si>
  <si>
    <t>ندوه</t>
  </si>
  <si>
    <t>محمد سعيد</t>
  </si>
  <si>
    <t>كامل</t>
  </si>
  <si>
    <t>سميرة</t>
  </si>
  <si>
    <t>مؤيد</t>
  </si>
  <si>
    <t>محمد سامر</t>
  </si>
  <si>
    <t xml:space="preserve">عبير </t>
  </si>
  <si>
    <t>وديعه</t>
  </si>
  <si>
    <t>منار</t>
  </si>
  <si>
    <t>سلمى</t>
  </si>
  <si>
    <t>سلطان</t>
  </si>
  <si>
    <t>أيمن</t>
  </si>
  <si>
    <t>أنور</t>
  </si>
  <si>
    <t>ابتهال</t>
  </si>
  <si>
    <t>إبراهيم</t>
  </si>
  <si>
    <t>نجاة</t>
  </si>
  <si>
    <t>ذياب</t>
  </si>
  <si>
    <t>كليمه</t>
  </si>
  <si>
    <t>A</t>
  </si>
  <si>
    <t>الفصل الأول 2021-2022</t>
  </si>
  <si>
    <t>في حال وجود أي خطأ يمكنك التعديل من هنا</t>
  </si>
  <si>
    <t>الاستنفاذ</t>
  </si>
  <si>
    <t>نمر</t>
  </si>
  <si>
    <t>معتصم</t>
  </si>
  <si>
    <t>شاهين</t>
  </si>
  <si>
    <t>جواهر</t>
  </si>
  <si>
    <t>ميشيل</t>
  </si>
  <si>
    <t>شكري</t>
  </si>
  <si>
    <t>هبا</t>
  </si>
  <si>
    <t>عماد الدين</t>
  </si>
  <si>
    <t>محمد يحيى</t>
  </si>
  <si>
    <t>جومانه</t>
  </si>
  <si>
    <t>عبد الهادي</t>
  </si>
  <si>
    <t>دياب</t>
  </si>
  <si>
    <t>فاتح</t>
  </si>
  <si>
    <t>جعفر</t>
  </si>
  <si>
    <t>محمد خالد</t>
  </si>
  <si>
    <t>عبد القادر</t>
  </si>
  <si>
    <t>معين</t>
  </si>
  <si>
    <t>محمد توفيق</t>
  </si>
  <si>
    <t>شفيقه</t>
  </si>
  <si>
    <t>هيام الخطيب</t>
  </si>
  <si>
    <t>نازك</t>
  </si>
  <si>
    <t>مطيع</t>
  </si>
  <si>
    <t>محمد فادي</t>
  </si>
  <si>
    <t>جريس</t>
  </si>
  <si>
    <t>فياض</t>
  </si>
  <si>
    <t>شاهر</t>
  </si>
  <si>
    <t>نهى</t>
  </si>
  <si>
    <t>محمد حسان</t>
  </si>
  <si>
    <t>محمد غياث</t>
  </si>
  <si>
    <t>ثابت</t>
  </si>
  <si>
    <t>شحادة</t>
  </si>
  <si>
    <t>منيف</t>
  </si>
  <si>
    <t>محمد جمال</t>
  </si>
  <si>
    <t>محمدخير</t>
  </si>
  <si>
    <t>نصوح</t>
  </si>
  <si>
    <t>صيته</t>
  </si>
  <si>
    <t>زهريه</t>
  </si>
  <si>
    <t>محمد غسان</t>
  </si>
  <si>
    <t>شاكر</t>
  </si>
  <si>
    <t>نبال</t>
  </si>
  <si>
    <t>سميحة</t>
  </si>
  <si>
    <t>زاهيه</t>
  </si>
  <si>
    <t>شيرين</t>
  </si>
  <si>
    <t>محمد مازن</t>
  </si>
  <si>
    <t>عايده</t>
  </si>
  <si>
    <t>محمد صالح</t>
  </si>
  <si>
    <t>هزار</t>
  </si>
  <si>
    <t>صقر</t>
  </si>
  <si>
    <t>علا علي</t>
  </si>
  <si>
    <t>عزيز</t>
  </si>
  <si>
    <t>سناء حسن</t>
  </si>
  <si>
    <t>رشا</t>
  </si>
  <si>
    <t>راما البكري</t>
  </si>
  <si>
    <t>شمس الدين</t>
  </si>
  <si>
    <t>كوسر</t>
  </si>
  <si>
    <t>اديبه</t>
  </si>
  <si>
    <t>اماني شحادة</t>
  </si>
  <si>
    <t>مسلم</t>
  </si>
  <si>
    <t>حميدة</t>
  </si>
  <si>
    <t>حوريه</t>
  </si>
  <si>
    <t>عزالدين</t>
  </si>
  <si>
    <t>نظير</t>
  </si>
  <si>
    <t>عزيزة</t>
  </si>
  <si>
    <t>زينب عباس</t>
  </si>
  <si>
    <t>منتصر</t>
  </si>
  <si>
    <t>احمد ماهر</t>
  </si>
  <si>
    <t>يعقوب</t>
  </si>
  <si>
    <t>وهيب</t>
  </si>
  <si>
    <t>فاطمه العلي</t>
  </si>
  <si>
    <t>فائزه</t>
  </si>
  <si>
    <t>سكينة</t>
  </si>
  <si>
    <t>رمزي</t>
  </si>
  <si>
    <t>محمد امير</t>
  </si>
  <si>
    <t>الفصل الثاني 2021-2022</t>
  </si>
  <si>
    <t>يزن غازي</t>
  </si>
  <si>
    <t>محمد خلدون</t>
  </si>
  <si>
    <t>علي الحسين</t>
  </si>
  <si>
    <t>آمنه</t>
  </si>
  <si>
    <t>نور حسون</t>
  </si>
  <si>
    <t>سعد الدين</t>
  </si>
  <si>
    <t>سلما</t>
  </si>
  <si>
    <t>محمد نافع</t>
  </si>
  <si>
    <t>محمد فريز</t>
  </si>
  <si>
    <t>روبرين قدور</t>
  </si>
  <si>
    <t>رنا احمد</t>
  </si>
  <si>
    <t>نوفه</t>
  </si>
  <si>
    <t>اسعاف</t>
  </si>
  <si>
    <t>صبريه</t>
  </si>
  <si>
    <t>رفعه</t>
  </si>
  <si>
    <t>بشرى الرفاعي</t>
  </si>
  <si>
    <t>انعام المصطفى</t>
  </si>
  <si>
    <t>نوفه المصطفى</t>
  </si>
  <si>
    <t>نعمه مرعي</t>
  </si>
  <si>
    <t>احمد العبد الله</t>
  </si>
  <si>
    <t>نجاه</t>
  </si>
  <si>
    <t>حميد</t>
  </si>
  <si>
    <t>نهيده</t>
  </si>
  <si>
    <t>يسره</t>
  </si>
  <si>
    <t>فوزه</t>
  </si>
  <si>
    <t>اروى</t>
  </si>
  <si>
    <t>خضره</t>
  </si>
  <si>
    <t>اوديت</t>
  </si>
  <si>
    <t>راويه</t>
  </si>
  <si>
    <t>منا</t>
  </si>
  <si>
    <t>نصره</t>
  </si>
  <si>
    <t>محمد جميل</t>
  </si>
  <si>
    <t>فتحية</t>
  </si>
  <si>
    <t>شهرزاد</t>
  </si>
  <si>
    <t>امتثال</t>
  </si>
  <si>
    <t>غسان الرفاعي</t>
  </si>
  <si>
    <t>فهيم</t>
  </si>
  <si>
    <t>ريمه النصيرات</t>
  </si>
  <si>
    <t>دينا</t>
  </si>
  <si>
    <t>ساره مصلح</t>
  </si>
  <si>
    <t>محمد فؤاد</t>
  </si>
  <si>
    <t>مروه الغافل</t>
  </si>
  <si>
    <t>بخيته</t>
  </si>
  <si>
    <t>عبد ه</t>
  </si>
  <si>
    <t>اسماء عرابي</t>
  </si>
  <si>
    <t>خولا</t>
  </si>
  <si>
    <t>عصام الانكليزي</t>
  </si>
  <si>
    <t>سراء محمد</t>
  </si>
  <si>
    <t>دعاء راجحه</t>
  </si>
  <si>
    <t>جيهان رميح</t>
  </si>
  <si>
    <t>سعدي</t>
  </si>
  <si>
    <t>عبد الفتاح شغليل</t>
  </si>
  <si>
    <t>محمد عزت</t>
  </si>
  <si>
    <t>وفاء ركاب</t>
  </si>
  <si>
    <t>اسماء مستو</t>
  </si>
  <si>
    <t>منه</t>
  </si>
  <si>
    <t>علاء نوفل</t>
  </si>
  <si>
    <t>حمدو</t>
  </si>
  <si>
    <t>صفاء الشيخ</t>
  </si>
  <si>
    <t>املين</t>
  </si>
  <si>
    <t>احمد جمال</t>
  </si>
  <si>
    <t>محمد احسان</t>
  </si>
  <si>
    <t>جابر نعيم</t>
  </si>
  <si>
    <t>اسماء موسى</t>
  </si>
  <si>
    <t>لمى أبو آذان</t>
  </si>
  <si>
    <t>رجاء السمان</t>
  </si>
  <si>
    <t>هيام الخريشي</t>
  </si>
  <si>
    <t>حسام كنعان</t>
  </si>
  <si>
    <t>ياسمين حنتيته</t>
  </si>
  <si>
    <t>يارا طرابيه</t>
  </si>
  <si>
    <t>ولاء الشحادات</t>
  </si>
  <si>
    <t>واعد عامر</t>
  </si>
  <si>
    <t>هيفاء قبلان</t>
  </si>
  <si>
    <t>هند وسوف</t>
  </si>
  <si>
    <t>بدرية</t>
  </si>
  <si>
    <t>هلا غريبه</t>
  </si>
  <si>
    <t>هديل علاء الدين</t>
  </si>
  <si>
    <t>هاني الداهوك</t>
  </si>
  <si>
    <t>هاجر الخاير</t>
  </si>
  <si>
    <t>نور سيروان</t>
  </si>
  <si>
    <t>محمدفهد</t>
  </si>
  <si>
    <t>نور العمارين</t>
  </si>
  <si>
    <t>مبارك</t>
  </si>
  <si>
    <t>نسرين الفيل</t>
  </si>
  <si>
    <t>نبراس ديوب</t>
  </si>
  <si>
    <t>لؤى</t>
  </si>
  <si>
    <t>منيره بركات</t>
  </si>
  <si>
    <t>منوليا فرح</t>
  </si>
  <si>
    <t>منال خيري الانام</t>
  </si>
  <si>
    <t>زومانه</t>
  </si>
  <si>
    <t>مروه سيد اسماعيل</t>
  </si>
  <si>
    <t>مروه سره</t>
  </si>
  <si>
    <t>مروه الكيلاني</t>
  </si>
  <si>
    <t>مروه الصباغ</t>
  </si>
  <si>
    <t>محمد قشقو</t>
  </si>
  <si>
    <t>زمزم</t>
  </si>
  <si>
    <t>محمد عبد الرحيم</t>
  </si>
  <si>
    <t>محمد الجيرودي</t>
  </si>
  <si>
    <t>مايا السلمان</t>
  </si>
  <si>
    <t>لين نصر</t>
  </si>
  <si>
    <t>ليلى حمدان</t>
  </si>
  <si>
    <t>معذه</t>
  </si>
  <si>
    <t>هويده</t>
  </si>
  <si>
    <t>لولوه العبد</t>
  </si>
  <si>
    <t>لميس اليغشي</t>
  </si>
  <si>
    <t>لما سلوم</t>
  </si>
  <si>
    <t>لانا عثمان</t>
  </si>
  <si>
    <t>شذا</t>
  </si>
  <si>
    <t>كريستين شحود</t>
  </si>
  <si>
    <t>فلسطين عزام</t>
  </si>
  <si>
    <t>علي المحمود</t>
  </si>
  <si>
    <t>اعتماد</t>
  </si>
  <si>
    <t>عثمان أسديه</t>
  </si>
  <si>
    <t>عبد الله النحاس</t>
  </si>
  <si>
    <t>شفاء العبدالرزاق</t>
  </si>
  <si>
    <t>محمدمأمون</t>
  </si>
  <si>
    <t>لبنى</t>
  </si>
  <si>
    <t>سماح عثمان</t>
  </si>
  <si>
    <t>ساريه بدران</t>
  </si>
  <si>
    <t>ساره جوديه</t>
  </si>
  <si>
    <t>سارة المحمود</t>
  </si>
  <si>
    <t>زينب قلاوى</t>
  </si>
  <si>
    <t>زينب الجاموس</t>
  </si>
  <si>
    <t>رقية حسين</t>
  </si>
  <si>
    <t>ربا سهلي</t>
  </si>
  <si>
    <t>رامه حاج حسن</t>
  </si>
  <si>
    <t>آسية</t>
  </si>
  <si>
    <t>راما القاق</t>
  </si>
  <si>
    <t>ديانا الحمصي</t>
  </si>
  <si>
    <t>دانة حمدان</t>
  </si>
  <si>
    <t>محمدفايز</t>
  </si>
  <si>
    <t>حوراء اقرع</t>
  </si>
  <si>
    <t>حليمه الغالول</t>
  </si>
  <si>
    <t>حسان العربيد</t>
  </si>
  <si>
    <t>حسام الرجب</t>
  </si>
  <si>
    <t>تماضر الحميدي</t>
  </si>
  <si>
    <t>تغريد الهندي</t>
  </si>
  <si>
    <t>تبارك نجلة</t>
  </si>
  <si>
    <t>هيلة</t>
  </si>
  <si>
    <t>بشرى زيني</t>
  </si>
  <si>
    <t>بتول حسن</t>
  </si>
  <si>
    <t>آيه البوش</t>
  </si>
  <si>
    <t>آلاء حوش</t>
  </si>
  <si>
    <t>أنعام الكلش</t>
  </si>
  <si>
    <t>ايات الاحمد</t>
  </si>
  <si>
    <t>امينة رمضان</t>
  </si>
  <si>
    <t>امل المسالمه</t>
  </si>
  <si>
    <t>ازدهار الرفاعي</t>
  </si>
  <si>
    <t>اريج زيتي</t>
  </si>
  <si>
    <t>ابراهيم مطر</t>
  </si>
  <si>
    <t>ابراهيم الخضور</t>
  </si>
  <si>
    <t>فيحاء سريول</t>
  </si>
  <si>
    <t>اشواق</t>
  </si>
  <si>
    <t>حنيفه</t>
  </si>
  <si>
    <t>روان المسالمه</t>
  </si>
  <si>
    <t>يزن عباس</t>
  </si>
  <si>
    <t>هولا</t>
  </si>
  <si>
    <t>يارا فرج</t>
  </si>
  <si>
    <t>ظلال</t>
  </si>
  <si>
    <t>هند محمد</t>
  </si>
  <si>
    <t>هنادي الحموي</t>
  </si>
  <si>
    <t>هلا الحفار</t>
  </si>
  <si>
    <t>هديه وهبي</t>
  </si>
  <si>
    <t>هبه الخضور</t>
  </si>
  <si>
    <t>هبة الله وسوف</t>
  </si>
  <si>
    <t>هادي الماضي</t>
  </si>
  <si>
    <t>زهراء</t>
  </si>
  <si>
    <t>هادي اداري</t>
  </si>
  <si>
    <t>عفراء</t>
  </si>
  <si>
    <t>نوران عليان</t>
  </si>
  <si>
    <t>نور ثابت</t>
  </si>
  <si>
    <t>رودينه</t>
  </si>
  <si>
    <t>نور الهزاع</t>
  </si>
  <si>
    <t>نهى حران</t>
  </si>
  <si>
    <t>بهلول</t>
  </si>
  <si>
    <t>حديد</t>
  </si>
  <si>
    <t>نسمه حمدون</t>
  </si>
  <si>
    <t>ميرنا علي</t>
  </si>
  <si>
    <t>مي خضور</t>
  </si>
  <si>
    <t>مها السيوفي</t>
  </si>
  <si>
    <t>مها احمد</t>
  </si>
  <si>
    <t>منال زحميره</t>
  </si>
  <si>
    <t>ملاك البطحيش</t>
  </si>
  <si>
    <t>مرح مان الدين</t>
  </si>
  <si>
    <t>محمد صوفان</t>
  </si>
  <si>
    <t>محمد دعاس</t>
  </si>
  <si>
    <t>محمد المصري</t>
  </si>
  <si>
    <t>مايا محمد</t>
  </si>
  <si>
    <t>مايا حامد</t>
  </si>
  <si>
    <t>مادلين شاهين</t>
  </si>
  <si>
    <t>هبة</t>
  </si>
  <si>
    <t>لينه زيدان</t>
  </si>
  <si>
    <t>ليالي السمحان</t>
  </si>
  <si>
    <t>لورين الخطيب</t>
  </si>
  <si>
    <t>كنانه مريمه</t>
  </si>
  <si>
    <t>فاديه ابو مغضب</t>
  </si>
  <si>
    <t>فاديا الحسين</t>
  </si>
  <si>
    <t>قادره</t>
  </si>
  <si>
    <t>غفار الشوم</t>
  </si>
  <si>
    <t>غصون دمراني</t>
  </si>
  <si>
    <t>غزل حسن</t>
  </si>
  <si>
    <t>هويدة</t>
  </si>
  <si>
    <t>غدير ابو رشدان</t>
  </si>
  <si>
    <t>غاليه سوار</t>
  </si>
  <si>
    <t>عمر الخلف</t>
  </si>
  <si>
    <t>عمر ادريس</t>
  </si>
  <si>
    <t>علا ميرعلم</t>
  </si>
  <si>
    <t>علا القداح</t>
  </si>
  <si>
    <t>عقبه مرشد</t>
  </si>
  <si>
    <t>عفراء سلوم</t>
  </si>
  <si>
    <t>عبدو زيدان</t>
  </si>
  <si>
    <t>زائد</t>
  </si>
  <si>
    <t>عبد الله مجركش</t>
  </si>
  <si>
    <t>عبد الله بني المرجه</t>
  </si>
  <si>
    <t>عبد الرحمن الاحمر</t>
  </si>
  <si>
    <t>عائشه كناكري</t>
  </si>
  <si>
    <t>عائشة سرور</t>
  </si>
  <si>
    <t>محمد بدر الدين</t>
  </si>
  <si>
    <t>عامر النادر</t>
  </si>
  <si>
    <t>ضحى الصحن</t>
  </si>
  <si>
    <t>شذى عيروض</t>
  </si>
  <si>
    <t>شام نصر الله</t>
  </si>
  <si>
    <t>سولين حسن</t>
  </si>
  <si>
    <t>سهى ياسين</t>
  </si>
  <si>
    <t>حفيظة</t>
  </si>
  <si>
    <t>سناء العوام</t>
  </si>
  <si>
    <t>سمر عبد الحي</t>
  </si>
  <si>
    <t>سلمى سليمان</t>
  </si>
  <si>
    <t>ساره لباد</t>
  </si>
  <si>
    <t>سارة مصطفى</t>
  </si>
  <si>
    <t>ريم حنون</t>
  </si>
  <si>
    <t>ريم ابو عساف</t>
  </si>
  <si>
    <t>أحلام</t>
  </si>
  <si>
    <t>روان شيخو</t>
  </si>
  <si>
    <t>روان العلي</t>
  </si>
  <si>
    <t>نهلة</t>
  </si>
  <si>
    <t>رزان العوا</t>
  </si>
  <si>
    <t>غزوه</t>
  </si>
  <si>
    <t>فضيلة</t>
  </si>
  <si>
    <t>ذو الفقار احمد</t>
  </si>
  <si>
    <t>ذكرى الحليبي</t>
  </si>
  <si>
    <t>دعاء القادري</t>
  </si>
  <si>
    <t>خير</t>
  </si>
  <si>
    <t>خالد حرب</t>
  </si>
  <si>
    <t>حوريه غنيم</t>
  </si>
  <si>
    <t>حنين محمد</t>
  </si>
  <si>
    <t>حنان نادر</t>
  </si>
  <si>
    <t>حمزه رحال</t>
  </si>
  <si>
    <t>بوران</t>
  </si>
  <si>
    <t>جنى القيمه</t>
  </si>
  <si>
    <t>جمان نصير</t>
  </si>
  <si>
    <t>تيما كمال</t>
  </si>
  <si>
    <t>نايل</t>
  </si>
  <si>
    <t>تسنيم طالب</t>
  </si>
  <si>
    <t>بيان طه</t>
  </si>
  <si>
    <t>بشرى هلال</t>
  </si>
  <si>
    <t>براءه درويش</t>
  </si>
  <si>
    <t>اسيا السيد</t>
  </si>
  <si>
    <t>ايه المهايني</t>
  </si>
  <si>
    <t>محمد رشاد</t>
  </si>
  <si>
    <t>ايناس الشامي</t>
  </si>
  <si>
    <t>اياب الخطيب</t>
  </si>
  <si>
    <t>اناس سرور</t>
  </si>
  <si>
    <t>اماني قطيط</t>
  </si>
  <si>
    <t>اماني قبوض</t>
  </si>
  <si>
    <t>الاء عليا</t>
  </si>
  <si>
    <t>الاء شخاشيرو</t>
  </si>
  <si>
    <t>الاء رعد</t>
  </si>
  <si>
    <t>الاء الشريف</t>
  </si>
  <si>
    <t>اسماعيل تركمان</t>
  </si>
  <si>
    <t>اسماء الخالدي</t>
  </si>
  <si>
    <t>اسراء سيروان</t>
  </si>
  <si>
    <t>أسماء</t>
  </si>
  <si>
    <t>شاهيناز</t>
  </si>
  <si>
    <t>ابراهيم علوش</t>
  </si>
  <si>
    <t>طارق السعدي</t>
  </si>
  <si>
    <t>حلا الطباع</t>
  </si>
  <si>
    <t>منانة</t>
  </si>
  <si>
    <t>كلثوم</t>
  </si>
  <si>
    <t>روان حبيب</t>
  </si>
  <si>
    <t>رازه زكريا</t>
  </si>
  <si>
    <t>وفى شعبان</t>
  </si>
  <si>
    <t>جادالله</t>
  </si>
  <si>
    <t>وسام الرز</t>
  </si>
  <si>
    <t>هيا زهير</t>
  </si>
  <si>
    <t>هلا المشرف</t>
  </si>
  <si>
    <t>هزار فاكهاني</t>
  </si>
  <si>
    <t>كناز الفرا</t>
  </si>
  <si>
    <t>هبه صعب</t>
  </si>
  <si>
    <t>هايل رفاعه</t>
  </si>
  <si>
    <t>باسمة رفاعة</t>
  </si>
  <si>
    <t>نيفين باير</t>
  </si>
  <si>
    <t>نوره قلوش</t>
  </si>
  <si>
    <t>والدتهاساميه</t>
  </si>
  <si>
    <t>نورس شحادة</t>
  </si>
  <si>
    <t>نوران اندوره</t>
  </si>
  <si>
    <t>سارة</t>
  </si>
  <si>
    <t>نورا الطباع</t>
  </si>
  <si>
    <t>نور فاضل</t>
  </si>
  <si>
    <t>المفضل</t>
  </si>
  <si>
    <t>نور شاكر</t>
  </si>
  <si>
    <t>آمنه الأحمر</t>
  </si>
  <si>
    <t>نور الحروب</t>
  </si>
  <si>
    <t>نور الحرح</t>
  </si>
  <si>
    <t>سماح</t>
  </si>
  <si>
    <t>نوار خطاب</t>
  </si>
  <si>
    <t>نوار الشوفي</t>
  </si>
  <si>
    <t>نعمه مجاهد</t>
  </si>
  <si>
    <t>نرمان عتمه</t>
  </si>
  <si>
    <t>ندى عطا</t>
  </si>
  <si>
    <t>محمدديب</t>
  </si>
  <si>
    <t>نبال البهلول</t>
  </si>
  <si>
    <t>نادين نعيم</t>
  </si>
  <si>
    <t>لينة</t>
  </si>
  <si>
    <t>مهند الصفدي</t>
  </si>
  <si>
    <t>ملك اليمامه القاري</t>
  </si>
  <si>
    <t>سامه</t>
  </si>
  <si>
    <t>مريم غانم</t>
  </si>
  <si>
    <t>مريم بشللي</t>
  </si>
  <si>
    <t>مريم الشوالي</t>
  </si>
  <si>
    <t>مروه الحافي</t>
  </si>
  <si>
    <t>محمدبشار</t>
  </si>
  <si>
    <t>مرح زهر الدين</t>
  </si>
  <si>
    <t>مرح جمال</t>
  </si>
  <si>
    <t>رحاب حاج جمال</t>
  </si>
  <si>
    <t>مرح الصوص</t>
  </si>
  <si>
    <t>مرام ابراهيم</t>
  </si>
  <si>
    <t>محمود الحمود</t>
  </si>
  <si>
    <t>محمد خير ادريس</t>
  </si>
  <si>
    <t>محمد بشير السادات</t>
  </si>
  <si>
    <t>محمد أوس الدهان</t>
  </si>
  <si>
    <t>محمد السلمان</t>
  </si>
  <si>
    <t>محمد احمد</t>
  </si>
  <si>
    <t>فايزه صبح</t>
  </si>
  <si>
    <t>مأمون الصالحاني</t>
  </si>
  <si>
    <t>مارسيل الحداد</t>
  </si>
  <si>
    <t>بطرس</t>
  </si>
  <si>
    <t>مؤمنات صفايا</t>
  </si>
  <si>
    <t>لين ابوزينه</t>
  </si>
  <si>
    <t>ليلى الحجلي</t>
  </si>
  <si>
    <t>نشأت</t>
  </si>
  <si>
    <t>لميس الحمصي</t>
  </si>
  <si>
    <t>لمى درنوح</t>
  </si>
  <si>
    <t>فهمية</t>
  </si>
  <si>
    <t>لجين الجزار</t>
  </si>
  <si>
    <t>كنانه قنوت</t>
  </si>
  <si>
    <t>كريس واكيم</t>
  </si>
  <si>
    <t>سمر مهنا</t>
  </si>
  <si>
    <t>حسيبا</t>
  </si>
  <si>
    <t>فرح ذلغنى</t>
  </si>
  <si>
    <t>فرح خضور</t>
  </si>
  <si>
    <t>فاطمه عطايا</t>
  </si>
  <si>
    <t>فاطمة ناصر</t>
  </si>
  <si>
    <t>غنى الشلاح</t>
  </si>
  <si>
    <t>بارعة</t>
  </si>
  <si>
    <t>غفران البدراني</t>
  </si>
  <si>
    <t>غانم الحسن</t>
  </si>
  <si>
    <t>هيلانة</t>
  </si>
  <si>
    <t>عتبه الأغبر</t>
  </si>
  <si>
    <t>فريدة</t>
  </si>
  <si>
    <t>عبد الله الجمعات</t>
  </si>
  <si>
    <t>عبد الرزاق شعيل</t>
  </si>
  <si>
    <t>هيلانه</t>
  </si>
  <si>
    <t>عبد الرحمن ألفا</t>
  </si>
  <si>
    <t>طلال الفاعور بني العباس</t>
  </si>
  <si>
    <t>نائلة</t>
  </si>
  <si>
    <t>طريف الجيوش</t>
  </si>
  <si>
    <t>صفاء سلامه</t>
  </si>
  <si>
    <t>سندس أبو حوى</t>
  </si>
  <si>
    <t>سناء الزعبي</t>
  </si>
  <si>
    <t>سميره السلاخ</t>
  </si>
  <si>
    <t>امتياز</t>
  </si>
  <si>
    <t>فاتنة</t>
  </si>
  <si>
    <t>سعيد الأحمر</t>
  </si>
  <si>
    <t>ساندرا منافيخي</t>
  </si>
  <si>
    <t>سالي الحمادي كوسا</t>
  </si>
  <si>
    <t>فايدة حميرة</t>
  </si>
  <si>
    <t>ساشا نظيرقمافه</t>
  </si>
  <si>
    <t>زويا عبد الكريم</t>
  </si>
  <si>
    <t>ينال</t>
  </si>
  <si>
    <t>ريمان جبيلي</t>
  </si>
  <si>
    <t>ريم عمران</t>
  </si>
  <si>
    <t>ريم خضره</t>
  </si>
  <si>
    <t>أمجد</t>
  </si>
  <si>
    <t>روان الدره</t>
  </si>
  <si>
    <t>زهيره</t>
  </si>
  <si>
    <t>رهف الجرادات</t>
  </si>
  <si>
    <t>رهام الحنيطي</t>
  </si>
  <si>
    <t>رفاه ريحاوي</t>
  </si>
  <si>
    <t>رغد حتاحت</t>
  </si>
  <si>
    <t>محمدغزوان</t>
  </si>
  <si>
    <t>رضى الحروب</t>
  </si>
  <si>
    <t>رزان جربوع</t>
  </si>
  <si>
    <t>ايلدا</t>
  </si>
  <si>
    <t>رزان الضاهر</t>
  </si>
  <si>
    <t>ربى محمود</t>
  </si>
  <si>
    <t>راوند الرز</t>
  </si>
  <si>
    <t>رانيا الزيات</t>
  </si>
  <si>
    <t>رامه زيتون</t>
  </si>
  <si>
    <t>عمر الفاروق</t>
  </si>
  <si>
    <t>رامه رمضان</t>
  </si>
  <si>
    <t>راما جبور</t>
  </si>
  <si>
    <t>ديمه زرزر</t>
  </si>
  <si>
    <t>ديانا الحاج علي</t>
  </si>
  <si>
    <t>هند حاج موسى</t>
  </si>
  <si>
    <t>دعاء عكاشه</t>
  </si>
  <si>
    <t>دعاء برهان</t>
  </si>
  <si>
    <t>شرف الدين</t>
  </si>
  <si>
    <t>حياة التل</t>
  </si>
  <si>
    <t>دعاء الزهيري</t>
  </si>
  <si>
    <t>دانيا البديوي</t>
  </si>
  <si>
    <t>دانه عابدين</t>
  </si>
  <si>
    <t>دانه زريق</t>
  </si>
  <si>
    <t>حنين يقظان</t>
  </si>
  <si>
    <t>حنين الخطيب ابوفخر</t>
  </si>
  <si>
    <t>حسين العقله</t>
  </si>
  <si>
    <t>جيانا ابوزيدان</t>
  </si>
  <si>
    <t>بعثه</t>
  </si>
  <si>
    <t>جورج قطاع</t>
  </si>
  <si>
    <t>تيودوره</t>
  </si>
  <si>
    <t>فاطم</t>
  </si>
  <si>
    <t>تهاني عبد الكريم</t>
  </si>
  <si>
    <t>تقى سلعس</t>
  </si>
  <si>
    <t>تغريد ابوشريفه</t>
  </si>
  <si>
    <t>بنان شيباني</t>
  </si>
  <si>
    <t>ندا</t>
  </si>
  <si>
    <t>بلقيس الحبش</t>
  </si>
  <si>
    <t>براعم نعانسه</t>
  </si>
  <si>
    <t>بدور كامل</t>
  </si>
  <si>
    <t>بتول الساطي</t>
  </si>
  <si>
    <t>باسمه اسماعيل</t>
  </si>
  <si>
    <t>أنيس</t>
  </si>
  <si>
    <t>فضة</t>
  </si>
  <si>
    <t>إيمان خليفة</t>
  </si>
  <si>
    <t>إسراء الحلاق</t>
  </si>
  <si>
    <t>ألاء الشويخ</t>
  </si>
  <si>
    <t>خطاب</t>
  </si>
  <si>
    <t>أسماء غبرا</t>
  </si>
  <si>
    <t>أريج جبر</t>
  </si>
  <si>
    <t>اميره جبر</t>
  </si>
  <si>
    <t>آية الشيخ محمد</t>
  </si>
  <si>
    <t>آلاء الفلاح</t>
  </si>
  <si>
    <t>عبدالإله</t>
  </si>
  <si>
    <t>اوصاف حجيج</t>
  </si>
  <si>
    <t>نبيلة ظاهر</t>
  </si>
  <si>
    <t>اماني حبيب</t>
  </si>
  <si>
    <t>بسيمة</t>
  </si>
  <si>
    <t>الين القواص</t>
  </si>
  <si>
    <t>اعتدال ساسه</t>
  </si>
  <si>
    <t>سته</t>
  </si>
  <si>
    <t>خضره الحاج</t>
  </si>
  <si>
    <t>ازدهار المغربي</t>
  </si>
  <si>
    <t>احمد اليونس</t>
  </si>
  <si>
    <t>احمد البطين</t>
  </si>
  <si>
    <t>احمد الاسعد</t>
  </si>
  <si>
    <t>ياسمين الاسمر</t>
  </si>
  <si>
    <t>هزار الحميدي</t>
  </si>
  <si>
    <t>وئام المصري</t>
  </si>
  <si>
    <t>وسام عقله</t>
  </si>
  <si>
    <t>هنادي عبيد</t>
  </si>
  <si>
    <t>هبه الحمود</t>
  </si>
  <si>
    <t>هبه بنيان</t>
  </si>
  <si>
    <t>مبينه</t>
  </si>
  <si>
    <t>هاجر الحمود</t>
  </si>
  <si>
    <t>ديبه</t>
  </si>
  <si>
    <t>نورا كركوتلي</t>
  </si>
  <si>
    <t>نور سلطان</t>
  </si>
  <si>
    <t>نور الكناكري</t>
  </si>
  <si>
    <t>نور البردويل</t>
  </si>
  <si>
    <t>نضال الاحمر</t>
  </si>
  <si>
    <t>منى منيزل</t>
  </si>
  <si>
    <t>مريم عللوه</t>
  </si>
  <si>
    <t>مريم برغش</t>
  </si>
  <si>
    <t>مروى عتمه</t>
  </si>
  <si>
    <t>محمد انس الحمصي</t>
  </si>
  <si>
    <t>محمد كرم غبش</t>
  </si>
  <si>
    <t>محمد امين حموده</t>
  </si>
  <si>
    <t>مجد الحلبي</t>
  </si>
  <si>
    <t>ورد الحمد</t>
  </si>
  <si>
    <t>ماهر العبد</t>
  </si>
  <si>
    <t>ليلى اختيار</t>
  </si>
  <si>
    <t>شيخ محمد</t>
  </si>
  <si>
    <t>لميس ابو النعاج</t>
  </si>
  <si>
    <t>لمى حجازي</t>
  </si>
  <si>
    <t>كناز الشيخ علي</t>
  </si>
  <si>
    <t>قصي الشنان</t>
  </si>
  <si>
    <t>رتيبه ابو رباح</t>
  </si>
  <si>
    <t>فارس النمر</t>
  </si>
  <si>
    <t>غدير يوسف</t>
  </si>
  <si>
    <t>علا الصياد</t>
  </si>
  <si>
    <t>عتاب فرج</t>
  </si>
  <si>
    <t>عبير الخليل</t>
  </si>
  <si>
    <t>شهاب</t>
  </si>
  <si>
    <t>صفا علال</t>
  </si>
  <si>
    <t>شيماء ادم</t>
  </si>
  <si>
    <t>شيراز عبود</t>
  </si>
  <si>
    <t>سوزان عوض</t>
  </si>
  <si>
    <t>سوزان حداد</t>
  </si>
  <si>
    <t>سلمان محمد</t>
  </si>
  <si>
    <t>ساميه داوود</t>
  </si>
  <si>
    <t>زينب منصور</t>
  </si>
  <si>
    <t>ريم سماق</t>
  </si>
  <si>
    <t>عبد الغفار</t>
  </si>
  <si>
    <t>روان مراد</t>
  </si>
  <si>
    <t>رهاف اسبر</t>
  </si>
  <si>
    <t>رشا المصطفى</t>
  </si>
  <si>
    <t>رشا العقاد</t>
  </si>
  <si>
    <t>راما شمس الدين</t>
  </si>
  <si>
    <t>ذوالفقار علي</t>
  </si>
  <si>
    <t>ديما قارح</t>
  </si>
  <si>
    <t>محمد راغب</t>
  </si>
  <si>
    <t>دعاء عنقود</t>
  </si>
  <si>
    <t>نجاه العمر</t>
  </si>
  <si>
    <t>محمد فاروق</t>
  </si>
  <si>
    <t>حسان الريحاني</t>
  </si>
  <si>
    <t>محمد محروس</t>
  </si>
  <si>
    <t>جنان الكجو</t>
  </si>
  <si>
    <t>عواد</t>
  </si>
  <si>
    <t>سميره محمد</t>
  </si>
  <si>
    <t>ثناء قدور</t>
  </si>
  <si>
    <t>صفاء قدور</t>
  </si>
  <si>
    <t>تقى ابازيد</t>
  </si>
  <si>
    <t>بشار الشمالي</t>
  </si>
  <si>
    <t>بسمه السمان</t>
  </si>
  <si>
    <t>بتول السيدحسن</t>
  </si>
  <si>
    <t>بترا ابو صالح</t>
  </si>
  <si>
    <t>ايات السليمان</t>
  </si>
  <si>
    <t>الاء حبيب</t>
  </si>
  <si>
    <t>امال بدور</t>
  </si>
  <si>
    <t>ابي يوسف</t>
  </si>
  <si>
    <t>ايمان مريود</t>
  </si>
  <si>
    <t>اسمهان اوسو</t>
  </si>
  <si>
    <t>اسماء الحماده</t>
  </si>
  <si>
    <t>اسراء الهاماني</t>
  </si>
  <si>
    <t>احمد الشبلاق</t>
  </si>
  <si>
    <t>احمد ادريس</t>
  </si>
  <si>
    <t>الاء عنداني سيرجيه</t>
  </si>
  <si>
    <t>احمد قلعه جي</t>
  </si>
  <si>
    <t>رازن</t>
  </si>
  <si>
    <t>عبد العزيز عوده</t>
  </si>
  <si>
    <t>ندى الديب</t>
  </si>
  <si>
    <t>طنوس</t>
  </si>
  <si>
    <t>اماني ابراهيم</t>
  </si>
  <si>
    <t>اباء المنعم</t>
  </si>
  <si>
    <t>فيفيان فاهمه</t>
  </si>
  <si>
    <t>هلا الدلال</t>
  </si>
  <si>
    <t>كنان البربور</t>
  </si>
  <si>
    <t>محمد الرفاعي</t>
  </si>
  <si>
    <t>سعيد ادريس</t>
  </si>
  <si>
    <t>الاء</t>
  </si>
  <si>
    <t>دانيا الصيداوي</t>
  </si>
  <si>
    <t>الاء الطرح</t>
  </si>
  <si>
    <t>جمانه عيد</t>
  </si>
  <si>
    <t>رنيم دربي</t>
  </si>
  <si>
    <t>مائسه</t>
  </si>
  <si>
    <t>علي الحلبي</t>
  </si>
  <si>
    <t>نسرين زرزور</t>
  </si>
  <si>
    <t>نور تكله</t>
  </si>
  <si>
    <t>نيروز ابو غازي</t>
  </si>
  <si>
    <t>جاكلين انجوق</t>
  </si>
  <si>
    <t>نشاه</t>
  </si>
  <si>
    <t>محمد رجائي</t>
  </si>
  <si>
    <t>عائشه عواد</t>
  </si>
  <si>
    <t>خديجه عطا الله</t>
  </si>
  <si>
    <t>مازن عبد الحميد</t>
  </si>
  <si>
    <t>يارا الجمعه</t>
  </si>
  <si>
    <t>اسراء الحوز</t>
  </si>
  <si>
    <t>يمنى ابو حمزه</t>
  </si>
  <si>
    <t>رزان البيرقدار</t>
  </si>
  <si>
    <t>رغد دياربكرلي</t>
  </si>
  <si>
    <t>محمد باسل سعد الدين نفاخ</t>
  </si>
  <si>
    <t>محمد زين</t>
  </si>
  <si>
    <t>مارج محمود</t>
  </si>
  <si>
    <t>فاتن المغربي</t>
  </si>
  <si>
    <t>شهد جمال الدين</t>
  </si>
  <si>
    <t>مريم السيد</t>
  </si>
  <si>
    <t>زهراء حيدري</t>
  </si>
  <si>
    <t>عبد الواسع</t>
  </si>
  <si>
    <t>سمر فندي</t>
  </si>
  <si>
    <t>علا المصري</t>
  </si>
  <si>
    <t>ساره النحاس</t>
  </si>
  <si>
    <t>شام موسى</t>
  </si>
  <si>
    <t>رنا رمضان</t>
  </si>
  <si>
    <t>مريم عربش</t>
  </si>
  <si>
    <t>سلامه شاهين</t>
  </si>
  <si>
    <t>هاله الرفاعي</t>
  </si>
  <si>
    <t>يسار منذر</t>
  </si>
  <si>
    <t>هلا شهاب</t>
  </si>
  <si>
    <t>محمدهشام</t>
  </si>
  <si>
    <t>ناديا بخش</t>
  </si>
  <si>
    <t>محمد هشام البغجاتي</t>
  </si>
  <si>
    <t>فراس هدله</t>
  </si>
  <si>
    <t>علاء الدين ظليلو</t>
  </si>
  <si>
    <t>عفيفه كحال</t>
  </si>
  <si>
    <t>سليمان زيدان</t>
  </si>
  <si>
    <t>ساره نصر الله</t>
  </si>
  <si>
    <t>رزان فضه</t>
  </si>
  <si>
    <t>ربا تمساح</t>
  </si>
  <si>
    <t>عيشه ريحان</t>
  </si>
  <si>
    <t>جمانه الجبان</t>
  </si>
  <si>
    <t>اياد زوبلو</t>
  </si>
  <si>
    <t>زهوه</t>
  </si>
  <si>
    <t>رنيم زيدان</t>
  </si>
  <si>
    <t>ساره الحجل</t>
  </si>
  <si>
    <t>فرح بايرلي</t>
  </si>
  <si>
    <t>اسماء مخلوف</t>
  </si>
  <si>
    <t>عمر علي</t>
  </si>
  <si>
    <t>عاليه كريم</t>
  </si>
  <si>
    <t>بديعه التركماني</t>
  </si>
  <si>
    <t>مرح ابو حطب</t>
  </si>
  <si>
    <t>حسين الغوثاني</t>
  </si>
  <si>
    <t>باسمه صوان</t>
  </si>
  <si>
    <t>خديجه صوان</t>
  </si>
  <si>
    <t>سعد العشا</t>
  </si>
  <si>
    <t>نور الحلبي</t>
  </si>
  <si>
    <t>نيفين</t>
  </si>
  <si>
    <t>كامل حسين</t>
  </si>
  <si>
    <t>علا عثمان</t>
  </si>
  <si>
    <t>صبحية</t>
  </si>
  <si>
    <t>هديل بدر الدين</t>
  </si>
  <si>
    <t>محمد الضامن</t>
  </si>
  <si>
    <t>ضيف الله</t>
  </si>
  <si>
    <t>مصطفى السباهي</t>
  </si>
  <si>
    <t>فادي عبود</t>
  </si>
  <si>
    <t>النحو على مستوى الجملة (عربي )</t>
  </si>
  <si>
    <t>القراءة والفهم ENG (1)</t>
  </si>
  <si>
    <t>النحو ENG (1)</t>
  </si>
  <si>
    <t>الترجمة الى العربية (1)</t>
  </si>
  <si>
    <t>مادة ثقافية (1)</t>
  </si>
  <si>
    <t>النحو على مستوى النص (عربي )</t>
  </si>
  <si>
    <t>النحو ENG (2)</t>
  </si>
  <si>
    <t>القراءة والفهم ENG (2)</t>
  </si>
  <si>
    <t>الترجمة الى العربية (2)</t>
  </si>
  <si>
    <t>مادة ثقافية (2)</t>
  </si>
  <si>
    <t>قراءة وتعبير (لغة عربية )(1)</t>
  </si>
  <si>
    <t>القراءة والفهم ENG (3)</t>
  </si>
  <si>
    <t>مقال ENG</t>
  </si>
  <si>
    <t>الترجمة من والى العربية (1)</t>
  </si>
  <si>
    <t xml:space="preserve">علم الترجمة  ENG </t>
  </si>
  <si>
    <t>قراءة وتعبير (لغة عربية )(2)</t>
  </si>
  <si>
    <t>مقال وقراءة وفهم ENG</t>
  </si>
  <si>
    <t xml:space="preserve">علم الصوتيات </t>
  </si>
  <si>
    <t>الترجمة من والى العربية (2)</t>
  </si>
  <si>
    <t xml:space="preserve">معاجم </t>
  </si>
  <si>
    <t xml:space="preserve">تدريبات في الاستماع والمناقشة باللغة العربية </t>
  </si>
  <si>
    <t>تدريبات في الاستماع والتعبير الشفوي ENG</t>
  </si>
  <si>
    <t xml:space="preserve">نصوص أدبية بالإنكليزية (1) </t>
  </si>
  <si>
    <t>ترجمة تتبعيه ومنظورة (1)</t>
  </si>
  <si>
    <t>نصوص ومصطلحات علمية باللغة الانكليزية</t>
  </si>
  <si>
    <t xml:space="preserve">تدريبات في كتابة المقال باللغة العربية </t>
  </si>
  <si>
    <t>المقال  ENG (1)</t>
  </si>
  <si>
    <t xml:space="preserve">لغويات مقارنة </t>
  </si>
  <si>
    <t xml:space="preserve">ترجمة تحريرية من والى العربية </t>
  </si>
  <si>
    <t>ترجمة فورية (1)(تدريب عملي )</t>
  </si>
  <si>
    <t>نصوص من الادب العربي المعاصر (1)</t>
  </si>
  <si>
    <t xml:space="preserve">علم اللغة (التراكيب والدلالة )باللغة الانكليزية </t>
  </si>
  <si>
    <t>نصوص أدبية بالإنكليزية (2)</t>
  </si>
  <si>
    <t>ترجمة تتبعيه ومنظورة (2)</t>
  </si>
  <si>
    <t xml:space="preserve">نصوص ومصطلحات سياسية باللغة الانكليزية  </t>
  </si>
  <si>
    <t>نصوص من الادب العربي المعاصر (2)</t>
  </si>
  <si>
    <t>المقال  ENG (2)</t>
  </si>
  <si>
    <t xml:space="preserve">مقدمة في تحليل النصوص بالإنكليزية </t>
  </si>
  <si>
    <t xml:space="preserve">ترجمة ادبية من والى العربية </t>
  </si>
  <si>
    <t>ترجمة فورية (2)(تدريب عملي )</t>
  </si>
  <si>
    <t>النحو على مستوى الجملة (عربي)</t>
  </si>
  <si>
    <t>القراءة والفهم  ENG 1</t>
  </si>
  <si>
    <t xml:space="preserve">النحو ENG </t>
  </si>
  <si>
    <t xml:space="preserve">مادة ثقافية </t>
  </si>
  <si>
    <t xml:space="preserve">النحو   2ENG  </t>
  </si>
  <si>
    <t>القراءة والفهم   2ENG</t>
  </si>
  <si>
    <t xml:space="preserve">القراءة والفهم  3ENG   </t>
  </si>
  <si>
    <t>مقال   ENG</t>
  </si>
  <si>
    <t>الترجمة من والى العربية (3)</t>
  </si>
  <si>
    <t>قراءة وتعبير (لغة عربية )</t>
  </si>
  <si>
    <t xml:space="preserve">الترجمة من والى العربية </t>
  </si>
  <si>
    <t xml:space="preserve">تدريبات في الاستماع والمناقشة بالغة العربية </t>
  </si>
  <si>
    <t xml:space="preserve">نصوص ادبية بلانكليزية </t>
  </si>
  <si>
    <t xml:space="preserve">ترجمة تتبعية ومنظورة </t>
  </si>
  <si>
    <t xml:space="preserve">نصوص ومصطلحات علمية باللغة الانكليزية </t>
  </si>
  <si>
    <t xml:space="preserve">نصوص من الادب العربي المعاصر </t>
  </si>
  <si>
    <t xml:space="preserve">نصوص ادبية بالانكليزية </t>
  </si>
  <si>
    <t xml:space="preserve">نصوص ومصطلحات سياسية باللغة الانكليزية </t>
  </si>
  <si>
    <t>المقال  ENG</t>
  </si>
  <si>
    <t xml:space="preserve">لغويات  مقارنة </t>
  </si>
  <si>
    <t>ترجمة فورية  1(تدريب عملي )</t>
  </si>
  <si>
    <t xml:space="preserve">مقدمة في تحليل النصوص بالانكليزية </t>
  </si>
  <si>
    <t>ترجمة فورية 2(تدريب عملي )</t>
  </si>
  <si>
    <t>الفصل الأول 2022-2023</t>
  </si>
  <si>
    <t>ابرار عيسى</t>
  </si>
  <si>
    <t>سعاد الايوبي</t>
  </si>
  <si>
    <t>اثير كحيل</t>
  </si>
  <si>
    <t>داود</t>
  </si>
  <si>
    <t>احمد العبدالله</t>
  </si>
  <si>
    <t>حليم</t>
  </si>
  <si>
    <t>انثى</t>
  </si>
  <si>
    <t>اسماء دقماق</t>
  </si>
  <si>
    <t>اصاله ابو شنب</t>
  </si>
  <si>
    <t>اكثم الحجار</t>
  </si>
  <si>
    <t>الاء البولاد</t>
  </si>
  <si>
    <t>محمدنذير</t>
  </si>
  <si>
    <t>الهام قيروط</t>
  </si>
  <si>
    <t>الياس كاسوحة</t>
  </si>
  <si>
    <t>امل الجازية</t>
  </si>
  <si>
    <t>امل المضحي</t>
  </si>
  <si>
    <t>قطنه</t>
  </si>
  <si>
    <t>امنه زريق</t>
  </si>
  <si>
    <t>امينه القصير</t>
  </si>
  <si>
    <t>انجي طحان</t>
  </si>
  <si>
    <t>انس العجمي</t>
  </si>
  <si>
    <t>رهف</t>
  </si>
  <si>
    <t>انس حمزه</t>
  </si>
  <si>
    <t>انصاف خديجه</t>
  </si>
  <si>
    <t>اوجين حكيمه</t>
  </si>
  <si>
    <t>ايات الجازية</t>
  </si>
  <si>
    <t>ايسر اسعيد</t>
  </si>
  <si>
    <t>ايلزا قاسه</t>
  </si>
  <si>
    <t>ايمان ابواحمد</t>
  </si>
  <si>
    <t>زمرده</t>
  </si>
  <si>
    <t>ايمان الأذن</t>
  </si>
  <si>
    <t>ايمان الشمدين الحاري</t>
  </si>
  <si>
    <t>طله</t>
  </si>
  <si>
    <t>ايمان العكاشه</t>
  </si>
  <si>
    <t>فهده</t>
  </si>
  <si>
    <t>ايمان خطاب</t>
  </si>
  <si>
    <t>ايمان كوجان</t>
  </si>
  <si>
    <t>مصان</t>
  </si>
  <si>
    <t xml:space="preserve">نسيبه </t>
  </si>
  <si>
    <t>ايناس الداود</t>
  </si>
  <si>
    <t>رغيده</t>
  </si>
  <si>
    <t>ايناس رحمه</t>
  </si>
  <si>
    <t>أحمد أبو قبع</t>
  </si>
  <si>
    <t>علا</t>
  </si>
  <si>
    <t>أحمد معتوق</t>
  </si>
  <si>
    <t>عبداللطيف</t>
  </si>
  <si>
    <t>أريج صقور</t>
  </si>
  <si>
    <t>أسماء بدوي</t>
  </si>
  <si>
    <t>أسماء ميبر</t>
  </si>
  <si>
    <t>أحمدلؤي</t>
  </si>
  <si>
    <t>أماني</t>
  </si>
  <si>
    <t>أصاله الحرفوش</t>
  </si>
  <si>
    <t>أمنه حمود</t>
  </si>
  <si>
    <t>أمينه السيبي</t>
  </si>
  <si>
    <t>أناد احمد</t>
  </si>
  <si>
    <t>آلاء سعادات</t>
  </si>
  <si>
    <t>عطا</t>
  </si>
  <si>
    <t>آلاء عمار</t>
  </si>
  <si>
    <t>آلاء قريمزان</t>
  </si>
  <si>
    <t>بتول الطه الحاج علي</t>
  </si>
  <si>
    <t>بتول المخيبر</t>
  </si>
  <si>
    <t>بتول رشواني</t>
  </si>
  <si>
    <t>بتول زيتوني</t>
  </si>
  <si>
    <t>بتول علي</t>
  </si>
  <si>
    <t>بتول عيد</t>
  </si>
  <si>
    <t>تمرة</t>
  </si>
  <si>
    <t>بتول كحلوس</t>
  </si>
  <si>
    <t>بثينه حبقه</t>
  </si>
  <si>
    <t>براءه رضى</t>
  </si>
  <si>
    <t>دعاء</t>
  </si>
  <si>
    <t>تبارك</t>
  </si>
  <si>
    <t>بشرى الحنش</t>
  </si>
  <si>
    <t>بشيره طليعه</t>
  </si>
  <si>
    <t>بلال خازم</t>
  </si>
  <si>
    <t>بيان البغجاتي</t>
  </si>
  <si>
    <t>بيان خليل</t>
  </si>
  <si>
    <t>عمادالدين</t>
  </si>
  <si>
    <t>تاج الدين دربيكه</t>
  </si>
  <si>
    <t>تغريد عيسى</t>
  </si>
  <si>
    <t>بركات</t>
  </si>
  <si>
    <t>تقى قصبللي</t>
  </si>
  <si>
    <t>ايهم</t>
  </si>
  <si>
    <t>تهاني داوود</t>
  </si>
  <si>
    <t>تهاني يحيى</t>
  </si>
  <si>
    <t>جابر الديري</t>
  </si>
  <si>
    <t>جلاء خيو</t>
  </si>
  <si>
    <t>اجود</t>
  </si>
  <si>
    <t>جلان صلاحي</t>
  </si>
  <si>
    <t>جنان العمري</t>
  </si>
  <si>
    <t>جنى فخر الدين الشعراني</t>
  </si>
  <si>
    <t>جودت مبارك</t>
  </si>
  <si>
    <t>جولي الصالح</t>
  </si>
  <si>
    <t>حازم الشيباني</t>
  </si>
  <si>
    <t>حسن كردي</t>
  </si>
  <si>
    <t>حلا الميداني</t>
  </si>
  <si>
    <t>حلا اليوسف</t>
  </si>
  <si>
    <t>حلا عباس</t>
  </si>
  <si>
    <t>حنان بدور</t>
  </si>
  <si>
    <t>حنين عثمان</t>
  </si>
  <si>
    <t>صبرين</t>
  </si>
  <si>
    <t>خالد السبيناتي</t>
  </si>
  <si>
    <t>محمدغسان</t>
  </si>
  <si>
    <t>مظهر</t>
  </si>
  <si>
    <t>خزامى الغزالي</t>
  </si>
  <si>
    <t>خلود الحاج علي</t>
  </si>
  <si>
    <t>خولة السويداني</t>
  </si>
  <si>
    <t>عيشة</t>
  </si>
  <si>
    <t>دارين الحسين</t>
  </si>
  <si>
    <t>دالين الزامل</t>
  </si>
  <si>
    <t>دانه علايا</t>
  </si>
  <si>
    <t>نورس</t>
  </si>
  <si>
    <t>دعاء الواوي</t>
  </si>
  <si>
    <t>دعاء طلي</t>
  </si>
  <si>
    <t>زكوان</t>
  </si>
  <si>
    <t>دعاء يونس</t>
  </si>
  <si>
    <t>دلال يبرودي</t>
  </si>
  <si>
    <t>ديانا طه</t>
  </si>
  <si>
    <t>علاء</t>
  </si>
  <si>
    <t>ديمة عبود</t>
  </si>
  <si>
    <t>ديمه مطاوع</t>
  </si>
  <si>
    <t>راشا الاسود</t>
  </si>
  <si>
    <t>راما ابو منذر</t>
  </si>
  <si>
    <t>بشره</t>
  </si>
  <si>
    <t>راما دحبور</t>
  </si>
  <si>
    <t>سعد</t>
  </si>
  <si>
    <t>راما سمهوري</t>
  </si>
  <si>
    <t>محمد ربيع</t>
  </si>
  <si>
    <t>راما صقر</t>
  </si>
  <si>
    <t>راما علوش</t>
  </si>
  <si>
    <t>رانيا عمور</t>
  </si>
  <si>
    <t>ربا الدقة</t>
  </si>
  <si>
    <t>ربا العطا</t>
  </si>
  <si>
    <t>ربا عوض</t>
  </si>
  <si>
    <t>رحاب قطاش</t>
  </si>
  <si>
    <t>رزان الشحرور</t>
  </si>
  <si>
    <t>رزان العصيري</t>
  </si>
  <si>
    <t>رزان العلي الاحمد</t>
  </si>
  <si>
    <t>صهباء</t>
  </si>
  <si>
    <t>رزان سويد</t>
  </si>
  <si>
    <t>محمدنبيل</t>
  </si>
  <si>
    <t>رشا حجازي</t>
  </si>
  <si>
    <t>رشا سلامه</t>
  </si>
  <si>
    <t>محمدسليم</t>
  </si>
  <si>
    <t>رشا قنبور</t>
  </si>
  <si>
    <t>رشاد السيروان</t>
  </si>
  <si>
    <t>رشاد خرما</t>
  </si>
  <si>
    <t>منيعه</t>
  </si>
  <si>
    <t>رغد يوزغاتلي</t>
  </si>
  <si>
    <t>رقيه المصري</t>
  </si>
  <si>
    <t>مرح</t>
  </si>
  <si>
    <t>رند سعد</t>
  </si>
  <si>
    <t>رنيم العمارين</t>
  </si>
  <si>
    <t>رنيم زنبيله</t>
  </si>
  <si>
    <t>رهام العفلق</t>
  </si>
  <si>
    <t>رهف الاسدي</t>
  </si>
  <si>
    <t>رهف اناي</t>
  </si>
  <si>
    <t>ناجو</t>
  </si>
  <si>
    <t>روان الحمصي</t>
  </si>
  <si>
    <t>روان الطه</t>
  </si>
  <si>
    <t>روان غانم</t>
  </si>
  <si>
    <t>روان مريدن</t>
  </si>
  <si>
    <t>روز المهنا</t>
  </si>
  <si>
    <t>مارسيل</t>
  </si>
  <si>
    <t>روز جبر</t>
  </si>
  <si>
    <t>رؤى المهدي</t>
  </si>
  <si>
    <t>رؤى النصيرات</t>
  </si>
  <si>
    <t>رؤى موزه</t>
  </si>
  <si>
    <t>ريتا ريا</t>
  </si>
  <si>
    <t>زين العابدين الحمامي</t>
  </si>
  <si>
    <t>زينب الناصر</t>
  </si>
  <si>
    <t>مدحت</t>
  </si>
  <si>
    <t>ساره الحسين</t>
  </si>
  <si>
    <t xml:space="preserve">رويده </t>
  </si>
  <si>
    <t>ساره الكريم</t>
  </si>
  <si>
    <t>ساره الكل</t>
  </si>
  <si>
    <t>ساره حجازي كيلاني</t>
  </si>
  <si>
    <t>سالي شيخه</t>
  </si>
  <si>
    <t>سالين دريوسي</t>
  </si>
  <si>
    <t xml:space="preserve">غيداء </t>
  </si>
  <si>
    <t>سدرة بركات</t>
  </si>
  <si>
    <t>سها</t>
  </si>
  <si>
    <t>سكينه سنوبر</t>
  </si>
  <si>
    <t>رؤى</t>
  </si>
  <si>
    <t>سلام اسكندراني</t>
  </si>
  <si>
    <t>سلام الحاج ابراهيم</t>
  </si>
  <si>
    <t>سلام الحلبي</t>
  </si>
  <si>
    <t>سلام نصرالله</t>
  </si>
  <si>
    <t>سلسبيلا الرفاعي</t>
  </si>
  <si>
    <t>محمد مطاع</t>
  </si>
  <si>
    <t>سلمان سليمان</t>
  </si>
  <si>
    <t>سليمان العماري</t>
  </si>
  <si>
    <t>سليمان خضر</t>
  </si>
  <si>
    <t>سماح الدبش</t>
  </si>
  <si>
    <t>سميه الضعيف</t>
  </si>
  <si>
    <t>محمدعلي</t>
  </si>
  <si>
    <t>سنا الطيب</t>
  </si>
  <si>
    <t>سناء سليمان</t>
  </si>
  <si>
    <t>سندس البوشي</t>
  </si>
  <si>
    <t>سهير البقادله</t>
  </si>
  <si>
    <t>سوزان مفلح</t>
  </si>
  <si>
    <t>سوسن العربينية</t>
  </si>
  <si>
    <t>سليمة</t>
  </si>
  <si>
    <t>سيدرا  فاخوري</t>
  </si>
  <si>
    <t>شذى ادريس</t>
  </si>
  <si>
    <t>عبدالمعين</t>
  </si>
  <si>
    <t>شذى المحمد</t>
  </si>
  <si>
    <t>شفاء الناصر</t>
  </si>
  <si>
    <t>جاد المولى</t>
  </si>
  <si>
    <t>شهد الشبل</t>
  </si>
  <si>
    <t>محمد منصور</t>
  </si>
  <si>
    <t>شهد العذبه</t>
  </si>
  <si>
    <t>رباب</t>
  </si>
  <si>
    <t>شيرين المشوط</t>
  </si>
  <si>
    <t>شيريهان لبابيدي</t>
  </si>
  <si>
    <t>صفاء قاسم</t>
  </si>
  <si>
    <t>صفوان الحمصي</t>
  </si>
  <si>
    <t>صفيه منينه</t>
  </si>
  <si>
    <t>ضياء غنيم</t>
  </si>
  <si>
    <t>طارق الجيوش</t>
  </si>
  <si>
    <t>طارق الحنيش</t>
  </si>
  <si>
    <t>عبادة ابوطوق</t>
  </si>
  <si>
    <t>صهيب</t>
  </si>
  <si>
    <t>باسله تكله</t>
  </si>
  <si>
    <t>عباده الفروان</t>
  </si>
  <si>
    <t>عبد السلام حمزه</t>
  </si>
  <si>
    <t>عبد الله صالحاني</t>
  </si>
  <si>
    <t>عبد الهادي المنجد</t>
  </si>
  <si>
    <t>عبير خلف</t>
  </si>
  <si>
    <t>علا خضير</t>
  </si>
  <si>
    <t>علا عنان</t>
  </si>
  <si>
    <t xml:space="preserve">سرى </t>
  </si>
  <si>
    <t>علا يوسف</t>
  </si>
  <si>
    <t>علاء ابراهيم</t>
  </si>
  <si>
    <t>علياء حسن</t>
  </si>
  <si>
    <t>علياء غبور</t>
  </si>
  <si>
    <t>عمر المهوس</t>
  </si>
  <si>
    <t>مطره</t>
  </si>
  <si>
    <t>غاده قطان</t>
  </si>
  <si>
    <t>غالية الجاجة</t>
  </si>
  <si>
    <t>غالية شقير</t>
  </si>
  <si>
    <t>غالية عرقسوسي</t>
  </si>
  <si>
    <t>محمد أنس</t>
  </si>
  <si>
    <t>نائلة اق بيق</t>
  </si>
  <si>
    <t>غرام الرحال</t>
  </si>
  <si>
    <t>غرام الملحم</t>
  </si>
  <si>
    <t>راميا</t>
  </si>
  <si>
    <t>غفران محمد حمزات</t>
  </si>
  <si>
    <t>غيث زين الدين</t>
  </si>
  <si>
    <t>غيداء الحموره</t>
  </si>
  <si>
    <t>غيفارا محمد</t>
  </si>
  <si>
    <t>فاتن ضميريه</t>
  </si>
  <si>
    <t>فاطمه الحسين</t>
  </si>
  <si>
    <t>فاطمه درويش</t>
  </si>
  <si>
    <t>فاطمه شعبان</t>
  </si>
  <si>
    <t>فرح المصري</t>
  </si>
  <si>
    <t>فرح حموده</t>
  </si>
  <si>
    <t>فلك السليمان</t>
  </si>
  <si>
    <t>فلك عساكر</t>
  </si>
  <si>
    <t>قمر زغبي</t>
  </si>
  <si>
    <t>كريستل ساره</t>
  </si>
  <si>
    <t>كوثر الرهوان</t>
  </si>
  <si>
    <t>لارا حمود</t>
  </si>
  <si>
    <t>لانا بركات</t>
  </si>
  <si>
    <t>مرام</t>
  </si>
  <si>
    <t>0</t>
  </si>
  <si>
    <t>لبانه عريج</t>
  </si>
  <si>
    <t>لبنى الاحمد</t>
  </si>
  <si>
    <t>لجين المقت</t>
  </si>
  <si>
    <t>لما حشيش</t>
  </si>
  <si>
    <t>لمى شاهين</t>
  </si>
  <si>
    <t>لميس منصور</t>
  </si>
  <si>
    <t>لؤي النبكي</t>
  </si>
  <si>
    <t>ليالي يحيى</t>
  </si>
  <si>
    <t>ليلى الأسود</t>
  </si>
  <si>
    <t>ليلى دخيل</t>
  </si>
  <si>
    <t>ليليان اياسو</t>
  </si>
  <si>
    <t>لين الحلباوي</t>
  </si>
  <si>
    <t>أسامه</t>
  </si>
  <si>
    <t>لينا رقيه</t>
  </si>
  <si>
    <t>ليونور خير الدين</t>
  </si>
  <si>
    <t>ماسه الحمصي</t>
  </si>
  <si>
    <t>ماغي نجمه</t>
  </si>
  <si>
    <t>ماهر الاحمد</t>
  </si>
  <si>
    <t>مايا الاشقر</t>
  </si>
  <si>
    <t>مايا أحمد</t>
  </si>
  <si>
    <t>صافي</t>
  </si>
  <si>
    <t>محمد العوض</t>
  </si>
  <si>
    <t>محمدعدنان</t>
  </si>
  <si>
    <t>محمد بدليس</t>
  </si>
  <si>
    <t>صفيناز</t>
  </si>
  <si>
    <t>محمد رأفت حقي</t>
  </si>
  <si>
    <t>محمد ملحم</t>
  </si>
  <si>
    <t>محمد همام الاسود</t>
  </si>
  <si>
    <t>محمدوسام السن</t>
  </si>
  <si>
    <t>مرام الحلاق</t>
  </si>
  <si>
    <t>مرام الخياط</t>
  </si>
  <si>
    <t>مروة عبيد</t>
  </si>
  <si>
    <t>مريم البخاري</t>
  </si>
  <si>
    <t>معاذ مظفر</t>
  </si>
  <si>
    <t>ملاك النور</t>
  </si>
  <si>
    <t>منار خضور</t>
  </si>
  <si>
    <t>حيات</t>
  </si>
  <si>
    <t>منار عراط</t>
  </si>
  <si>
    <t>منال ناصيف</t>
  </si>
  <si>
    <t>هموم</t>
  </si>
  <si>
    <t>منى الصالح</t>
  </si>
  <si>
    <t>مها الزايد</t>
  </si>
  <si>
    <t>مهند طرابيه</t>
  </si>
  <si>
    <t>دارين</t>
  </si>
  <si>
    <t>مؤمنه الأمين</t>
  </si>
  <si>
    <t>مي اسعد</t>
  </si>
  <si>
    <t>مياس الهاشمي</t>
  </si>
  <si>
    <t>ميرا ابوصعب</t>
  </si>
  <si>
    <t>سيطان</t>
  </si>
  <si>
    <t>نهد</t>
  </si>
  <si>
    <t>ميرناحمره</t>
  </si>
  <si>
    <t>ميريام كنج</t>
  </si>
  <si>
    <t>يمنى</t>
  </si>
  <si>
    <t>ميس جبوري</t>
  </si>
  <si>
    <t>ميشلين سمعان</t>
  </si>
  <si>
    <t>ميشيل سعد</t>
  </si>
  <si>
    <t>ميلفي علم الدين</t>
  </si>
  <si>
    <t>ضياء الدين</t>
  </si>
  <si>
    <t>نادين حسن</t>
  </si>
  <si>
    <t>نائلة عقلة</t>
  </si>
  <si>
    <t>نبيلة</t>
  </si>
  <si>
    <t>نبيله العمري</t>
  </si>
  <si>
    <t>نبيهه الحميدي</t>
  </si>
  <si>
    <t>ندى الدره</t>
  </si>
  <si>
    <t>نعمت علوش</t>
  </si>
  <si>
    <t>نهله فضو</t>
  </si>
  <si>
    <t>محمد نزير</t>
  </si>
  <si>
    <t>نور ارمنازي</t>
  </si>
  <si>
    <t>نور الخطيب</t>
  </si>
  <si>
    <t>نور الدين محي الدين</t>
  </si>
  <si>
    <t>اغاريد</t>
  </si>
  <si>
    <t>نور السابق</t>
  </si>
  <si>
    <t>نور الصوص</t>
  </si>
  <si>
    <t>محمدبهاء</t>
  </si>
  <si>
    <t>نور العمر</t>
  </si>
  <si>
    <t>نور الهدى يونس</t>
  </si>
  <si>
    <t>مجاهد</t>
  </si>
  <si>
    <t>نور سليمان</t>
  </si>
  <si>
    <t>نور شاهين</t>
  </si>
  <si>
    <t>نور ظريفه</t>
  </si>
  <si>
    <t>نور كرنبه</t>
  </si>
  <si>
    <t>نور نادر</t>
  </si>
  <si>
    <t>نوره الوزه</t>
  </si>
  <si>
    <t>نيروز الممساني</t>
  </si>
  <si>
    <t>هادية الخلف</t>
  </si>
  <si>
    <t>زهرة</t>
  </si>
  <si>
    <t>هبة حوارنة</t>
  </si>
  <si>
    <t>هبه الموعد</t>
  </si>
  <si>
    <t>هديل دراخ</t>
  </si>
  <si>
    <t>هديل صوان</t>
  </si>
  <si>
    <t>هشام الخلف العويد</t>
  </si>
  <si>
    <t>مهند يوسف</t>
  </si>
  <si>
    <t>هلا بركه</t>
  </si>
  <si>
    <t>هناء الحسين</t>
  </si>
  <si>
    <t>هناء داوود</t>
  </si>
  <si>
    <t>هناء محمح</t>
  </si>
  <si>
    <t>هوانا محمد</t>
  </si>
  <si>
    <t>هيا الابراهيم</t>
  </si>
  <si>
    <t>وجد اسبر</t>
  </si>
  <si>
    <t>عازار</t>
  </si>
  <si>
    <t>ورده بدور</t>
  </si>
  <si>
    <t>وصال ابوحويه</t>
  </si>
  <si>
    <t>ولاء الصالحاني</t>
  </si>
  <si>
    <t>ولاء خضر</t>
  </si>
  <si>
    <t>ولاء شمص</t>
  </si>
  <si>
    <t>ولاء طه</t>
  </si>
  <si>
    <t>ولاء عيون</t>
  </si>
  <si>
    <t>يارا خير بك</t>
  </si>
  <si>
    <t>ياسر المحمود</t>
  </si>
  <si>
    <t>سيد خليل</t>
  </si>
  <si>
    <t>يزن صقر</t>
  </si>
  <si>
    <t>يسرى دعاس</t>
  </si>
  <si>
    <t>يسرى رمضان</t>
  </si>
  <si>
    <t>عبدالمعطي</t>
  </si>
  <si>
    <t>يعرب عيسى</t>
  </si>
  <si>
    <t>يمامة عبدالله</t>
  </si>
  <si>
    <t>#N/A</t>
  </si>
  <si>
    <t>ريناد يعقوب</t>
  </si>
  <si>
    <t>روان باره</t>
  </si>
  <si>
    <t>1</t>
  </si>
  <si>
    <t>ادبي</t>
  </si>
  <si>
    <t>شرعي</t>
  </si>
  <si>
    <t xml:space="preserve">ريف دمشق </t>
  </si>
  <si>
    <t xml:space="preserve">السويداء </t>
  </si>
  <si>
    <t>جبلة</t>
  </si>
  <si>
    <t>يبرود</t>
  </si>
  <si>
    <t xml:space="preserve">دمشق </t>
  </si>
  <si>
    <t>النشابية</t>
  </si>
  <si>
    <t>الرياض</t>
  </si>
  <si>
    <t>ادلب</t>
  </si>
  <si>
    <t>حماه</t>
  </si>
  <si>
    <t>غباغب</t>
  </si>
  <si>
    <t>جبا</t>
  </si>
  <si>
    <t>قطنا</t>
  </si>
  <si>
    <t>ازرع</t>
  </si>
  <si>
    <t>الكويت</t>
  </si>
  <si>
    <t>الكتيبة</t>
  </si>
  <si>
    <t>راس المعرة</t>
  </si>
  <si>
    <t>كفير يبوس</t>
  </si>
  <si>
    <t>معضمية</t>
  </si>
  <si>
    <t>دبي</t>
  </si>
  <si>
    <t>اللاذقيه</t>
  </si>
  <si>
    <t>جرمانا</t>
  </si>
  <si>
    <t>الكسوة</t>
  </si>
  <si>
    <t>قبر الست</t>
  </si>
  <si>
    <t xml:space="preserve">النبك </t>
  </si>
  <si>
    <t>انخل</t>
  </si>
  <si>
    <t>معربا</t>
  </si>
  <si>
    <t>التل</t>
  </si>
  <si>
    <t>زبداني</t>
  </si>
  <si>
    <t>عربين</t>
  </si>
  <si>
    <t>تلكلخ</t>
  </si>
  <si>
    <t>القريتين</t>
  </si>
  <si>
    <t>ضمير</t>
  </si>
  <si>
    <t>المدينة المدينة</t>
  </si>
  <si>
    <t>داعل</t>
  </si>
  <si>
    <t>حضر</t>
  </si>
  <si>
    <t>مشفى درعا</t>
  </si>
  <si>
    <t>شمسكين</t>
  </si>
  <si>
    <t>الروضه</t>
  </si>
  <si>
    <t>دوما</t>
  </si>
  <si>
    <t>عين الشمس</t>
  </si>
  <si>
    <t>ابو ظبي</t>
  </si>
  <si>
    <t>صوران</t>
  </si>
  <si>
    <t>مخيم اليرموك</t>
  </si>
  <si>
    <t>بانياس</t>
  </si>
  <si>
    <t>مشفى دوما</t>
  </si>
  <si>
    <t>ناصرية</t>
  </si>
  <si>
    <t>الصنمين</t>
  </si>
  <si>
    <t>داريا</t>
  </si>
  <si>
    <t>رحيبه</t>
  </si>
  <si>
    <t>السوسه</t>
  </si>
  <si>
    <t>جديدة عرطوز</t>
  </si>
  <si>
    <t>صلخد</t>
  </si>
  <si>
    <t>شام</t>
  </si>
  <si>
    <t>مقيليبيه</t>
  </si>
  <si>
    <t>المشتيه</t>
  </si>
  <si>
    <t>سوريا-حلب</t>
  </si>
  <si>
    <t>البوكمال</t>
  </si>
  <si>
    <t>معضميه</t>
  </si>
  <si>
    <t>سعسع</t>
  </si>
  <si>
    <t>جب الصفا</t>
  </si>
  <si>
    <t>جباتا الخشب</t>
  </si>
  <si>
    <t xml:space="preserve">الرياض </t>
  </si>
  <si>
    <t>حرستا</t>
  </si>
  <si>
    <t>شهبا</t>
  </si>
  <si>
    <t>غزلانيه</t>
  </si>
  <si>
    <t>بيت الشيخ يونس</t>
  </si>
  <si>
    <t>جديه</t>
  </si>
  <si>
    <t>الشيخ مسكين</t>
  </si>
  <si>
    <t>مليحه</t>
  </si>
  <si>
    <t>جيرود</t>
  </si>
  <si>
    <t>الرفيد</t>
  </si>
  <si>
    <t>الحجر الأسود</t>
  </si>
  <si>
    <t>دير ماما</t>
  </si>
  <si>
    <t>ميادين</t>
  </si>
  <si>
    <t>نشير</t>
  </si>
  <si>
    <t>قامشلي</t>
  </si>
  <si>
    <t>خان أرنبة</t>
  </si>
  <si>
    <t xml:space="preserve">انخل </t>
  </si>
  <si>
    <t>ام حارتين</t>
  </si>
  <si>
    <t>مهين</t>
  </si>
  <si>
    <t>الخبر</t>
  </si>
  <si>
    <t>بيت سحم</t>
  </si>
  <si>
    <t>المليحة الشرقية</t>
  </si>
  <si>
    <t>المرج</t>
  </si>
  <si>
    <t>بيت عانا</t>
  </si>
  <si>
    <t>رحيبة</t>
  </si>
  <si>
    <t>بصرى الشام</t>
  </si>
  <si>
    <t>الشارقة</t>
  </si>
  <si>
    <t>هيجانه</t>
  </si>
  <si>
    <t>جسرين</t>
  </si>
  <si>
    <t>غانا</t>
  </si>
  <si>
    <t>براك</t>
  </si>
  <si>
    <t>طنجه المفرب</t>
  </si>
  <si>
    <t xml:space="preserve">جاسم </t>
  </si>
  <si>
    <t>بطيحة</t>
  </si>
  <si>
    <t>الباب</t>
  </si>
  <si>
    <t>كفريا</t>
  </si>
  <si>
    <t>المدينة المنورة</t>
  </si>
  <si>
    <t>سرسكيه</t>
  </si>
  <si>
    <t>بلي</t>
  </si>
  <si>
    <t xml:space="preserve">يبرود </t>
  </si>
  <si>
    <t>شمسين</t>
  </si>
  <si>
    <t>ابطع</t>
  </si>
  <si>
    <t>القريا</t>
  </si>
  <si>
    <t>اليرموك</t>
  </si>
  <si>
    <t>قرية البعث</t>
  </si>
  <si>
    <t>الاعوار</t>
  </si>
  <si>
    <t>بصر الحرير</t>
  </si>
  <si>
    <t>االيرموك</t>
  </si>
  <si>
    <t>سيدي قداد</t>
  </si>
  <si>
    <t>الشيخ علي</t>
  </si>
  <si>
    <t>الاحساء</t>
  </si>
  <si>
    <t>جبله</t>
  </si>
  <si>
    <t>الفصل الثاني 2022-2023</t>
  </si>
  <si>
    <t>00-Jan-00</t>
  </si>
  <si>
    <t>1/0/1900</t>
  </si>
  <si>
    <t>اشرفية الوادي</t>
  </si>
  <si>
    <t>0غير سوري</t>
  </si>
  <si>
    <t>01-Jan-95</t>
  </si>
  <si>
    <t>عدرا</t>
  </si>
  <si>
    <t>01-Jan-91</t>
  </si>
  <si>
    <t>31-Jan-89</t>
  </si>
  <si>
    <t>عبادة</t>
  </si>
  <si>
    <t>01-Jan-93</t>
  </si>
  <si>
    <t>15-Jul-99</t>
  </si>
  <si>
    <t>مسربا</t>
  </si>
  <si>
    <t>زيانات</t>
  </si>
  <si>
    <t>فرزلا</t>
  </si>
  <si>
    <t>الكسوه</t>
  </si>
  <si>
    <t>25-Aug-89</t>
  </si>
  <si>
    <t>08-Jan-85</t>
  </si>
  <si>
    <t>خميس مشيط</t>
  </si>
  <si>
    <t>01-Jan-85</t>
  </si>
  <si>
    <t xml:space="preserve">خس عجيل </t>
  </si>
  <si>
    <t xml:space="preserve">معضمية </t>
  </si>
  <si>
    <t xml:space="preserve">حي الجلاء </t>
  </si>
  <si>
    <t>السيال</t>
  </si>
  <si>
    <t>01-Jan-00</t>
  </si>
  <si>
    <t>06-May-00</t>
  </si>
  <si>
    <t>29-Jul-97</t>
  </si>
  <si>
    <t>عين الشرقية</t>
  </si>
  <si>
    <t>01-Jan-01</t>
  </si>
  <si>
    <t>الثعله</t>
  </si>
  <si>
    <t xml:space="preserve">الهزاني </t>
  </si>
  <si>
    <t xml:space="preserve">حسكة </t>
  </si>
  <si>
    <t>20-Jan-93</t>
  </si>
  <si>
    <t>01-Apr-81</t>
  </si>
  <si>
    <t>04-Feb-02</t>
  </si>
  <si>
    <t>تالين</t>
  </si>
  <si>
    <t>01-Jan-97</t>
  </si>
  <si>
    <t>بريطانيا</t>
  </si>
  <si>
    <t>كفر بني</t>
  </si>
  <si>
    <t>07-Mar-96</t>
  </si>
  <si>
    <t>فرنسا مرسيليا</t>
  </si>
  <si>
    <t>11-Oct-89</t>
  </si>
  <si>
    <t>لاهثه</t>
  </si>
  <si>
    <t>السكريه</t>
  </si>
  <si>
    <t>الخاتونيه</t>
  </si>
  <si>
    <t>16-Jan-90</t>
  </si>
  <si>
    <t>قرى الاسد</t>
  </si>
  <si>
    <t>F5</t>
  </si>
  <si>
    <t>F6</t>
  </si>
  <si>
    <t>F7</t>
  </si>
  <si>
    <t>F8</t>
  </si>
  <si>
    <t>F17</t>
  </si>
  <si>
    <t>F13</t>
  </si>
  <si>
    <t>F18</t>
  </si>
  <si>
    <t>F10</t>
  </si>
  <si>
    <t>F11</t>
  </si>
  <si>
    <t>F12</t>
  </si>
  <si>
    <t>ID</t>
  </si>
  <si>
    <t>21-Mar-95</t>
  </si>
  <si>
    <t>26-May-95</t>
  </si>
  <si>
    <t>01-May-84</t>
  </si>
  <si>
    <t>]دمشق</t>
  </si>
  <si>
    <t>الصفاء</t>
  </si>
  <si>
    <t>05-Jan-94</t>
  </si>
  <si>
    <t xml:space="preserve">مليحا </t>
  </si>
  <si>
    <t>دير شمبل</t>
  </si>
  <si>
    <t>الحسكه</t>
  </si>
  <si>
    <t>02-Jan-92</t>
  </si>
  <si>
    <t>براق</t>
  </si>
  <si>
    <t xml:space="preserve">ابو ظبي </t>
  </si>
  <si>
    <t>02-Jan-85</t>
  </si>
  <si>
    <t>06-Feb-94</t>
  </si>
  <si>
    <t>الثعلة</t>
  </si>
  <si>
    <t>01-Sep-98</t>
  </si>
  <si>
    <t>28-Mar-94</t>
  </si>
  <si>
    <t>04-Aug-86</t>
  </si>
  <si>
    <t>22-Dec-78</t>
  </si>
  <si>
    <t>12-Jun-99</t>
  </si>
  <si>
    <t>السعودية جدة</t>
  </si>
  <si>
    <t>30-Sep-88</t>
  </si>
  <si>
    <t>16-Jul-91</t>
  </si>
  <si>
    <t>04-Apr-91</t>
  </si>
  <si>
    <t>مليحة العطش</t>
  </si>
  <si>
    <t>05-Jul-88</t>
  </si>
  <si>
    <t>20-Sep-96</t>
  </si>
  <si>
    <t>عبد المولى</t>
  </si>
  <si>
    <t>24-Mar-95</t>
  </si>
  <si>
    <t>29-Sep-00</t>
  </si>
  <si>
    <t>25-Jun-69</t>
  </si>
  <si>
    <t>26-Sep-78</t>
  </si>
  <si>
    <t>05-Jun-89</t>
  </si>
  <si>
    <t>29-Jan-96</t>
  </si>
  <si>
    <t>08-Sep-92</t>
  </si>
  <si>
    <t>عناب</t>
  </si>
  <si>
    <t>سلمية</t>
  </si>
  <si>
    <t>22-Jun-93</t>
  </si>
  <si>
    <t>01-Feb-99</t>
  </si>
  <si>
    <t>31-Jan-92</t>
  </si>
  <si>
    <t>01-Feb-85</t>
  </si>
  <si>
    <t>20-Jan-80</t>
  </si>
  <si>
    <t>31-Jan-91</t>
  </si>
  <si>
    <t>29-Jun-88</t>
  </si>
  <si>
    <t>30-Mar-96</t>
  </si>
  <si>
    <t>اجدابيا</t>
  </si>
  <si>
    <t>09-May-96</t>
  </si>
  <si>
    <t>21-Jun-01</t>
  </si>
  <si>
    <t>دير العصفير</t>
  </si>
  <si>
    <t>خربه غزاله</t>
  </si>
  <si>
    <t>04-Jan-83</t>
  </si>
  <si>
    <t>رضيمة اللواء</t>
  </si>
  <si>
    <t>08-Aug-01</t>
  </si>
  <si>
    <t>بمنة</t>
  </si>
  <si>
    <t>26-May-94</t>
  </si>
  <si>
    <t>20-Aug-78</t>
  </si>
  <si>
    <t>الحاره</t>
  </si>
  <si>
    <t>20-Jan-94</t>
  </si>
  <si>
    <t xml:space="preserve">خان شيخون </t>
  </si>
  <si>
    <t>درعا _انخل</t>
  </si>
  <si>
    <t>12/7/2240</t>
  </si>
  <si>
    <t>طربلس</t>
  </si>
  <si>
    <t>الرحيبه</t>
  </si>
  <si>
    <t>مخيم يرموك</t>
  </si>
  <si>
    <t>15-Sep-98</t>
  </si>
  <si>
    <t xml:space="preserve">ديرعطية </t>
  </si>
  <si>
    <t>سورية</t>
  </si>
  <si>
    <t>جورين</t>
  </si>
  <si>
    <t>24-May-98</t>
  </si>
  <si>
    <t>يعفور</t>
  </si>
  <si>
    <t xml:space="preserve">ادلب </t>
  </si>
  <si>
    <t>النعيريه</t>
  </si>
  <si>
    <t>البارة</t>
  </si>
  <si>
    <t>20-Feb-01</t>
  </si>
  <si>
    <t>مورك</t>
  </si>
  <si>
    <t>25-Jun-97</t>
  </si>
  <si>
    <t>دانا عبدالرحيم</t>
  </si>
  <si>
    <t>نادرة</t>
  </si>
  <si>
    <t>امال داؤد</t>
  </si>
  <si>
    <t>ليليان ابراهيم</t>
  </si>
  <si>
    <t>لنور</t>
  </si>
  <si>
    <t>توفيقه</t>
  </si>
  <si>
    <t>زريف</t>
  </si>
  <si>
    <t>محمد بلال</t>
  </si>
  <si>
    <t>خيرات</t>
  </si>
  <si>
    <t>خنسه</t>
  </si>
  <si>
    <t>2000</t>
  </si>
  <si>
    <t>2004</t>
  </si>
  <si>
    <t>وضع الطالب</t>
  </si>
  <si>
    <t>إرسال ملف الإستمارة (Excel ) عبر البريد الإلكتروني إلى العنوان التالي :
traopenlearning117@ hotmail.com 
ويجب أن يكون موضوع الإيميل هو الرقم الإمتحاني للطالب</t>
  </si>
  <si>
    <t>الفصل الأول 2024-2023</t>
  </si>
  <si>
    <t>م</t>
  </si>
  <si>
    <t>منقطعين غيرمستنفذ.السنة</t>
  </si>
  <si>
    <t>الوضع</t>
  </si>
  <si>
    <t>2</t>
  </si>
  <si>
    <t>3</t>
  </si>
  <si>
    <t>4</t>
  </si>
  <si>
    <t>5</t>
  </si>
  <si>
    <t>6</t>
  </si>
  <si>
    <t>7</t>
  </si>
  <si>
    <t>8</t>
  </si>
  <si>
    <t>9</t>
  </si>
  <si>
    <t>17</t>
  </si>
  <si>
    <t>18</t>
  </si>
  <si>
    <t>19</t>
  </si>
  <si>
    <t>20</t>
  </si>
  <si>
    <t>21</t>
  </si>
  <si>
    <t>22</t>
  </si>
  <si>
    <t>23</t>
  </si>
  <si>
    <t>24</t>
  </si>
  <si>
    <t>25</t>
  </si>
  <si>
    <t>26</t>
  </si>
  <si>
    <t>27</t>
  </si>
  <si>
    <t>28</t>
  </si>
  <si>
    <t>29</t>
  </si>
  <si>
    <t>30</t>
  </si>
  <si>
    <t>31</t>
  </si>
  <si>
    <t>32</t>
  </si>
  <si>
    <t>33</t>
  </si>
  <si>
    <t>34</t>
  </si>
  <si>
    <t>35</t>
  </si>
  <si>
    <t>36</t>
  </si>
  <si>
    <t>37</t>
  </si>
  <si>
    <t>38</t>
  </si>
  <si>
    <t>39</t>
  </si>
  <si>
    <t>40</t>
  </si>
  <si>
    <t>اسم الاب</t>
  </si>
  <si>
    <t>اسم الام</t>
  </si>
  <si>
    <t>مستنفذ الفصل الأول 2021-2022</t>
  </si>
  <si>
    <t>مستنفذ الفصل الثاني 2020-2021</t>
  </si>
  <si>
    <t>مستنفذ فصل ثاني 22-23</t>
  </si>
  <si>
    <t>استنفذ في الفصل الأول 2023-2024</t>
  </si>
  <si>
    <t>استنفذ في الفصل الأول للعام الدراسي 22-23</t>
  </si>
  <si>
    <t>مستنفذ الفصل الثاني 2021-2022</t>
  </si>
  <si>
    <t>نادين فضلون</t>
  </si>
  <si>
    <t>رشا الجزائرلي</t>
  </si>
  <si>
    <t>رنيم ذيبان</t>
  </si>
  <si>
    <t>أميره الببيلي</t>
  </si>
  <si>
    <t>خزنه</t>
  </si>
  <si>
    <t>عثمانه</t>
  </si>
  <si>
    <t>أكرم</t>
  </si>
  <si>
    <t>عروبه</t>
  </si>
  <si>
    <t>مديحة</t>
  </si>
  <si>
    <t>محمدعزالدين</t>
  </si>
  <si>
    <t>أمامه</t>
  </si>
  <si>
    <t>رفاعية</t>
  </si>
  <si>
    <t xml:space="preserve">فاطمة </t>
  </si>
  <si>
    <t>مصطفى كمال</t>
  </si>
  <si>
    <t>ام البنين</t>
  </si>
  <si>
    <t>بدور الشماط</t>
  </si>
  <si>
    <t xml:space="preserve">نور الهدى </t>
  </si>
  <si>
    <t>مؤمنة</t>
  </si>
  <si>
    <t>ثمينه</t>
  </si>
  <si>
    <t>ندوة</t>
  </si>
  <si>
    <t>مارييت</t>
  </si>
  <si>
    <t>فتات</t>
  </si>
  <si>
    <t>محمودماهر</t>
  </si>
  <si>
    <t>محمدفيصل</t>
  </si>
  <si>
    <t>سارية</t>
  </si>
  <si>
    <t>احسان اسران</t>
  </si>
  <si>
    <t>ايمان ابو قر</t>
  </si>
  <si>
    <t>أمل الحامض</t>
  </si>
  <si>
    <t>آلاء حرب</t>
  </si>
  <si>
    <t>تماره عبد الرحمن</t>
  </si>
  <si>
    <t>رجاب</t>
  </si>
  <si>
    <t>جود مظفر</t>
  </si>
  <si>
    <t>حسان الحموي</t>
  </si>
  <si>
    <t>خالديه الهلمي</t>
  </si>
  <si>
    <t>ديما ايوب</t>
  </si>
  <si>
    <t>راما السلوم</t>
  </si>
  <si>
    <t xml:space="preserve">راما حسون </t>
  </si>
  <si>
    <t>رشا ابو فخر</t>
  </si>
  <si>
    <t>زينب بشار</t>
  </si>
  <si>
    <t>زينب عثمان</t>
  </si>
  <si>
    <t>علم الدين</t>
  </si>
  <si>
    <t>ساره سلام</t>
  </si>
  <si>
    <t>سلام بسرك</t>
  </si>
  <si>
    <t>سلوى الطبل</t>
  </si>
  <si>
    <t>صبا غلاب</t>
  </si>
  <si>
    <t>تركية</t>
  </si>
  <si>
    <t xml:space="preserve">فرح دانيال </t>
  </si>
  <si>
    <t>لورين حسن</t>
  </si>
  <si>
    <t>UF] HGIH]D</t>
  </si>
  <si>
    <t>[IHK</t>
  </si>
  <si>
    <t>لين الخولي</t>
  </si>
  <si>
    <t>مايا جمال</t>
  </si>
  <si>
    <t>مجد الاسود</t>
  </si>
  <si>
    <t>محمد عامر قره حديد</t>
  </si>
  <si>
    <t>محمد نور نسب</t>
  </si>
  <si>
    <t>هدى الكفري</t>
  </si>
  <si>
    <t>هيا المطلق</t>
  </si>
  <si>
    <t>هيام سبعاوي</t>
  </si>
  <si>
    <t>وجدان قاضي</t>
  </si>
  <si>
    <t>روان الشوفاني</t>
  </si>
  <si>
    <t>عبد الله العوض</t>
  </si>
  <si>
    <t>محمد مؤيد ادلبي</t>
  </si>
  <si>
    <t>محمد باسل</t>
  </si>
  <si>
    <t>إستمارة برنامج الترجمة للفصل الثاني للعام الدراسي 2024/2023</t>
  </si>
  <si>
    <t xml:space="preserve">                                                المقررات المسجلة في الفصل الثاني للعام الدراسي 2024/ 2023
ملاحظة 1:تقع اختيار جميع هذه المقررات على مسؤولية الطالب.
ملاحظة 2 :لا تعدل هذه المقررات أو يضاف تسجيل أي مقرر بعد تسديد الرسوم وتثبيت التسجيل .</t>
  </si>
  <si>
    <t>[</t>
  </si>
  <si>
    <t>F19</t>
  </si>
  <si>
    <t>F20</t>
  </si>
  <si>
    <t>F21</t>
  </si>
  <si>
    <t>2006</t>
  </si>
  <si>
    <t>2008</t>
  </si>
  <si>
    <t>2010</t>
  </si>
  <si>
    <t>2009</t>
  </si>
  <si>
    <t>2013</t>
  </si>
  <si>
    <t>2015</t>
  </si>
  <si>
    <t>2011</t>
  </si>
  <si>
    <t>2016</t>
  </si>
  <si>
    <t>2017</t>
  </si>
  <si>
    <t>2014</t>
  </si>
  <si>
    <t>2018</t>
  </si>
  <si>
    <t>2012</t>
  </si>
  <si>
    <t>1997</t>
  </si>
  <si>
    <t>2019</t>
  </si>
  <si>
    <t>2002</t>
  </si>
  <si>
    <t>1987</t>
  </si>
  <si>
    <t>1996</t>
  </si>
  <si>
    <t>2020</t>
  </si>
  <si>
    <t>قسطل</t>
  </si>
  <si>
    <t>الدغله</t>
  </si>
  <si>
    <t>اللقبه</t>
  </si>
  <si>
    <t>العربية</t>
  </si>
  <si>
    <t>حسكه</t>
  </si>
  <si>
    <t>صنعاء</t>
  </si>
  <si>
    <t>عفرين</t>
  </si>
  <si>
    <t xml:space="preserve">جديدة عرطوز </t>
  </si>
  <si>
    <t>غيرسورية</t>
  </si>
  <si>
    <t>عين التينه</t>
  </si>
  <si>
    <t>دمسشق</t>
  </si>
  <si>
    <t>قطيلبية</t>
  </si>
  <si>
    <t xml:space="preserve">قبر الست </t>
  </si>
  <si>
    <t>معاره الارتيق</t>
  </si>
  <si>
    <t>مشقيتا</t>
  </si>
  <si>
    <t>دريل</t>
  </si>
  <si>
    <t>اورم الجوز</t>
  </si>
  <si>
    <t>معربه</t>
  </si>
  <si>
    <t>مريج الدر رستن</t>
  </si>
  <si>
    <t>تل الكرامة</t>
  </si>
  <si>
    <t>مفعلة</t>
  </si>
  <si>
    <t>سبينه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</si>
</sst>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10000]yyyy/mm/dd;@"/>
    <numFmt numFmtId="165" formatCode="#,##0\ &quot;ل.س.‏&quot;"/>
    <numFmt numFmtId="166" formatCode="yyyy/mm/dd;@"/>
  </numFmts>
  <fonts count="104" x14ac:knownFonts="1">
    <font>
      <sz val="11"/>
      <color theme="1"/>
      <name val="Arial"/>
      <family val="2"/>
      <scheme val="minor"/>
    </font>
    <font>
      <b/>
      <sz val="10"/>
      <name val="Arial"/>
      <family val="2"/>
    </font>
    <font>
      <b/>
      <sz val="16"/>
      <name val="Arial"/>
      <family val="2"/>
    </font>
    <font>
      <b/>
      <sz val="12"/>
      <name val="Arial"/>
      <family val="2"/>
    </font>
    <font>
      <b/>
      <sz val="11"/>
      <name val="Arial"/>
      <family val="2"/>
    </font>
    <font>
      <sz val="11"/>
      <name val="Arial"/>
      <family val="2"/>
    </font>
    <font>
      <sz val="12"/>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sz val="11"/>
      <name val="Arial"/>
      <family val="2"/>
      <scheme val="minor"/>
    </font>
    <font>
      <b/>
      <sz val="14"/>
      <color theme="0"/>
      <name val="Arial"/>
      <family val="2"/>
      <scheme val="minor"/>
    </font>
    <font>
      <b/>
      <sz val="14"/>
      <color theme="8" tint="-0.249977111117893"/>
      <name val="Arial"/>
      <family val="2"/>
      <scheme val="minor"/>
    </font>
    <font>
      <b/>
      <sz val="16"/>
      <color theme="1"/>
      <name val="Arial"/>
      <family val="2"/>
      <scheme val="minor"/>
    </font>
    <font>
      <sz val="14"/>
      <color theme="10"/>
      <name val="Arial"/>
      <family val="2"/>
    </font>
    <font>
      <b/>
      <sz val="14"/>
      <color theme="7" tint="0.59999389629810485"/>
      <name val="Arial"/>
      <family val="2"/>
      <scheme val="minor"/>
    </font>
    <font>
      <b/>
      <u/>
      <sz val="12"/>
      <color theme="10"/>
      <name val="Arial"/>
      <family val="2"/>
    </font>
    <font>
      <b/>
      <sz val="14"/>
      <name val="Arial"/>
      <family val="2"/>
      <scheme val="minor"/>
    </font>
    <font>
      <b/>
      <sz val="12"/>
      <color theme="0"/>
      <name val="Arial"/>
      <family val="2"/>
    </font>
    <font>
      <b/>
      <sz val="16"/>
      <color theme="0"/>
      <name val="Arial"/>
      <family val="2"/>
      <scheme val="minor"/>
    </font>
    <font>
      <b/>
      <sz val="10"/>
      <color theme="0"/>
      <name val="Arial"/>
      <family val="2"/>
    </font>
    <font>
      <b/>
      <sz val="8"/>
      <name val="Arial"/>
      <family val="2"/>
    </font>
    <font>
      <sz val="8"/>
      <name val="Arial"/>
      <family val="2"/>
      <scheme val="minor"/>
    </font>
    <font>
      <sz val="11"/>
      <color theme="5" tint="0.59999389629810485"/>
      <name val="Arial"/>
      <family val="2"/>
      <scheme val="minor"/>
    </font>
    <font>
      <b/>
      <sz val="12"/>
      <color rgb="FFFF0000"/>
      <name val="Sakkal Majalla"/>
    </font>
    <font>
      <sz val="8"/>
      <name val="Arial"/>
      <family val="2"/>
    </font>
    <font>
      <b/>
      <sz val="12"/>
      <color theme="1"/>
      <name val="Sakkal Majalla"/>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1"/>
      <color theme="0"/>
      <name val="Arial"/>
      <family val="2"/>
      <scheme val="minor"/>
    </font>
    <font>
      <b/>
      <sz val="16"/>
      <color theme="4" tint="-0.249977111117893"/>
      <name val="Arial"/>
      <family val="2"/>
      <scheme val="minor"/>
    </font>
    <font>
      <b/>
      <sz val="12"/>
      <color theme="0"/>
      <name val="Arial"/>
      <family val="2"/>
      <scheme val="minor"/>
    </font>
    <font>
      <b/>
      <sz val="12"/>
      <color theme="0"/>
      <name val="Sakkal Majalla"/>
    </font>
    <font>
      <b/>
      <sz val="12"/>
      <color rgb="FF002060"/>
      <name val="Arial"/>
      <family val="2"/>
      <scheme val="minor"/>
    </font>
    <font>
      <b/>
      <sz val="16"/>
      <color rgb="FF002060"/>
      <name val="Arial"/>
      <family val="2"/>
      <scheme val="minor"/>
    </font>
    <font>
      <sz val="12"/>
      <name val="Arial"/>
      <family val="2"/>
      <charset val="178"/>
    </font>
    <font>
      <sz val="12"/>
      <color rgb="FFFF0000"/>
      <name val="Arial"/>
      <family val="2"/>
      <charset val="178"/>
      <scheme val="minor"/>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b/>
      <sz val="12"/>
      <name val="Sakkal Majalla"/>
    </font>
    <font>
      <b/>
      <sz val="16"/>
      <color theme="0"/>
      <name val="Sakkal Majalla"/>
    </font>
    <font>
      <sz val="14"/>
      <name val="Sakkal Majalla"/>
    </font>
    <font>
      <sz val="14"/>
      <color rgb="FFFF0000"/>
      <name val="Sakkal Majalla"/>
    </font>
    <font>
      <sz val="12"/>
      <color theme="0"/>
      <name val="Arial"/>
      <family val="2"/>
      <charset val="178"/>
    </font>
    <font>
      <u/>
      <sz val="12"/>
      <name val="Arial"/>
      <family val="2"/>
      <charset val="178"/>
    </font>
    <font>
      <sz val="12"/>
      <color theme="1"/>
      <name val="Arial"/>
      <family val="2"/>
      <charset val="178"/>
      <scheme val="minor"/>
    </font>
    <font>
      <sz val="14"/>
      <name val="Arial"/>
      <family val="2"/>
      <charset val="178"/>
    </font>
    <font>
      <sz val="12"/>
      <color theme="0"/>
      <name val="Arial"/>
      <family val="2"/>
      <charset val="178"/>
      <scheme val="minor"/>
    </font>
    <font>
      <sz val="12"/>
      <color theme="0"/>
      <name val="Sakkal Majalla"/>
    </font>
    <font>
      <u/>
      <sz val="12"/>
      <color rgb="FF0070C0"/>
      <name val="Arial"/>
      <family val="2"/>
      <charset val="178"/>
    </font>
    <font>
      <sz val="12"/>
      <color rgb="FFFF0000"/>
      <name val="Arial"/>
      <family val="2"/>
      <charset val="178"/>
    </font>
    <font>
      <sz val="12"/>
      <color rgb="FFFF0000"/>
      <name val="Arial"/>
      <family val="2"/>
      <scheme val="minor"/>
    </font>
    <font>
      <sz val="10"/>
      <color theme="0"/>
      <name val="Arial"/>
      <family val="2"/>
    </font>
    <font>
      <sz val="9"/>
      <color theme="1"/>
      <name val="Arial"/>
      <family val="2"/>
    </font>
    <font>
      <sz val="9"/>
      <name val="Arial"/>
      <family val="2"/>
    </font>
    <font>
      <sz val="9"/>
      <color rgb="FF0070C0"/>
      <name val="Arial"/>
      <family val="2"/>
    </font>
    <font>
      <sz val="16"/>
      <color theme="1"/>
      <name val="Sakkal Majalla"/>
    </font>
    <font>
      <b/>
      <sz val="14"/>
      <name val="Arial"/>
      <family val="2"/>
    </font>
    <font>
      <sz val="14"/>
      <name val="Arial"/>
      <family val="2"/>
    </font>
    <font>
      <sz val="10"/>
      <color indexed="8"/>
      <name val="Arial"/>
      <family val="2"/>
    </font>
    <font>
      <sz val="11"/>
      <color indexed="8"/>
      <name val="Calibri"/>
      <family val="2"/>
    </font>
    <font>
      <b/>
      <sz val="18"/>
      <color theme="1"/>
      <name val="Arial"/>
      <family val="2"/>
      <scheme val="minor"/>
    </font>
    <font>
      <sz val="12"/>
      <color theme="1"/>
      <name val="Sakkal Majalla"/>
    </font>
    <font>
      <b/>
      <sz val="11"/>
      <color theme="0"/>
      <name val="Arial"/>
      <family val="2"/>
    </font>
    <font>
      <b/>
      <sz val="8"/>
      <color theme="0"/>
      <name val="Arial"/>
      <family val="2"/>
    </font>
    <font>
      <sz val="8"/>
      <color theme="0"/>
      <name val="Arial"/>
      <family val="2"/>
      <scheme val="minor"/>
    </font>
    <font>
      <sz val="11"/>
      <color indexed="8"/>
      <name val="Calibri"/>
      <family val="2"/>
    </font>
    <font>
      <sz val="10"/>
      <color indexed="8"/>
      <name val="Arial"/>
      <family val="2"/>
    </font>
    <font>
      <sz val="11"/>
      <color indexed="8"/>
      <name val="Calibri"/>
      <family val="2"/>
    </font>
  </fonts>
  <fills count="2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theme="8"/>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
      <patternFill patternType="solid">
        <fgColor indexed="22"/>
        <bgColor indexed="0"/>
      </patternFill>
    </fill>
    <fill>
      <patternFill patternType="solid">
        <fgColor rgb="FFFFFF00"/>
        <bgColor indexed="64"/>
      </patternFill>
    </fill>
  </fills>
  <borders count="166">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style="thick">
        <color theme="0"/>
      </left>
      <right/>
      <top style="medium">
        <color indexed="64"/>
      </top>
      <bottom style="medium">
        <color indexed="64"/>
      </bottom>
      <diagonal/>
    </border>
    <border>
      <left/>
      <right/>
      <top/>
      <bottom style="medium">
        <color theme="0"/>
      </bottom>
      <diagonal/>
    </border>
    <border>
      <left/>
      <right/>
      <top style="medium">
        <color theme="0"/>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style="thin">
        <color indexed="64"/>
      </right>
      <top/>
      <bottom style="thin">
        <color indexed="64"/>
      </bottom>
      <diagonal/>
    </border>
    <border>
      <left/>
      <right style="thin">
        <color indexed="64"/>
      </right>
      <top/>
      <bottom/>
      <diagonal/>
    </border>
    <border>
      <left/>
      <right/>
      <top style="thin">
        <color theme="0"/>
      </top>
      <bottom style="thin">
        <color theme="0"/>
      </bottom>
      <diagonal/>
    </border>
    <border>
      <left style="thick">
        <color theme="0"/>
      </left>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right style="dashed">
        <color indexed="64"/>
      </right>
      <top/>
      <bottom style="medium">
        <color indexed="64"/>
      </bottom>
      <diagonal/>
    </border>
    <border>
      <left style="dashed">
        <color indexed="64"/>
      </left>
      <right/>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top style="thin">
        <color indexed="64"/>
      </top>
      <bottom/>
      <diagonal/>
    </border>
    <border>
      <left/>
      <right style="medium">
        <color indexed="64"/>
      </right>
      <top style="thin">
        <color indexed="64"/>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thick">
        <color auto="1"/>
      </left>
      <right/>
      <top/>
      <bottom/>
      <diagonal/>
    </border>
    <border>
      <left/>
      <right style="thick">
        <color auto="1"/>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top/>
      <bottom style="medium">
        <color auto="1"/>
      </bottom>
      <diagonal/>
    </border>
    <border>
      <left/>
      <right style="double">
        <color auto="1"/>
      </right>
      <top/>
      <bottom style="medium">
        <color auto="1"/>
      </bottom>
      <diagonal/>
    </border>
    <border>
      <left/>
      <right style="thick">
        <color auto="1"/>
      </right>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medium">
        <color auto="1"/>
      </top>
      <bottom style="thin">
        <color auto="1"/>
      </bottom>
      <diagonal/>
    </border>
    <border>
      <left/>
      <right style="mediumDashDot">
        <color auto="1"/>
      </right>
      <top style="medium">
        <color auto="1"/>
      </top>
      <bottom style="thin">
        <color auto="1"/>
      </bottom>
      <diagonal/>
    </border>
    <border>
      <left style="mediumDashDot">
        <color indexed="64"/>
      </left>
      <right/>
      <top style="medium">
        <color indexed="64"/>
      </top>
      <bottom style="thin">
        <color indexed="64"/>
      </bottom>
      <diagonal/>
    </border>
    <border>
      <left/>
      <right style="double">
        <color auto="1"/>
      </right>
      <top style="medium">
        <color indexed="64"/>
      </top>
      <bottom style="thin">
        <color indexed="64"/>
      </bottom>
      <diagonal/>
    </border>
    <border>
      <left/>
      <right style="thick">
        <color auto="1"/>
      </right>
      <top style="medium">
        <color indexed="64"/>
      </top>
      <bottom style="thin">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top/>
      <bottom/>
      <diagonal/>
    </border>
    <border>
      <left style="thin">
        <color indexed="22"/>
      </left>
      <right style="thin">
        <color indexed="22"/>
      </right>
      <top style="thin">
        <color indexed="22"/>
      </top>
      <bottom style="thin">
        <color indexed="22"/>
      </bottom>
      <diagonal/>
    </border>
    <border>
      <left style="dashDotDot">
        <color theme="0"/>
      </left>
      <right style="dashDotDot">
        <color theme="0"/>
      </right>
      <top style="thin">
        <color theme="0"/>
      </top>
      <bottom style="thin">
        <color indexed="64"/>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11" fillId="0" borderId="0" applyNumberFormat="0" applyFill="0" applyBorder="0" applyAlignment="0" applyProtection="0"/>
    <xf numFmtId="0" fontId="7" fillId="0" borderId="0"/>
    <xf numFmtId="0" fontId="8" fillId="0" borderId="0"/>
    <xf numFmtId="0" fontId="94" fillId="0" borderId="0"/>
    <xf numFmtId="0" fontId="94" fillId="0" borderId="0"/>
    <xf numFmtId="0" fontId="94" fillId="0" borderId="0"/>
    <xf numFmtId="0" fontId="94" fillId="0" borderId="0"/>
    <xf numFmtId="0" fontId="102" fillId="0" borderId="0"/>
    <xf numFmtId="0" fontId="102" fillId="0" borderId="0"/>
    <xf numFmtId="0" fontId="102" fillId="0" borderId="0"/>
  </cellStyleXfs>
  <cellXfs count="639">
    <xf numFmtId="0" fontId="0" fillId="0" borderId="0" xfId="0"/>
    <xf numFmtId="0" fontId="0" fillId="0" borderId="0" xfId="0" applyProtection="1">
      <protection hidden="1"/>
    </xf>
    <xf numFmtId="0" fontId="2" fillId="0" borderId="0" xfId="0" applyFont="1" applyProtection="1">
      <protection hidden="1"/>
    </xf>
    <xf numFmtId="0" fontId="12" fillId="0" borderId="0" xfId="0" applyFont="1" applyProtection="1">
      <protection hidden="1"/>
    </xf>
    <xf numFmtId="0" fontId="13" fillId="0" borderId="0" xfId="0" applyFont="1" applyAlignment="1" applyProtection="1">
      <alignment horizontal="center" vertical="center"/>
      <protection hidden="1"/>
    </xf>
    <xf numFmtId="0" fontId="13" fillId="0" borderId="0" xfId="0" applyFont="1" applyProtection="1">
      <protection hidden="1"/>
    </xf>
    <xf numFmtId="0" fontId="13" fillId="0" borderId="0" xfId="0" applyFont="1" applyAlignment="1" applyProtection="1">
      <alignment horizontal="center"/>
      <protection hidden="1"/>
    </xf>
    <xf numFmtId="0" fontId="15" fillId="0" borderId="0" xfId="0" applyFont="1" applyAlignment="1" applyProtection="1">
      <alignment vertical="center"/>
      <protection hidden="1"/>
    </xf>
    <xf numFmtId="0" fontId="15" fillId="0" borderId="0" xfId="0" applyFont="1" applyAlignment="1" applyProtection="1">
      <alignment horizontal="right" vertical="center"/>
      <protection hidden="1"/>
    </xf>
    <xf numFmtId="0" fontId="16" fillId="0" borderId="0" xfId="1" applyFont="1" applyFill="1" applyBorder="1" applyProtection="1">
      <protection hidden="1"/>
    </xf>
    <xf numFmtId="0" fontId="13" fillId="0" borderId="0" xfId="0" applyFont="1" applyAlignment="1" applyProtection="1">
      <alignment horizontal="center" vertical="center" wrapText="1"/>
      <protection hidden="1"/>
    </xf>
    <xf numFmtId="0" fontId="17" fillId="0" borderId="0" xfId="0" applyFont="1" applyAlignment="1" applyProtection="1">
      <alignment vertical="center"/>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19" fillId="0" borderId="0" xfId="0" applyFont="1" applyAlignment="1" applyProtection="1">
      <alignment vertical="center" shrinkToFit="1"/>
      <protection hidden="1"/>
    </xf>
    <xf numFmtId="0" fontId="19" fillId="0" borderId="0" xfId="0" applyFont="1" applyAlignment="1" applyProtection="1">
      <alignment horizontal="center" vertical="center"/>
      <protection hidden="1"/>
    </xf>
    <xf numFmtId="0" fontId="19" fillId="0" borderId="0" xfId="0" applyFont="1" applyAlignment="1" applyProtection="1">
      <alignment horizontal="right"/>
      <protection hidden="1"/>
    </xf>
    <xf numFmtId="0" fontId="19" fillId="0" borderId="0" xfId="0" applyFont="1" applyAlignment="1" applyProtection="1">
      <alignment horizontal="center"/>
      <protection hidden="1"/>
    </xf>
    <xf numFmtId="0" fontId="20" fillId="0" borderId="0" xfId="0" applyFont="1" applyAlignment="1" applyProtection="1">
      <alignment horizontal="center"/>
      <protection hidden="1"/>
    </xf>
    <xf numFmtId="0" fontId="19" fillId="0" borderId="0" xfId="0" applyFont="1" applyProtection="1">
      <protection hidden="1"/>
    </xf>
    <xf numFmtId="0" fontId="13" fillId="0" borderId="0" xfId="0" applyFont="1" applyAlignment="1" applyProtection="1">
      <alignment horizontal="right"/>
      <protection hidden="1"/>
    </xf>
    <xf numFmtId="0" fontId="21" fillId="0" borderId="0" xfId="0" applyFont="1" applyProtection="1">
      <protection hidden="1"/>
    </xf>
    <xf numFmtId="0" fontId="21" fillId="0" borderId="0" xfId="0" applyFont="1" applyAlignment="1" applyProtection="1">
      <alignment vertical="center" textRotation="90"/>
      <protection hidden="1"/>
    </xf>
    <xf numFmtId="0" fontId="21"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22" fillId="0" borderId="0" xfId="0" applyFont="1" applyAlignment="1" applyProtection="1">
      <alignment shrinkToFit="1"/>
      <protection hidden="1"/>
    </xf>
    <xf numFmtId="0" fontId="23" fillId="0" borderId="0" xfId="0" applyFont="1" applyProtection="1">
      <protection hidden="1"/>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3" borderId="1" xfId="0" applyFill="1" applyBorder="1" applyAlignment="1">
      <alignment horizontal="center" vertical="center"/>
    </xf>
    <xf numFmtId="0" fontId="12" fillId="0" borderId="0" xfId="0" applyFont="1"/>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10" fillId="6" borderId="8" xfId="0" applyFont="1" applyFill="1" applyBorder="1" applyAlignment="1">
      <alignment horizontal="center" vertical="center"/>
    </xf>
    <xf numFmtId="0" fontId="24"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25" fillId="0" borderId="29" xfId="0" applyFont="1" applyBorder="1" applyAlignment="1">
      <alignment horizontal="center" vertical="center"/>
    </xf>
    <xf numFmtId="0" fontId="25" fillId="0" borderId="0" xfId="0" applyFont="1" applyAlignment="1">
      <alignment horizontal="center" vertical="center"/>
    </xf>
    <xf numFmtId="0" fontId="0" fillId="0" borderId="30" xfId="0" applyBorder="1" applyAlignment="1">
      <alignment vertical="center"/>
    </xf>
    <xf numFmtId="0" fontId="4" fillId="5" borderId="0" xfId="0" applyFont="1" applyFill="1" applyAlignment="1" applyProtection="1">
      <alignment horizontal="center" vertical="center"/>
      <protection hidden="1"/>
    </xf>
    <xf numFmtId="0" fontId="0" fillId="6" borderId="0" xfId="0" applyFill="1" applyAlignment="1">
      <alignment vertical="center"/>
    </xf>
    <xf numFmtId="0" fontId="0" fillId="0" borderId="0" xfId="0" applyAlignment="1" applyProtection="1">
      <alignment horizontal="center" vertical="center"/>
      <protection hidden="1"/>
    </xf>
    <xf numFmtId="0" fontId="4" fillId="6" borderId="0" xfId="0" applyFont="1" applyFill="1" applyAlignment="1" applyProtection="1">
      <alignment horizontal="center" vertical="center" textRotation="90"/>
      <protection hidden="1"/>
    </xf>
    <xf numFmtId="0" fontId="10" fillId="0" borderId="0" xfId="0" applyFont="1" applyProtection="1">
      <protection hidden="1"/>
    </xf>
    <xf numFmtId="0" fontId="0" fillId="0" borderId="0" xfId="0" applyAlignment="1">
      <alignment horizontal="center" vertical="center"/>
    </xf>
    <xf numFmtId="0" fontId="4" fillId="3" borderId="0" xfId="0" applyFont="1" applyFill="1" applyAlignment="1" applyProtection="1">
      <alignment horizontal="center" vertical="center"/>
      <protection hidden="1"/>
    </xf>
    <xf numFmtId="0" fontId="0" fillId="0" borderId="39" xfId="0" applyBorder="1" applyAlignment="1">
      <alignment vertical="center"/>
    </xf>
    <xf numFmtId="0" fontId="4" fillId="3" borderId="17"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29" fillId="0" borderId="0" xfId="0" applyFont="1"/>
    <xf numFmtId="0" fontId="4" fillId="0" borderId="0" xfId="0" applyFont="1" applyAlignment="1" applyProtection="1">
      <alignment vertical="center"/>
      <protection hidden="1"/>
    </xf>
    <xf numFmtId="0" fontId="41" fillId="0" borderId="0" xfId="0" applyFont="1"/>
    <xf numFmtId="0" fontId="42" fillId="6" borderId="17" xfId="0" applyFont="1" applyFill="1" applyBorder="1" applyAlignment="1">
      <alignment vertical="center"/>
    </xf>
    <xf numFmtId="0" fontId="10" fillId="0" borderId="30" xfId="0" applyFont="1" applyBorder="1" applyAlignment="1">
      <alignment vertical="center"/>
    </xf>
    <xf numFmtId="0" fontId="3" fillId="0" borderId="0" xfId="0" applyFont="1" applyAlignment="1" applyProtection="1">
      <alignment horizontal="center" vertical="center"/>
      <protection hidden="1"/>
    </xf>
    <xf numFmtId="0" fontId="24" fillId="0" borderId="0" xfId="0" applyFont="1" applyAlignment="1">
      <alignment horizontal="center" vertical="center"/>
    </xf>
    <xf numFmtId="0" fontId="3" fillId="0" borderId="0" xfId="0" applyFont="1" applyAlignment="1" applyProtection="1">
      <alignment horizontal="center" vertical="center" textRotation="90"/>
      <protection hidden="1"/>
    </xf>
    <xf numFmtId="0" fontId="25" fillId="8" borderId="0" xfId="0" applyFont="1" applyFill="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1" fillId="6" borderId="55" xfId="0" applyFont="1" applyFill="1" applyBorder="1" applyAlignment="1" applyProtection="1">
      <alignment vertical="center" shrinkToFit="1"/>
      <protection hidden="1"/>
    </xf>
    <xf numFmtId="0" fontId="3" fillId="3" borderId="60" xfId="0" applyFont="1" applyFill="1" applyBorder="1" applyAlignment="1">
      <alignment horizontal="center" vertical="center"/>
    </xf>
    <xf numFmtId="0" fontId="3" fillId="3" borderId="61" xfId="0" applyFont="1" applyFill="1" applyBorder="1" applyAlignment="1">
      <alignment horizontal="center" vertical="center"/>
    </xf>
    <xf numFmtId="0" fontId="3" fillId="3" borderId="63" xfId="0" applyFont="1" applyFill="1" applyBorder="1" applyAlignment="1" applyProtection="1">
      <alignment horizontal="center" vertical="center"/>
      <protection hidden="1"/>
    </xf>
    <xf numFmtId="0" fontId="3" fillId="3" borderId="64" xfId="0" applyFont="1" applyFill="1" applyBorder="1" applyAlignment="1" applyProtection="1">
      <alignment horizontal="center" vertical="center"/>
      <protection hidden="1"/>
    </xf>
    <xf numFmtId="0" fontId="47" fillId="0" borderId="0" xfId="0" applyFont="1"/>
    <xf numFmtId="0" fontId="50" fillId="0" borderId="0" xfId="0" applyFont="1" applyAlignment="1">
      <alignment horizontal="center"/>
    </xf>
    <xf numFmtId="0" fontId="50" fillId="0" borderId="0" xfId="0" applyFont="1"/>
    <xf numFmtId="0" fontId="53" fillId="12" borderId="80" xfId="1" applyFont="1" applyFill="1" applyBorder="1"/>
    <xf numFmtId="0" fontId="57" fillId="0" borderId="0" xfId="0" applyFont="1"/>
    <xf numFmtId="0" fontId="57" fillId="0" borderId="0" xfId="0" applyFont="1" applyAlignment="1">
      <alignment horizontal="center"/>
    </xf>
    <xf numFmtId="0" fontId="59" fillId="0" borderId="0" xfId="1" applyFont="1" applyFill="1" applyBorder="1" applyAlignment="1">
      <alignment vertical="center" wrapText="1"/>
    </xf>
    <xf numFmtId="0" fontId="59" fillId="0" borderId="0" xfId="1" applyFont="1" applyFill="1" applyAlignment="1"/>
    <xf numFmtId="0" fontId="61" fillId="18" borderId="23" xfId="0" applyFont="1" applyFill="1" applyBorder="1" applyAlignment="1" applyProtection="1">
      <alignment horizontal="center" vertical="center"/>
      <protection locked="0" hidden="1"/>
    </xf>
    <xf numFmtId="0" fontId="24" fillId="18" borderId="3" xfId="0" applyFont="1" applyFill="1" applyBorder="1" applyAlignment="1" applyProtection="1">
      <alignment horizontal="center" vertical="center"/>
      <protection hidden="1"/>
    </xf>
    <xf numFmtId="0" fontId="24" fillId="18" borderId="52" xfId="0" applyFont="1" applyFill="1" applyBorder="1" applyAlignment="1" applyProtection="1">
      <alignment horizontal="center" vertical="center"/>
      <protection hidden="1"/>
    </xf>
    <xf numFmtId="0" fontId="24" fillId="18" borderId="62" xfId="0" applyFont="1" applyFill="1" applyBorder="1" applyAlignment="1" applyProtection="1">
      <alignment horizontal="center" vertical="center"/>
      <protection hidden="1"/>
    </xf>
    <xf numFmtId="0" fontId="0" fillId="18" borderId="3" xfId="0" applyFill="1" applyBorder="1" applyAlignment="1" applyProtection="1">
      <alignment horizontal="center" vertical="center"/>
      <protection hidden="1"/>
    </xf>
    <xf numFmtId="0" fontId="0" fillId="18" borderId="52" xfId="0" applyFill="1" applyBorder="1" applyAlignment="1" applyProtection="1">
      <alignment horizontal="center" vertical="center"/>
      <protection hidden="1"/>
    </xf>
    <xf numFmtId="0" fontId="0" fillId="18" borderId="62" xfId="0" applyFill="1" applyBorder="1" applyAlignment="1" applyProtection="1">
      <alignment horizontal="center" vertical="center"/>
      <protection hidden="1"/>
    </xf>
    <xf numFmtId="0" fontId="29" fillId="11" borderId="0" xfId="0" applyFont="1" applyFill="1"/>
    <xf numFmtId="0" fontId="0" fillId="11" borderId="0" xfId="0" applyFill="1"/>
    <xf numFmtId="0" fontId="25" fillId="11" borderId="0" xfId="0" applyFont="1" applyFill="1"/>
    <xf numFmtId="0" fontId="25" fillId="11" borderId="0" xfId="0" applyFont="1" applyFill="1" applyAlignment="1" applyProtection="1">
      <alignment horizontal="center" vertical="center"/>
      <protection hidden="1"/>
    </xf>
    <xf numFmtId="0" fontId="10" fillId="0" borderId="16" xfId="0" applyFont="1" applyBorder="1" applyAlignment="1">
      <alignment vertical="center"/>
    </xf>
    <xf numFmtId="0" fontId="42" fillId="0" borderId="17" xfId="0" applyFont="1" applyBorder="1" applyAlignment="1">
      <alignment vertical="center"/>
    </xf>
    <xf numFmtId="0" fontId="0" fillId="0" borderId="16" xfId="0" applyBorder="1" applyAlignment="1">
      <alignment vertical="center"/>
    </xf>
    <xf numFmtId="0" fontId="10" fillId="0" borderId="17" xfId="0" applyFont="1" applyBorder="1" applyAlignment="1">
      <alignment vertical="center"/>
    </xf>
    <xf numFmtId="0" fontId="29" fillId="0" borderId="0" xfId="0" applyFont="1" applyProtection="1">
      <protection hidden="1"/>
    </xf>
    <xf numFmtId="0" fontId="0" fillId="0" borderId="0" xfId="0" applyAlignment="1" applyProtection="1">
      <alignment horizontal="center"/>
      <protection hidden="1"/>
    </xf>
    <xf numFmtId="0" fontId="24" fillId="7" borderId="10" xfId="0" applyFont="1" applyFill="1" applyBorder="1" applyAlignment="1">
      <alignment horizontal="center" vertical="center"/>
    </xf>
    <xf numFmtId="0" fontId="24" fillId="4" borderId="4" xfId="0" applyFont="1" applyFill="1" applyBorder="1" applyAlignment="1" applyProtection="1">
      <alignment horizontal="center" vertical="center"/>
      <protection hidden="1"/>
    </xf>
    <xf numFmtId="0" fontId="28" fillId="12" borderId="0" xfId="0" applyFont="1" applyFill="1" applyAlignment="1" applyProtection="1">
      <alignment vertical="center"/>
      <protection hidden="1"/>
    </xf>
    <xf numFmtId="0" fontId="55" fillId="21" borderId="100" xfId="0" applyFont="1" applyFill="1" applyBorder="1" applyAlignment="1" applyProtection="1">
      <alignment vertical="center"/>
      <protection hidden="1"/>
    </xf>
    <xf numFmtId="0" fontId="27" fillId="0" borderId="0" xfId="0" applyFont="1" applyAlignment="1" applyProtection="1">
      <alignment vertical="center"/>
      <protection hidden="1"/>
    </xf>
    <xf numFmtId="165" fontId="26" fillId="0" borderId="92" xfId="0" applyNumberFormat="1" applyFont="1" applyBorder="1" applyAlignment="1" applyProtection="1">
      <alignment vertical="center" shrinkToFit="1"/>
      <protection hidden="1"/>
    </xf>
    <xf numFmtId="0" fontId="0" fillId="0" borderId="92" xfId="0" applyBorder="1" applyProtection="1">
      <protection hidden="1"/>
    </xf>
    <xf numFmtId="0" fontId="62" fillId="0" borderId="92" xfId="0" applyFont="1" applyBorder="1" applyAlignment="1" applyProtection="1">
      <alignment vertical="center"/>
      <protection hidden="1"/>
    </xf>
    <xf numFmtId="165" fontId="64" fillId="0" borderId="92" xfId="0" applyNumberFormat="1" applyFont="1" applyBorder="1" applyAlignment="1" applyProtection="1">
      <alignment vertical="center" shrinkToFit="1"/>
      <protection hidden="1"/>
    </xf>
    <xf numFmtId="165" fontId="65" fillId="0" borderId="92" xfId="0" applyNumberFormat="1" applyFont="1" applyBorder="1" applyAlignment="1" applyProtection="1">
      <alignment vertical="center"/>
      <protection hidden="1"/>
    </xf>
    <xf numFmtId="165" fontId="25" fillId="0" borderId="92" xfId="0" applyNumberFormat="1" applyFont="1" applyBorder="1" applyAlignment="1" applyProtection="1">
      <alignment vertical="center" shrinkToFit="1"/>
      <protection hidden="1"/>
    </xf>
    <xf numFmtId="0" fontId="10" fillId="0" borderId="92" xfId="0" applyFont="1" applyBorder="1" applyAlignment="1" applyProtection="1">
      <alignment vertical="center"/>
      <protection hidden="1"/>
    </xf>
    <xf numFmtId="0" fontId="7" fillId="0" borderId="12" xfId="0" applyFont="1" applyBorder="1" applyAlignment="1" applyProtection="1">
      <alignment vertical="center" shrinkToFit="1"/>
      <protection hidden="1"/>
    </xf>
    <xf numFmtId="0" fontId="80" fillId="6" borderId="92" xfId="0" applyFont="1" applyFill="1" applyBorder="1" applyAlignment="1" applyProtection="1">
      <alignment horizontal="center" vertical="center" shrinkToFit="1"/>
      <protection hidden="1"/>
    </xf>
    <xf numFmtId="0" fontId="82" fillId="11" borderId="92" xfId="0" applyFont="1" applyFill="1" applyBorder="1" applyAlignment="1" applyProtection="1">
      <alignment horizontal="center" vertical="center" shrinkToFit="1"/>
      <protection hidden="1"/>
    </xf>
    <xf numFmtId="0" fontId="83" fillId="11" borderId="92" xfId="0" applyFont="1" applyFill="1" applyBorder="1" applyAlignment="1" applyProtection="1">
      <alignment horizontal="center" vertical="center" shrinkToFit="1"/>
      <protection hidden="1"/>
    </xf>
    <xf numFmtId="0" fontId="84" fillId="6" borderId="92" xfId="1" applyFont="1" applyFill="1" applyBorder="1" applyAlignment="1" applyProtection="1">
      <alignment horizontal="center" vertical="center" shrinkToFit="1"/>
      <protection hidden="1"/>
    </xf>
    <xf numFmtId="0" fontId="78" fillId="11" borderId="92" xfId="0" applyFont="1" applyFill="1" applyBorder="1" applyAlignment="1" applyProtection="1">
      <alignment horizontal="center" vertical="center" shrinkToFit="1"/>
      <protection hidden="1"/>
    </xf>
    <xf numFmtId="0" fontId="85" fillId="6" borderId="92" xfId="0" applyFont="1" applyFill="1" applyBorder="1" applyAlignment="1" applyProtection="1">
      <alignment horizontal="center" vertical="center" shrinkToFit="1"/>
      <protection hidden="1"/>
    </xf>
    <xf numFmtId="49" fontId="66" fillId="3" borderId="92" xfId="0" applyNumberFormat="1" applyFont="1" applyFill="1" applyBorder="1" applyAlignment="1" applyProtection="1">
      <alignment horizontal="center" vertical="center" shrinkToFit="1"/>
      <protection hidden="1"/>
    </xf>
    <xf numFmtId="164" fontId="66" fillId="3" borderId="92" xfId="0" applyNumberFormat="1" applyFont="1" applyFill="1" applyBorder="1" applyAlignment="1" applyProtection="1">
      <alignment horizontal="center" vertical="center" shrinkToFit="1"/>
      <protection hidden="1"/>
    </xf>
    <xf numFmtId="0" fontId="82" fillId="0" borderId="92" xfId="0" applyFont="1" applyBorder="1" applyAlignment="1" applyProtection="1">
      <alignment horizontal="center" vertical="center" shrinkToFit="1"/>
      <protection hidden="1"/>
    </xf>
    <xf numFmtId="14" fontId="67" fillId="0" borderId="92" xfId="0" applyNumberFormat="1" applyFont="1" applyBorder="1" applyAlignment="1" applyProtection="1">
      <alignment horizontal="center" vertical="center" shrinkToFit="1"/>
      <protection hidden="1"/>
    </xf>
    <xf numFmtId="0" fontId="66" fillId="3" borderId="92" xfId="1" applyFont="1" applyFill="1" applyBorder="1" applyAlignment="1" applyProtection="1">
      <alignment vertical="center" shrinkToFit="1"/>
      <protection hidden="1"/>
    </xf>
    <xf numFmtId="0" fontId="0" fillId="3" borderId="1" xfId="0" applyFill="1" applyBorder="1" applyAlignment="1">
      <alignment horizontal="center" vertical="center" shrinkToFit="1"/>
    </xf>
    <xf numFmtId="0" fontId="26" fillId="0" borderId="92" xfId="0" applyFont="1" applyBorder="1" applyAlignment="1" applyProtection="1">
      <alignment vertical="center"/>
      <protection hidden="1"/>
    </xf>
    <xf numFmtId="0" fontId="78" fillId="24" borderId="92" xfId="0" applyFont="1" applyFill="1" applyBorder="1" applyAlignment="1" applyProtection="1">
      <alignment horizontal="center" vertical="center" shrinkToFit="1"/>
      <protection hidden="1"/>
    </xf>
    <xf numFmtId="0" fontId="66" fillId="3" borderId="92" xfId="1" applyFont="1" applyFill="1" applyBorder="1" applyAlignment="1" applyProtection="1">
      <alignment horizontal="center" vertical="center" shrinkToFit="1"/>
      <protection hidden="1"/>
    </xf>
    <xf numFmtId="0" fontId="78" fillId="12" borderId="92" xfId="0" applyFont="1" applyFill="1" applyBorder="1" applyAlignment="1" applyProtection="1">
      <alignment horizontal="center" vertical="center" shrinkToFit="1"/>
      <protection hidden="1"/>
    </xf>
    <xf numFmtId="0" fontId="3" fillId="5" borderId="6" xfId="0" applyFont="1" applyFill="1" applyBorder="1" applyAlignment="1">
      <alignment horizontal="center" vertical="center"/>
    </xf>
    <xf numFmtId="0" fontId="66" fillId="3" borderId="92" xfId="0" applyFont="1" applyFill="1" applyBorder="1" applyAlignment="1" applyProtection="1">
      <alignment horizontal="center" vertical="center" shrinkToFit="1"/>
      <protection hidden="1"/>
    </xf>
    <xf numFmtId="0" fontId="28" fillId="11" borderId="8" xfId="0" applyFont="1" applyFill="1" applyBorder="1" applyAlignment="1">
      <alignment horizontal="center" vertical="center"/>
    </xf>
    <xf numFmtId="0" fontId="7" fillId="3" borderId="12" xfId="0" applyFont="1" applyFill="1" applyBorder="1" applyAlignment="1" applyProtection="1">
      <alignment horizontal="center" vertical="center" shrinkToFit="1"/>
      <protection hidden="1"/>
    </xf>
    <xf numFmtId="0" fontId="72" fillId="0" borderId="12" xfId="0" applyFont="1" applyBorder="1" applyAlignment="1" applyProtection="1">
      <alignment horizontal="center" vertical="center" shrinkToFit="1"/>
      <protection hidden="1"/>
    </xf>
    <xf numFmtId="0" fontId="4" fillId="3" borderId="19" xfId="0" applyFont="1" applyFill="1" applyBorder="1" applyAlignment="1" applyProtection="1">
      <alignment horizontal="center" vertical="center" shrinkToFit="1"/>
      <protection hidden="1"/>
    </xf>
    <xf numFmtId="0" fontId="4" fillId="3" borderId="18" xfId="0" applyFont="1" applyFill="1" applyBorder="1" applyAlignment="1" applyProtection="1">
      <alignment horizontal="center" vertical="center" shrinkToFit="1"/>
      <protection hidden="1"/>
    </xf>
    <xf numFmtId="0" fontId="4" fillId="3" borderId="2" xfId="0" applyFont="1" applyFill="1" applyBorder="1" applyAlignment="1" applyProtection="1">
      <alignment horizontal="center" vertical="center" shrinkToFit="1"/>
      <protection hidden="1"/>
    </xf>
    <xf numFmtId="0" fontId="40" fillId="2" borderId="19" xfId="0" applyFont="1" applyFill="1" applyBorder="1" applyAlignment="1" applyProtection="1">
      <alignment horizontal="center" vertical="center" wrapText="1"/>
      <protection hidden="1"/>
    </xf>
    <xf numFmtId="0" fontId="72" fillId="0" borderId="0" xfId="0" applyFont="1" applyProtection="1">
      <protection hidden="1"/>
    </xf>
    <xf numFmtId="0" fontId="72" fillId="3" borderId="1" xfId="0" applyFont="1" applyFill="1" applyBorder="1" applyAlignment="1" applyProtection="1">
      <alignment horizontal="center" vertical="center"/>
      <protection hidden="1"/>
    </xf>
    <xf numFmtId="0" fontId="72" fillId="24" borderId="0" xfId="0" applyFont="1" applyFill="1" applyAlignment="1" applyProtection="1">
      <alignment horizontal="center" vertical="center"/>
      <protection hidden="1"/>
    </xf>
    <xf numFmtId="0" fontId="72" fillId="24" borderId="0" xfId="0" applyFont="1" applyFill="1" applyProtection="1">
      <protection hidden="1"/>
    </xf>
    <xf numFmtId="0" fontId="71" fillId="0" borderId="29" xfId="0" applyFont="1" applyBorder="1" applyAlignment="1" applyProtection="1">
      <alignment horizontal="center" vertical="center"/>
      <protection hidden="1"/>
    </xf>
    <xf numFmtId="0" fontId="71"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72" fillId="0" borderId="0" xfId="0" applyFont="1" applyAlignment="1" applyProtection="1">
      <alignment horizontal="center" vertical="center"/>
      <protection hidden="1"/>
    </xf>
    <xf numFmtId="0" fontId="1" fillId="2" borderId="19"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shrinkToFit="1"/>
      <protection hidden="1"/>
    </xf>
    <xf numFmtId="0" fontId="1" fillId="2" borderId="3"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0" borderId="0" xfId="0" applyFont="1" applyAlignment="1" applyProtection="1">
      <alignment vertical="center" shrinkToFit="1"/>
      <protection hidden="1"/>
    </xf>
    <xf numFmtId="0" fontId="1" fillId="0" borderId="0" xfId="0" applyFont="1" applyAlignment="1" applyProtection="1">
      <alignment horizontal="center" vertical="center" shrinkToFit="1"/>
      <protection hidden="1"/>
    </xf>
    <xf numFmtId="0" fontId="87" fillId="0" borderId="0" xfId="0" applyFont="1" applyAlignment="1" applyProtection="1">
      <alignment horizontal="center" vertical="center"/>
      <protection hidden="1"/>
    </xf>
    <xf numFmtId="0" fontId="72" fillId="0" borderId="23" xfId="0" applyFont="1" applyBorder="1" applyAlignment="1" applyProtection="1">
      <alignment horizontal="center" vertical="center"/>
      <protection hidden="1"/>
    </xf>
    <xf numFmtId="0" fontId="72" fillId="0" borderId="5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72" fillId="0" borderId="0" xfId="0" applyFont="1" applyAlignment="1" applyProtection="1">
      <alignment vertical="center"/>
      <protection hidden="1"/>
    </xf>
    <xf numFmtId="0" fontId="39" fillId="0" borderId="0" xfId="0" applyFont="1" applyAlignment="1" applyProtection="1">
      <alignment horizontal="center" vertical="center"/>
      <protection hidden="1"/>
    </xf>
    <xf numFmtId="0" fontId="72" fillId="0" borderId="0" xfId="0" applyFont="1" applyAlignment="1" applyProtection="1">
      <alignment vertical="center" wrapText="1"/>
      <protection hidden="1"/>
    </xf>
    <xf numFmtId="0" fontId="72" fillId="0" borderId="0" xfId="0" applyFont="1" applyAlignment="1" applyProtection="1">
      <alignment vertical="top" wrapText="1"/>
      <protection hidden="1"/>
    </xf>
    <xf numFmtId="0" fontId="89" fillId="0" borderId="14" xfId="0" applyFont="1" applyBorder="1" applyAlignment="1" applyProtection="1">
      <alignment horizontal="center" vertical="center" shrinkToFit="1"/>
      <protection hidden="1"/>
    </xf>
    <xf numFmtId="0" fontId="89" fillId="0" borderId="12" xfId="0" applyFont="1" applyBorder="1" applyAlignment="1" applyProtection="1">
      <alignment horizontal="right" vertical="center" shrinkToFit="1"/>
      <protection hidden="1"/>
    </xf>
    <xf numFmtId="0" fontId="89" fillId="0" borderId="12" xfId="0" applyFont="1" applyBorder="1" applyAlignment="1" applyProtection="1">
      <alignment horizontal="left" vertical="center" shrinkToFit="1"/>
      <protection hidden="1"/>
    </xf>
    <xf numFmtId="0" fontId="88" fillId="0" borderId="12" xfId="0" applyFont="1" applyBorder="1" applyAlignment="1" applyProtection="1">
      <alignment horizontal="right" vertical="center" shrinkToFit="1"/>
      <protection hidden="1"/>
    </xf>
    <xf numFmtId="0" fontId="88" fillId="0" borderId="13" xfId="0" applyFont="1" applyBorder="1" applyAlignment="1" applyProtection="1">
      <alignment horizontal="right" vertical="center" shrinkToFit="1"/>
      <protection hidden="1"/>
    </xf>
    <xf numFmtId="165" fontId="26" fillId="0" borderId="99" xfId="0" applyNumberFormat="1" applyFont="1" applyBorder="1" applyAlignment="1" applyProtection="1">
      <alignment vertical="center" shrinkToFit="1"/>
      <protection hidden="1"/>
    </xf>
    <xf numFmtId="0" fontId="26" fillId="0" borderId="99" xfId="0" applyFont="1" applyBorder="1" applyAlignment="1" applyProtection="1">
      <alignment vertical="center" shrinkToFit="1"/>
      <protection hidden="1"/>
    </xf>
    <xf numFmtId="0" fontId="14" fillId="24" borderId="0" xfId="0" applyFont="1" applyFill="1" applyProtection="1">
      <protection hidden="1"/>
    </xf>
    <xf numFmtId="0" fontId="7" fillId="0" borderId="18" xfId="0" applyFont="1" applyBorder="1" applyAlignment="1" applyProtection="1">
      <alignment horizontal="center" vertical="center"/>
      <protection hidden="1"/>
    </xf>
    <xf numFmtId="0" fontId="1" fillId="0" borderId="53" xfId="0" applyFont="1" applyBorder="1" applyAlignment="1" applyProtection="1">
      <alignment vertical="center" textRotation="90" shrinkToFit="1"/>
      <protection hidden="1"/>
    </xf>
    <xf numFmtId="0" fontId="1" fillId="0" borderId="53" xfId="0" applyFont="1" applyBorder="1" applyAlignment="1" applyProtection="1">
      <alignment horizontal="center" vertical="top" shrinkToFit="1"/>
      <protection hidden="1"/>
    </xf>
    <xf numFmtId="0" fontId="72" fillId="0" borderId="53" xfId="0" applyFont="1" applyBorder="1" applyAlignment="1" applyProtection="1">
      <alignment horizontal="center" vertical="center" shrinkToFit="1"/>
      <protection hidden="1"/>
    </xf>
    <xf numFmtId="0" fontId="69" fillId="0" borderId="58" xfId="0" applyFont="1" applyBorder="1" applyAlignment="1" applyProtection="1">
      <alignment horizontal="center" vertical="center"/>
      <protection hidden="1"/>
    </xf>
    <xf numFmtId="49" fontId="0" fillId="0" borderId="0" xfId="0" applyNumberFormat="1" applyProtection="1">
      <protection hidden="1"/>
    </xf>
    <xf numFmtId="0" fontId="45" fillId="10" borderId="146" xfId="0" applyFont="1" applyFill="1" applyBorder="1" applyAlignment="1" applyProtection="1">
      <alignment horizontal="center" vertical="center"/>
      <protection hidden="1"/>
    </xf>
    <xf numFmtId="49" fontId="45" fillId="10" borderId="146" xfId="0" applyNumberFormat="1" applyFont="1" applyFill="1" applyBorder="1" applyAlignment="1" applyProtection="1">
      <alignment horizontal="center" vertical="center"/>
      <protection hidden="1"/>
    </xf>
    <xf numFmtId="0" fontId="45" fillId="10" borderId="147" xfId="0" applyFont="1" applyFill="1" applyBorder="1" applyAlignment="1" applyProtection="1">
      <alignment horizontal="center" vertical="center"/>
      <protection hidden="1"/>
    </xf>
    <xf numFmtId="49" fontId="86" fillId="5" borderId="148" xfId="0" applyNumberFormat="1" applyFont="1" applyFill="1" applyBorder="1" applyAlignment="1" applyProtection="1">
      <alignment horizontal="center" vertical="center" shrinkToFit="1"/>
      <protection locked="0" hidden="1"/>
    </xf>
    <xf numFmtId="0" fontId="86" fillId="5" borderId="148" xfId="0" applyFont="1" applyFill="1" applyBorder="1" applyAlignment="1" applyProtection="1">
      <alignment horizontal="center" vertical="center" shrinkToFit="1"/>
      <protection locked="0" hidden="1"/>
    </xf>
    <xf numFmtId="0" fontId="86" fillId="5" borderId="149" xfId="0" applyFont="1" applyFill="1" applyBorder="1" applyAlignment="1" applyProtection="1">
      <alignment horizontal="center" vertical="center" shrinkToFit="1"/>
      <protection locked="0" hidden="1"/>
    </xf>
    <xf numFmtId="0" fontId="45" fillId="10" borderId="150" xfId="0" applyFont="1" applyFill="1" applyBorder="1" applyAlignment="1" applyProtection="1">
      <alignment horizontal="center" vertical="center"/>
      <protection hidden="1"/>
    </xf>
    <xf numFmtId="0" fontId="45" fillId="10" borderId="151" xfId="0" applyFont="1" applyFill="1" applyBorder="1" applyAlignment="1" applyProtection="1">
      <alignment horizontal="center" vertical="center"/>
      <protection hidden="1"/>
    </xf>
    <xf numFmtId="0" fontId="45" fillId="10" borderId="152" xfId="0" applyFont="1" applyFill="1" applyBorder="1" applyAlignment="1" applyProtection="1">
      <alignment horizontal="center" vertical="center"/>
      <protection hidden="1"/>
    </xf>
    <xf numFmtId="49" fontId="70" fillId="0" borderId="0" xfId="0" applyNumberFormat="1" applyFont="1" applyAlignment="1" applyProtection="1">
      <alignment shrinkToFit="1"/>
      <protection hidden="1"/>
    </xf>
    <xf numFmtId="0" fontId="86" fillId="5" borderId="154" xfId="0" applyFont="1" applyFill="1" applyBorder="1" applyAlignment="1" applyProtection="1">
      <alignment horizontal="center" vertical="center" shrinkToFit="1"/>
      <protection hidden="1"/>
    </xf>
    <xf numFmtId="0" fontId="0" fillId="0" borderId="0" xfId="0" applyAlignment="1" applyProtection="1">
      <alignment wrapText="1"/>
      <protection hidden="1"/>
    </xf>
    <xf numFmtId="0" fontId="86" fillId="5" borderId="156" xfId="0" applyFont="1" applyFill="1" applyBorder="1" applyAlignment="1" applyProtection="1">
      <alignment horizontal="center" vertical="center" shrinkToFit="1"/>
      <protection locked="0" hidden="1"/>
    </xf>
    <xf numFmtId="0" fontId="45" fillId="10" borderId="157" xfId="0" applyFont="1" applyFill="1" applyBorder="1" applyAlignment="1" applyProtection="1">
      <alignment horizontal="center" vertical="center"/>
      <protection hidden="1"/>
    </xf>
    <xf numFmtId="164" fontId="86" fillId="5" borderId="156" xfId="0" applyNumberFormat="1" applyFont="1" applyFill="1" applyBorder="1" applyAlignment="1" applyProtection="1">
      <alignment horizontal="center" vertical="center" shrinkToFit="1"/>
      <protection locked="0" hidden="1"/>
    </xf>
    <xf numFmtId="0" fontId="86" fillId="5" borderId="153" xfId="0" applyFont="1" applyFill="1" applyBorder="1" applyAlignment="1" applyProtection="1">
      <alignment horizontal="center" vertical="center" shrinkToFit="1"/>
      <protection hidden="1"/>
    </xf>
    <xf numFmtId="0" fontId="86" fillId="5" borderId="155" xfId="0" applyFont="1" applyFill="1" applyBorder="1" applyAlignment="1" applyProtection="1">
      <alignment horizontal="center" vertical="center" shrinkToFit="1"/>
      <protection hidden="1"/>
    </xf>
    <xf numFmtId="164" fontId="86" fillId="5" borderId="153" xfId="0" applyNumberFormat="1" applyFont="1" applyFill="1" applyBorder="1" applyAlignment="1" applyProtection="1">
      <alignment horizontal="center" vertical="center" shrinkToFit="1"/>
      <protection hidden="1"/>
    </xf>
    <xf numFmtId="0" fontId="27" fillId="0" borderId="0" xfId="0" applyFont="1" applyAlignment="1" applyProtection="1">
      <alignment horizontal="center" vertical="center"/>
      <protection hidden="1"/>
    </xf>
    <xf numFmtId="0" fontId="30" fillId="12" borderId="31" xfId="0" applyFont="1" applyFill="1" applyBorder="1" applyAlignment="1" applyProtection="1">
      <alignment horizontal="center" vertical="center"/>
      <protection hidden="1"/>
    </xf>
    <xf numFmtId="0" fontId="30" fillId="12" borderId="32" xfId="0" applyFont="1" applyFill="1" applyBorder="1" applyAlignment="1" applyProtection="1">
      <alignment horizontal="center" vertical="center"/>
      <protection hidden="1"/>
    </xf>
    <xf numFmtId="14" fontId="30" fillId="12" borderId="32" xfId="0" applyNumberFormat="1" applyFont="1" applyFill="1" applyBorder="1" applyAlignment="1" applyProtection="1">
      <alignment horizontal="center" vertical="center"/>
      <protection hidden="1"/>
    </xf>
    <xf numFmtId="0" fontId="26" fillId="0" borderId="29" xfId="0" applyFont="1" applyBorder="1" applyAlignment="1" applyProtection="1">
      <alignment vertical="center"/>
      <protection hidden="1"/>
    </xf>
    <xf numFmtId="0" fontId="31" fillId="12" borderId="31" xfId="0" applyFont="1" applyFill="1" applyBorder="1" applyAlignment="1" applyProtection="1">
      <alignment horizontal="center" vertical="center"/>
      <protection hidden="1"/>
    </xf>
    <xf numFmtId="0" fontId="31" fillId="12" borderId="32" xfId="0" applyFont="1" applyFill="1" applyBorder="1" applyAlignment="1" applyProtection="1">
      <alignment horizontal="center" vertical="center"/>
      <protection hidden="1"/>
    </xf>
    <xf numFmtId="14" fontId="31" fillId="12" borderId="32" xfId="0" applyNumberFormat="1" applyFont="1" applyFill="1" applyBorder="1" applyAlignment="1" applyProtection="1">
      <alignment horizontal="center" vertical="center"/>
      <protection hidden="1"/>
    </xf>
    <xf numFmtId="0" fontId="76" fillId="20" borderId="33" xfId="0" applyFont="1" applyFill="1" applyBorder="1" applyAlignment="1" applyProtection="1">
      <alignment horizontal="center"/>
      <protection hidden="1"/>
    </xf>
    <xf numFmtId="164" fontId="76" fillId="20" borderId="33" xfId="0" applyNumberFormat="1" applyFont="1" applyFill="1" applyBorder="1" applyAlignment="1" applyProtection="1">
      <alignment horizontal="center"/>
      <protection hidden="1"/>
    </xf>
    <xf numFmtId="49" fontId="76" fillId="20" borderId="33" xfId="0" applyNumberFormat="1" applyFont="1" applyFill="1" applyBorder="1" applyAlignment="1" applyProtection="1">
      <alignment horizontal="center"/>
      <protection hidden="1"/>
    </xf>
    <xf numFmtId="0" fontId="76" fillId="20" borderId="34" xfId="0" applyFont="1" applyFill="1" applyBorder="1" applyAlignment="1" applyProtection="1">
      <alignment horizontal="center"/>
      <protection hidden="1"/>
    </xf>
    <xf numFmtId="0" fontId="76" fillId="20" borderId="41" xfId="0" applyFont="1" applyFill="1" applyBorder="1" applyAlignment="1" applyProtection="1">
      <alignment horizontal="center"/>
      <protection hidden="1"/>
    </xf>
    <xf numFmtId="0" fontId="76" fillId="20" borderId="35" xfId="0" applyFont="1" applyFill="1" applyBorder="1" applyAlignment="1" applyProtection="1">
      <alignment horizontal="center"/>
      <protection hidden="1"/>
    </xf>
    <xf numFmtId="0" fontId="76" fillId="20" borderId="138" xfId="0" applyFont="1" applyFill="1" applyBorder="1" applyAlignment="1" applyProtection="1">
      <alignment horizontal="center"/>
      <protection hidden="1"/>
    </xf>
    <xf numFmtId="0" fontId="49" fillId="18" borderId="139" xfId="0" applyFont="1" applyFill="1" applyBorder="1" applyAlignment="1" applyProtection="1">
      <alignment horizontal="center" vertical="center"/>
      <protection hidden="1"/>
    </xf>
    <xf numFmtId="0" fontId="76" fillId="10" borderId="20" xfId="0" applyFont="1" applyFill="1" applyBorder="1" applyAlignment="1" applyProtection="1">
      <alignment horizontal="center" vertical="center"/>
      <protection hidden="1"/>
    </xf>
    <xf numFmtId="0" fontId="49" fillId="18" borderId="20" xfId="0" applyFont="1" applyFill="1" applyBorder="1" applyAlignment="1" applyProtection="1">
      <alignment horizontal="center" vertical="center"/>
      <protection hidden="1"/>
    </xf>
    <xf numFmtId="0" fontId="76" fillId="10" borderId="132" xfId="0" applyFont="1" applyFill="1" applyBorder="1" applyAlignment="1" applyProtection="1">
      <alignment horizontal="center" vertical="center"/>
      <protection hidden="1"/>
    </xf>
    <xf numFmtId="0" fontId="49" fillId="18" borderId="131" xfId="0" applyFont="1" applyFill="1" applyBorder="1" applyAlignment="1" applyProtection="1">
      <alignment horizontal="center" vertical="center"/>
      <protection hidden="1"/>
    </xf>
    <xf numFmtId="0" fontId="76" fillId="10" borderId="140" xfId="0" applyFont="1" applyFill="1" applyBorder="1" applyAlignment="1" applyProtection="1">
      <alignment horizontal="center" vertical="center"/>
      <protection hidden="1"/>
    </xf>
    <xf numFmtId="0" fontId="76" fillId="3" borderId="131" xfId="0" applyFont="1" applyFill="1" applyBorder="1" applyAlignment="1" applyProtection="1">
      <alignment horizontal="center" vertical="center"/>
      <protection hidden="1"/>
    </xf>
    <xf numFmtId="0" fontId="76" fillId="3" borderId="20" xfId="0" applyFont="1" applyFill="1" applyBorder="1" applyAlignment="1" applyProtection="1">
      <alignment horizontal="center" vertical="center"/>
      <protection hidden="1"/>
    </xf>
    <xf numFmtId="1" fontId="76" fillId="3" borderId="132" xfId="0" applyNumberFormat="1" applyFont="1" applyFill="1" applyBorder="1" applyAlignment="1" applyProtection="1">
      <alignment horizontal="center"/>
      <protection hidden="1"/>
    </xf>
    <xf numFmtId="0" fontId="76" fillId="3" borderId="132" xfId="0" applyFont="1" applyFill="1" applyBorder="1" applyAlignment="1" applyProtection="1">
      <alignment horizontal="center"/>
      <protection hidden="1"/>
    </xf>
    <xf numFmtId="0" fontId="76" fillId="3" borderId="131" xfId="0" applyFont="1" applyFill="1" applyBorder="1" applyAlignment="1" applyProtection="1">
      <alignment horizontal="center"/>
      <protection hidden="1"/>
    </xf>
    <xf numFmtId="0" fontId="76" fillId="3" borderId="20" xfId="0" applyFont="1" applyFill="1" applyBorder="1" applyAlignment="1" applyProtection="1">
      <alignment horizontal="center"/>
      <protection hidden="1"/>
    </xf>
    <xf numFmtId="0" fontId="77" fillId="3" borderId="20" xfId="0" applyFont="1" applyFill="1" applyBorder="1" applyAlignment="1" applyProtection="1">
      <alignment horizontal="center"/>
      <protection hidden="1"/>
    </xf>
    <xf numFmtId="0" fontId="76" fillId="3" borderId="20" xfId="0" applyFont="1" applyFill="1" applyBorder="1" applyProtection="1">
      <protection hidden="1"/>
    </xf>
    <xf numFmtId="0" fontId="76" fillId="3" borderId="132" xfId="0" applyFont="1" applyFill="1" applyBorder="1" applyAlignment="1" applyProtection="1">
      <alignment horizontal="center" vertical="center"/>
      <protection hidden="1"/>
    </xf>
    <xf numFmtId="0" fontId="29" fillId="0" borderId="20" xfId="0" applyFont="1" applyBorder="1" applyProtection="1">
      <protection hidden="1"/>
    </xf>
    <xf numFmtId="14" fontId="0" fillId="0" borderId="0" xfId="0" applyNumberFormat="1" applyProtection="1">
      <protection hidden="1"/>
    </xf>
    <xf numFmtId="0" fontId="1" fillId="0" borderId="0" xfId="0" applyFont="1" applyProtection="1">
      <protection hidden="1"/>
    </xf>
    <xf numFmtId="0" fontId="7" fillId="0" borderId="0" xfId="0" applyFont="1" applyProtection="1">
      <protection hidden="1"/>
    </xf>
    <xf numFmtId="0" fontId="3" fillId="0" borderId="0" xfId="0" applyFont="1" applyAlignment="1" applyProtection="1">
      <alignment vertical="center"/>
      <protection hidden="1"/>
    </xf>
    <xf numFmtId="0" fontId="92" fillId="0" borderId="0" xfId="0" applyFont="1" applyAlignment="1" applyProtection="1">
      <alignment vertical="center"/>
      <protection hidden="1"/>
    </xf>
    <xf numFmtId="0" fontId="92" fillId="0" borderId="0" xfId="0" applyFont="1" applyAlignment="1" applyProtection="1">
      <alignment horizontal="right" vertical="center"/>
      <protection hidden="1"/>
    </xf>
    <xf numFmtId="0" fontId="93" fillId="0" borderId="0" xfId="0" applyFont="1" applyAlignment="1" applyProtection="1">
      <alignment vertical="center"/>
      <protection hidden="1"/>
    </xf>
    <xf numFmtId="0" fontId="6" fillId="0" borderId="0" xfId="0" applyFont="1" applyAlignment="1" applyProtection="1">
      <alignment shrinkToFit="1"/>
      <protection hidden="1"/>
    </xf>
    <xf numFmtId="0" fontId="5" fillId="0" borderId="0" xfId="0" applyFont="1" applyAlignment="1" applyProtection="1">
      <alignment vertical="center"/>
      <protection hidden="1"/>
    </xf>
    <xf numFmtId="0" fontId="8" fillId="0" borderId="0" xfId="0" applyFont="1" applyProtection="1">
      <protection hidden="1"/>
    </xf>
    <xf numFmtId="0" fontId="2" fillId="0" borderId="0" xfId="0" applyFont="1" applyAlignment="1" applyProtection="1">
      <alignment vertical="center"/>
      <protection hidden="1"/>
    </xf>
    <xf numFmtId="0" fontId="2" fillId="0" borderId="0" xfId="0" applyFont="1" applyAlignment="1" applyProtection="1">
      <alignment vertical="center" shrinkToFit="1"/>
      <protection hidden="1"/>
    </xf>
    <xf numFmtId="0" fontId="2" fillId="0" borderId="0" xfId="0" applyFont="1" applyAlignment="1" applyProtection="1">
      <alignment horizontal="right"/>
      <protection hidden="1"/>
    </xf>
    <xf numFmtId="0" fontId="7" fillId="22" borderId="0" xfId="0" applyFont="1" applyFill="1" applyAlignment="1" applyProtection="1">
      <alignment horizontal="center" vertical="center"/>
      <protection hidden="1"/>
    </xf>
    <xf numFmtId="0" fontId="7" fillId="22" borderId="0" xfId="0" applyFont="1" applyFill="1" applyProtection="1">
      <protection hidden="1"/>
    </xf>
    <xf numFmtId="0" fontId="7" fillId="23" borderId="0" xfId="0" applyFont="1" applyFill="1" applyProtection="1">
      <protection hidden="1"/>
    </xf>
    <xf numFmtId="0" fontId="7" fillId="8" borderId="0" xfId="0" applyFont="1" applyFill="1" applyAlignment="1" applyProtection="1">
      <alignment horizontal="center" vertical="center" wrapText="1"/>
      <protection hidden="1"/>
    </xf>
    <xf numFmtId="14" fontId="0" fillId="0" borderId="0" xfId="0" applyNumberFormat="1"/>
    <xf numFmtId="0" fontId="96" fillId="0" borderId="0" xfId="0" applyFont="1" applyProtection="1">
      <protection hidden="1"/>
    </xf>
    <xf numFmtId="0" fontId="95" fillId="0" borderId="159" xfId="5" applyFont="1" applyBorder="1" applyAlignment="1">
      <alignment horizontal="right" wrapText="1"/>
    </xf>
    <xf numFmtId="0" fontId="95" fillId="0" borderId="159" xfId="5" applyFont="1" applyBorder="1" applyAlignment="1">
      <alignment wrapText="1"/>
    </xf>
    <xf numFmtId="0" fontId="0" fillId="27" borderId="0" xfId="0" applyFill="1"/>
    <xf numFmtId="0" fontId="76" fillId="20" borderId="159" xfId="0" applyFont="1" applyFill="1" applyBorder="1" applyAlignment="1">
      <alignment horizontal="center"/>
    </xf>
    <xf numFmtId="0" fontId="95" fillId="0" borderId="159" xfId="6" applyFont="1" applyBorder="1" applyAlignment="1">
      <alignment wrapText="1"/>
    </xf>
    <xf numFmtId="0" fontId="76" fillId="20" borderId="160" xfId="0" applyFont="1" applyFill="1" applyBorder="1" applyAlignment="1">
      <alignment horizontal="center"/>
    </xf>
    <xf numFmtId="0" fontId="12" fillId="25" borderId="0" xfId="0" applyFont="1" applyFill="1"/>
    <xf numFmtId="0" fontId="76" fillId="10" borderId="161" xfId="0" applyFont="1" applyFill="1" applyBorder="1" applyAlignment="1">
      <alignment horizontal="center" vertical="center" shrinkToFit="1" readingOrder="2"/>
    </xf>
    <xf numFmtId="0" fontId="97" fillId="0" borderId="159" xfId="0" applyFont="1" applyBorder="1"/>
    <xf numFmtId="0" fontId="57" fillId="0" borderId="159" xfId="0" applyFont="1" applyBorder="1"/>
    <xf numFmtId="0" fontId="77" fillId="25" borderId="159" xfId="0" applyFont="1" applyFill="1" applyBorder="1" applyAlignment="1">
      <alignment horizontal="center"/>
    </xf>
    <xf numFmtId="0" fontId="95" fillId="0" borderId="161" xfId="7" applyFont="1" applyBorder="1" applyAlignment="1">
      <alignment wrapText="1"/>
    </xf>
    <xf numFmtId="0" fontId="95" fillId="0" borderId="0" xfId="7" applyFont="1" applyAlignment="1">
      <alignment wrapText="1"/>
    </xf>
    <xf numFmtId="0" fontId="76" fillId="10" borderId="0" xfId="0" applyFont="1" applyFill="1" applyAlignment="1">
      <alignment horizontal="center" vertical="center" shrinkToFit="1" readingOrder="2"/>
    </xf>
    <xf numFmtId="0" fontId="0" fillId="0" borderId="161" xfId="0" applyBorder="1"/>
    <xf numFmtId="0" fontId="95" fillId="26" borderId="0" xfId="7" applyFont="1" applyFill="1" applyAlignment="1">
      <alignment horizontal="center"/>
    </xf>
    <xf numFmtId="0" fontId="62" fillId="0" borderId="29" xfId="0" applyFont="1" applyBorder="1" applyAlignment="1">
      <alignment horizontal="center" vertical="center"/>
    </xf>
    <xf numFmtId="0" fontId="10" fillId="0" borderId="0" xfId="0" applyFont="1"/>
    <xf numFmtId="0" fontId="62" fillId="22" borderId="0" xfId="0" applyFont="1" applyFill="1" applyAlignment="1" applyProtection="1">
      <alignment horizontal="center" vertical="center"/>
      <protection hidden="1"/>
    </xf>
    <xf numFmtId="0" fontId="98" fillId="22" borderId="0" xfId="0" applyFont="1" applyFill="1" applyAlignment="1" applyProtection="1">
      <alignment horizontal="center" vertical="center"/>
      <protection hidden="1"/>
    </xf>
    <xf numFmtId="0" fontId="98" fillId="22" borderId="0" xfId="0" applyFont="1" applyFill="1" applyAlignment="1" applyProtection="1">
      <alignment vertical="center"/>
      <protection hidden="1"/>
    </xf>
    <xf numFmtId="0" fontId="62" fillId="22" borderId="0" xfId="0" applyFont="1" applyFill="1" applyAlignment="1">
      <alignment horizontal="center" vertical="center"/>
    </xf>
    <xf numFmtId="0" fontId="10" fillId="22" borderId="0" xfId="0" applyFont="1" applyFill="1"/>
    <xf numFmtId="0" fontId="98" fillId="22" borderId="0" xfId="0" applyFont="1" applyFill="1" applyAlignment="1" applyProtection="1">
      <alignment horizontal="center" vertical="center" shrinkToFit="1"/>
      <protection hidden="1"/>
    </xf>
    <xf numFmtId="0" fontId="99" fillId="22" borderId="0" xfId="0" applyFont="1" applyFill="1" applyAlignment="1" applyProtection="1">
      <alignment vertical="center"/>
      <protection hidden="1"/>
    </xf>
    <xf numFmtId="0" fontId="100" fillId="22" borderId="0" xfId="0" applyFont="1" applyFill="1"/>
    <xf numFmtId="0" fontId="103" fillId="26" borderId="162" xfId="8" applyFont="1" applyFill="1" applyBorder="1" applyAlignment="1">
      <alignment horizontal="center"/>
    </xf>
    <xf numFmtId="0" fontId="101" fillId="0" borderId="163" xfId="8" applyFont="1" applyBorder="1" applyAlignment="1">
      <alignment horizontal="right" wrapText="1"/>
    </xf>
    <xf numFmtId="0" fontId="101" fillId="0" borderId="163" xfId="8" applyFont="1" applyBorder="1" applyAlignment="1">
      <alignment wrapText="1"/>
    </xf>
    <xf numFmtId="0" fontId="101" fillId="27" borderId="163" xfId="8" applyFont="1" applyFill="1" applyBorder="1" applyAlignment="1">
      <alignment horizontal="right" wrapText="1"/>
    </xf>
    <xf numFmtId="0" fontId="101" fillId="27" borderId="163" xfId="8" applyFont="1" applyFill="1" applyBorder="1" applyAlignment="1">
      <alignment wrapText="1"/>
    </xf>
    <xf numFmtId="0" fontId="101" fillId="0" borderId="0" xfId="8" applyFont="1" applyAlignment="1">
      <alignment wrapText="1"/>
    </xf>
    <xf numFmtId="0" fontId="76" fillId="20" borderId="138" xfId="0" applyFont="1" applyFill="1" applyBorder="1" applyAlignment="1">
      <alignment horizontal="center"/>
    </xf>
    <xf numFmtId="0" fontId="76" fillId="20" borderId="33" xfId="0" applyFont="1" applyFill="1" applyBorder="1" applyAlignment="1">
      <alignment horizontal="center"/>
    </xf>
    <xf numFmtId="0" fontId="76" fillId="20" borderId="160" xfId="0" applyFont="1" applyFill="1" applyBorder="1" applyAlignment="1" applyProtection="1">
      <alignment horizontal="center"/>
      <protection hidden="1"/>
    </xf>
    <xf numFmtId="0" fontId="77" fillId="20" borderId="160" xfId="0" applyFont="1" applyFill="1" applyBorder="1" applyAlignment="1" applyProtection="1">
      <alignment horizontal="center"/>
      <protection hidden="1"/>
    </xf>
    <xf numFmtId="0" fontId="77" fillId="20" borderId="160" xfId="0" applyFont="1" applyFill="1" applyBorder="1" applyAlignment="1">
      <alignment horizontal="center"/>
    </xf>
    <xf numFmtId="0" fontId="103" fillId="26" borderId="164" xfId="9" applyFont="1" applyFill="1" applyBorder="1" applyAlignment="1">
      <alignment horizontal="center"/>
    </xf>
    <xf numFmtId="0" fontId="101" fillId="0" borderId="165" xfId="9" applyFont="1" applyBorder="1" applyAlignment="1">
      <alignment horizontal="right" wrapText="1"/>
    </xf>
    <xf numFmtId="0" fontId="101" fillId="0" borderId="165" xfId="9" applyFont="1" applyBorder="1" applyAlignment="1">
      <alignment wrapText="1"/>
    </xf>
    <xf numFmtId="0" fontId="101" fillId="0" borderId="165" xfId="10" applyFont="1" applyBorder="1" applyAlignment="1">
      <alignment horizontal="right" wrapText="1"/>
    </xf>
    <xf numFmtId="0" fontId="101" fillId="0" borderId="165" xfId="10" applyFont="1" applyBorder="1" applyAlignment="1">
      <alignment wrapText="1"/>
    </xf>
    <xf numFmtId="166" fontId="101" fillId="0" borderId="165" xfId="10" applyNumberFormat="1" applyFont="1" applyBorder="1" applyAlignment="1">
      <alignment horizontal="right" wrapText="1"/>
    </xf>
    <xf numFmtId="0" fontId="102" fillId="0" borderId="0" xfId="10"/>
    <xf numFmtId="14" fontId="103" fillId="26" borderId="164" xfId="9" applyNumberFormat="1" applyFont="1" applyFill="1" applyBorder="1" applyAlignment="1">
      <alignment horizontal="center"/>
    </xf>
    <xf numFmtId="14" fontId="101" fillId="0" borderId="165" xfId="9" applyNumberFormat="1" applyFont="1" applyBorder="1" applyAlignment="1">
      <alignment wrapText="1"/>
    </xf>
    <xf numFmtId="0" fontId="102" fillId="0" borderId="165" xfId="10" applyBorder="1"/>
    <xf numFmtId="166" fontId="101" fillId="0" borderId="0" xfId="10" applyNumberFormat="1" applyFont="1" applyAlignment="1">
      <alignment horizontal="right" wrapText="1"/>
    </xf>
    <xf numFmtId="0" fontId="101" fillId="0" borderId="0" xfId="9" applyFont="1" applyAlignment="1">
      <alignment wrapText="1"/>
    </xf>
    <xf numFmtId="0" fontId="101" fillId="0" borderId="0" xfId="10" applyFont="1" applyAlignment="1">
      <alignment horizontal="right" wrapText="1"/>
    </xf>
    <xf numFmtId="0" fontId="0" fillId="0" borderId="165" xfId="0" applyBorder="1"/>
    <xf numFmtId="0" fontId="76" fillId="20" borderId="163" xfId="0" applyFont="1" applyFill="1" applyBorder="1" applyAlignment="1" applyProtection="1">
      <alignment horizontal="center"/>
      <protection hidden="1"/>
    </xf>
    <xf numFmtId="0" fontId="101" fillId="27" borderId="33" xfId="8" applyFont="1" applyFill="1" applyBorder="1" applyAlignment="1">
      <alignment horizontal="right" wrapText="1"/>
    </xf>
    <xf numFmtId="0" fontId="76" fillId="20" borderId="163" xfId="0" applyFont="1" applyFill="1" applyBorder="1" applyAlignment="1">
      <alignment horizontal="center"/>
    </xf>
    <xf numFmtId="0" fontId="101" fillId="27" borderId="160" xfId="8" applyFont="1" applyFill="1" applyBorder="1" applyAlignment="1">
      <alignment horizontal="right" wrapText="1"/>
    </xf>
    <xf numFmtId="0" fontId="76" fillId="8" borderId="33" xfId="0" applyFont="1" applyFill="1" applyBorder="1" applyAlignment="1" applyProtection="1">
      <alignment horizontal="center"/>
      <protection hidden="1"/>
    </xf>
    <xf numFmtId="0" fontId="101" fillId="27" borderId="138" xfId="8" applyFont="1" applyFill="1" applyBorder="1" applyAlignment="1">
      <alignment wrapText="1"/>
    </xf>
    <xf numFmtId="0" fontId="0" fillId="0" borderId="163" xfId="0" applyBorder="1"/>
    <xf numFmtId="0" fontId="95" fillId="0" borderId="163" xfId="5" applyFont="1" applyBorder="1" applyAlignment="1">
      <alignment wrapText="1"/>
    </xf>
    <xf numFmtId="0" fontId="101" fillId="0" borderId="159" xfId="8" applyFont="1" applyBorder="1" applyAlignment="1">
      <alignment wrapText="1"/>
    </xf>
    <xf numFmtId="0" fontId="0" fillId="0" borderId="159" xfId="0" applyBorder="1"/>
    <xf numFmtId="0" fontId="95" fillId="0" borderId="163" xfId="6" applyFont="1" applyBorder="1" applyAlignment="1">
      <alignment wrapText="1"/>
    </xf>
    <xf numFmtId="0" fontId="76" fillId="10" borderId="163" xfId="0" applyFont="1" applyFill="1" applyBorder="1" applyAlignment="1">
      <alignment horizontal="center" vertical="center" shrinkToFit="1" readingOrder="2"/>
    </xf>
    <xf numFmtId="0" fontId="101" fillId="0" borderId="161" xfId="8" applyFont="1" applyBorder="1" applyAlignment="1">
      <alignment wrapText="1"/>
    </xf>
    <xf numFmtId="0" fontId="95" fillId="0" borderId="163" xfId="7" applyFont="1" applyBorder="1" applyAlignment="1">
      <alignment wrapText="1"/>
    </xf>
    <xf numFmtId="14" fontId="0" fillId="0" borderId="163" xfId="0" applyNumberFormat="1" applyBorder="1"/>
    <xf numFmtId="0" fontId="53" fillId="12" borderId="79" xfId="1" applyFont="1" applyFill="1" applyBorder="1" applyAlignment="1">
      <alignment horizontal="right"/>
    </xf>
    <xf numFmtId="0" fontId="53" fillId="12" borderId="40" xfId="1" applyFont="1" applyFill="1" applyBorder="1" applyAlignment="1">
      <alignment horizontal="right"/>
    </xf>
    <xf numFmtId="0" fontId="53" fillId="12" borderId="80" xfId="1" applyFont="1" applyFill="1" applyBorder="1" applyAlignment="1">
      <alignment horizontal="right"/>
    </xf>
    <xf numFmtId="0" fontId="54" fillId="12" borderId="81" xfId="0" applyFont="1" applyFill="1" applyBorder="1" applyAlignment="1">
      <alignment horizontal="right" vertical="center"/>
    </xf>
    <xf numFmtId="0" fontId="54" fillId="12" borderId="82" xfId="0" applyFont="1" applyFill="1" applyBorder="1" applyAlignment="1">
      <alignment horizontal="right" vertical="center"/>
    </xf>
    <xf numFmtId="0" fontId="54" fillId="12" borderId="83" xfId="0" applyFont="1" applyFill="1" applyBorder="1" applyAlignment="1">
      <alignment horizontal="right" vertical="center"/>
    </xf>
    <xf numFmtId="9" fontId="54" fillId="12" borderId="76" xfId="1" applyNumberFormat="1" applyFont="1" applyFill="1" applyBorder="1" applyAlignment="1">
      <alignment horizontal="right" vertical="center"/>
    </xf>
    <xf numFmtId="0" fontId="54" fillId="12" borderId="84" xfId="1" applyFont="1" applyFill="1" applyBorder="1" applyAlignment="1">
      <alignment horizontal="right" vertical="center"/>
    </xf>
    <xf numFmtId="0" fontId="48" fillId="0" borderId="0" xfId="0" applyFont="1" applyAlignment="1">
      <alignment horizontal="center"/>
    </xf>
    <xf numFmtId="0" fontId="49" fillId="0" borderId="8" xfId="0" applyFont="1" applyBorder="1" applyAlignment="1">
      <alignment horizontal="right"/>
    </xf>
    <xf numFmtId="0" fontId="51" fillId="12" borderId="68" xfId="0" applyFont="1" applyFill="1" applyBorder="1" applyAlignment="1">
      <alignment horizontal="center" vertical="center"/>
    </xf>
    <xf numFmtId="0" fontId="52" fillId="12" borderId="69" xfId="0" applyFont="1" applyFill="1" applyBorder="1" applyAlignment="1">
      <alignment horizontal="center" vertical="center"/>
    </xf>
    <xf numFmtId="0" fontId="52" fillId="12" borderId="75" xfId="0" applyFont="1" applyFill="1" applyBorder="1" applyAlignment="1">
      <alignment horizontal="center" vertical="center"/>
    </xf>
    <xf numFmtId="0" fontId="52" fillId="12" borderId="76" xfId="0" applyFont="1" applyFill="1" applyBorder="1" applyAlignment="1">
      <alignment horizontal="center" vertical="center"/>
    </xf>
    <xf numFmtId="0" fontId="52" fillId="12" borderId="70" xfId="0" applyFont="1" applyFill="1" applyBorder="1" applyAlignment="1">
      <alignment horizontal="center" vertical="center"/>
    </xf>
    <xf numFmtId="0" fontId="52" fillId="12" borderId="71" xfId="0" applyFont="1" applyFill="1" applyBorder="1" applyAlignment="1">
      <alignment horizontal="center" vertical="center"/>
    </xf>
    <xf numFmtId="0" fontId="52" fillId="12" borderId="77" xfId="0" applyFont="1" applyFill="1" applyBorder="1" applyAlignment="1">
      <alignment horizontal="center" vertical="center"/>
    </xf>
    <xf numFmtId="0" fontId="52" fillId="12" borderId="78" xfId="0" applyFont="1" applyFill="1" applyBorder="1" applyAlignment="1">
      <alignment horizontal="center" vertical="center"/>
    </xf>
    <xf numFmtId="0" fontId="53" fillId="12" borderId="72" xfId="1" applyFont="1" applyFill="1" applyBorder="1" applyAlignment="1">
      <alignment horizontal="right"/>
    </xf>
    <xf numFmtId="0" fontId="53" fillId="12" borderId="73" xfId="1" applyFont="1" applyFill="1" applyBorder="1" applyAlignment="1">
      <alignment horizontal="right"/>
    </xf>
    <xf numFmtId="0" fontId="53" fillId="12" borderId="74" xfId="1" applyFont="1" applyFill="1" applyBorder="1" applyAlignment="1">
      <alignment horizontal="right"/>
    </xf>
    <xf numFmtId="0" fontId="54" fillId="12" borderId="79" xfId="0" applyFont="1" applyFill="1" applyBorder="1" applyAlignment="1">
      <alignment horizontal="center"/>
    </xf>
    <xf numFmtId="0" fontId="54" fillId="12" borderId="40" xfId="0" applyFont="1" applyFill="1" applyBorder="1" applyAlignment="1">
      <alignment horizontal="center"/>
    </xf>
    <xf numFmtId="0" fontId="54" fillId="12" borderId="75" xfId="0" applyFont="1" applyFill="1" applyBorder="1" applyAlignment="1">
      <alignment horizontal="right" vertical="center"/>
    </xf>
    <xf numFmtId="0" fontId="54" fillId="12" borderId="76" xfId="0" applyFont="1" applyFill="1" applyBorder="1" applyAlignment="1">
      <alignment horizontal="right" vertical="center"/>
    </xf>
    <xf numFmtId="0" fontId="54" fillId="12" borderId="79" xfId="0" applyFont="1" applyFill="1" applyBorder="1" applyAlignment="1">
      <alignment horizontal="right"/>
    </xf>
    <xf numFmtId="0" fontId="54" fillId="12" borderId="40" xfId="0" applyFont="1" applyFill="1" applyBorder="1" applyAlignment="1">
      <alignment horizontal="right"/>
    </xf>
    <xf numFmtId="0" fontId="54" fillId="12" borderId="80" xfId="0" applyFont="1" applyFill="1" applyBorder="1" applyAlignment="1">
      <alignment horizontal="right"/>
    </xf>
    <xf numFmtId="0" fontId="55" fillId="12" borderId="76" xfId="0" applyFont="1" applyFill="1" applyBorder="1" applyAlignment="1">
      <alignment horizontal="right" vertical="center"/>
    </xf>
    <xf numFmtId="0" fontId="55" fillId="12" borderId="84" xfId="0" applyFont="1" applyFill="1" applyBorder="1" applyAlignment="1">
      <alignment horizontal="right" vertical="center"/>
    </xf>
    <xf numFmtId="0" fontId="56" fillId="12" borderId="40" xfId="1" applyFont="1" applyFill="1" applyBorder="1" applyAlignment="1">
      <alignment horizontal="center"/>
    </xf>
    <xf numFmtId="0" fontId="56" fillId="12" borderId="80" xfId="1" applyFont="1" applyFill="1" applyBorder="1" applyAlignment="1">
      <alignment horizontal="center"/>
    </xf>
    <xf numFmtId="0" fontId="54" fillId="12" borderId="81" xfId="0" applyFont="1" applyFill="1" applyBorder="1" applyAlignment="1">
      <alignment horizontal="right"/>
    </xf>
    <xf numFmtId="0" fontId="54" fillId="12" borderId="82" xfId="0" applyFont="1" applyFill="1" applyBorder="1" applyAlignment="1">
      <alignment horizontal="right"/>
    </xf>
    <xf numFmtId="0" fontId="54" fillId="12" borderId="83" xfId="0" applyFont="1" applyFill="1" applyBorder="1" applyAlignment="1">
      <alignment horizontal="right"/>
    </xf>
    <xf numFmtId="9" fontId="54" fillId="12" borderId="76" xfId="0" applyNumberFormat="1" applyFont="1" applyFill="1" applyBorder="1" applyAlignment="1">
      <alignment horizontal="right" vertical="center"/>
    </xf>
    <xf numFmtId="0" fontId="54" fillId="12" borderId="84" xfId="0" applyFont="1" applyFill="1" applyBorder="1" applyAlignment="1">
      <alignment horizontal="right" vertical="center"/>
    </xf>
    <xf numFmtId="0" fontId="54" fillId="12" borderId="56" xfId="0" applyFont="1" applyFill="1" applyBorder="1" applyAlignment="1">
      <alignment horizontal="center" vertical="center" wrapText="1"/>
    </xf>
    <xf numFmtId="0" fontId="54" fillId="12" borderId="0" xfId="0" applyFont="1" applyFill="1" applyAlignment="1">
      <alignment horizontal="center" vertical="center" wrapText="1"/>
    </xf>
    <xf numFmtId="0" fontId="54" fillId="12" borderId="55" xfId="0" applyFont="1" applyFill="1" applyBorder="1" applyAlignment="1">
      <alignment horizontal="center" vertical="center" wrapText="1"/>
    </xf>
    <xf numFmtId="0" fontId="54" fillId="12" borderId="75" xfId="0" applyFont="1" applyFill="1" applyBorder="1" applyAlignment="1">
      <alignment horizontal="right" vertical="center" wrapText="1"/>
    </xf>
    <xf numFmtId="0" fontId="54" fillId="12" borderId="76" xfId="0" applyFont="1" applyFill="1" applyBorder="1" applyAlignment="1">
      <alignment horizontal="right" vertical="center" wrapText="1"/>
    </xf>
    <xf numFmtId="9" fontId="54" fillId="12" borderId="76" xfId="0" applyNumberFormat="1" applyFont="1" applyFill="1" applyBorder="1" applyAlignment="1">
      <alignment horizontal="right"/>
    </xf>
    <xf numFmtId="0" fontId="54" fillId="12" borderId="84" xfId="0" applyFont="1" applyFill="1" applyBorder="1" applyAlignment="1">
      <alignment horizontal="right"/>
    </xf>
    <xf numFmtId="0" fontId="54" fillId="12" borderId="76" xfId="0" applyFont="1" applyFill="1" applyBorder="1" applyAlignment="1">
      <alignment horizontal="right"/>
    </xf>
    <xf numFmtId="9" fontId="54" fillId="12" borderId="76" xfId="0" applyNumberFormat="1" applyFont="1" applyFill="1" applyBorder="1" applyAlignment="1">
      <alignment horizontal="right" vertical="center" wrapText="1"/>
    </xf>
    <xf numFmtId="0" fontId="54" fillId="12" borderId="84" xfId="0" applyFont="1" applyFill="1" applyBorder="1" applyAlignment="1">
      <alignment horizontal="right" vertical="center" wrapText="1"/>
    </xf>
    <xf numFmtId="0" fontId="54" fillId="12" borderId="81" xfId="0" applyFont="1" applyFill="1" applyBorder="1" applyAlignment="1">
      <alignment horizontal="right" wrapText="1"/>
    </xf>
    <xf numFmtId="0" fontId="54" fillId="12" borderId="82" xfId="0" applyFont="1" applyFill="1" applyBorder="1" applyAlignment="1">
      <alignment horizontal="right" wrapText="1"/>
    </xf>
    <xf numFmtId="0" fontId="54" fillId="12" borderId="83" xfId="0" applyFont="1" applyFill="1" applyBorder="1" applyAlignment="1">
      <alignment horizontal="right" wrapText="1"/>
    </xf>
    <xf numFmtId="0" fontId="54" fillId="12" borderId="85" xfId="0" applyFont="1" applyFill="1" applyBorder="1" applyAlignment="1">
      <alignment horizontal="right" vertical="center"/>
    </xf>
    <xf numFmtId="0" fontId="54" fillId="12" borderId="86" xfId="0" applyFont="1" applyFill="1" applyBorder="1" applyAlignment="1">
      <alignment horizontal="right" vertical="center"/>
    </xf>
    <xf numFmtId="0" fontId="54" fillId="12" borderId="87" xfId="0" applyFont="1" applyFill="1" applyBorder="1" applyAlignment="1">
      <alignment horizontal="right" vertical="center"/>
    </xf>
    <xf numFmtId="9" fontId="54" fillId="12" borderId="88" xfId="0" applyNumberFormat="1" applyFont="1" applyFill="1" applyBorder="1" applyAlignment="1">
      <alignment horizontal="right" vertical="center"/>
    </xf>
    <xf numFmtId="0" fontId="54" fillId="12" borderId="89" xfId="0" applyFont="1" applyFill="1" applyBorder="1" applyAlignment="1">
      <alignment horizontal="right" vertical="center"/>
    </xf>
    <xf numFmtId="0" fontId="54" fillId="12" borderId="79" xfId="0" applyFont="1" applyFill="1" applyBorder="1" applyAlignment="1">
      <alignment horizontal="right" wrapText="1"/>
    </xf>
    <xf numFmtId="0" fontId="54" fillId="12" borderId="40" xfId="0" applyFont="1" applyFill="1" applyBorder="1" applyAlignment="1">
      <alignment horizontal="right" wrapText="1"/>
    </xf>
    <xf numFmtId="0" fontId="54" fillId="12" borderId="80" xfId="0" applyFont="1" applyFill="1" applyBorder="1" applyAlignment="1">
      <alignment horizontal="right" wrapText="1"/>
    </xf>
    <xf numFmtId="0" fontId="58" fillId="0" borderId="0" xfId="0" applyFont="1" applyAlignment="1">
      <alignment horizontal="center" vertical="center" wrapText="1"/>
    </xf>
    <xf numFmtId="0" fontId="58" fillId="0" borderId="0" xfId="0" applyFont="1" applyAlignment="1">
      <alignment horizontal="center" vertical="center"/>
    </xf>
    <xf numFmtId="0" fontId="54" fillId="12" borderId="56" xfId="0" applyFont="1" applyFill="1" applyBorder="1" applyAlignment="1">
      <alignment horizontal="right" wrapText="1"/>
    </xf>
    <xf numFmtId="0" fontId="54" fillId="12" borderId="0" xfId="0" applyFont="1" applyFill="1" applyAlignment="1">
      <alignment horizontal="right" wrapText="1"/>
    </xf>
    <xf numFmtId="0" fontId="54" fillId="12" borderId="8" xfId="0" applyFont="1" applyFill="1" applyBorder="1" applyAlignment="1">
      <alignment horizontal="right" wrapText="1"/>
    </xf>
    <xf numFmtId="0" fontId="49" fillId="0" borderId="0" xfId="0" applyFont="1" applyAlignment="1">
      <alignment horizontal="right" vertical="center" wrapText="1"/>
    </xf>
    <xf numFmtId="0" fontId="49" fillId="0" borderId="0" xfId="0" applyFont="1" applyAlignment="1">
      <alignment horizontal="center"/>
    </xf>
    <xf numFmtId="0" fontId="91" fillId="0" borderId="0" xfId="0" applyFont="1" applyAlignment="1" applyProtection="1">
      <alignment horizontal="center" vertical="center"/>
      <protection hidden="1"/>
    </xf>
    <xf numFmtId="0" fontId="91" fillId="0" borderId="58" xfId="0" applyFont="1" applyBorder="1" applyAlignment="1" applyProtection="1">
      <alignment horizontal="center" vertical="center"/>
      <protection hidden="1"/>
    </xf>
    <xf numFmtId="0" fontId="0" fillId="0" borderId="0" xfId="0" applyAlignment="1" applyProtection="1">
      <alignment horizontal="center"/>
      <protection hidden="1"/>
    </xf>
    <xf numFmtId="0" fontId="68" fillId="23" borderId="0" xfId="0" applyFont="1" applyFill="1" applyAlignment="1" applyProtection="1">
      <alignment horizontal="right" vertical="center"/>
      <protection hidden="1"/>
    </xf>
    <xf numFmtId="0" fontId="86" fillId="0" borderId="0" xfId="0" applyFont="1" applyAlignment="1" applyProtection="1">
      <alignment horizontal="right" vertical="center" wrapText="1"/>
      <protection hidden="1"/>
    </xf>
    <xf numFmtId="0" fontId="3" fillId="6" borderId="0" xfId="0" applyFont="1" applyFill="1" applyAlignment="1" applyProtection="1">
      <alignment horizontal="center"/>
      <protection hidden="1"/>
    </xf>
    <xf numFmtId="0" fontId="5" fillId="3" borderId="66" xfId="0" applyFont="1" applyFill="1" applyBorder="1" applyAlignment="1" applyProtection="1">
      <alignment horizontal="center" vertical="center" shrinkToFit="1"/>
      <protection hidden="1"/>
    </xf>
    <xf numFmtId="0" fontId="5" fillId="3" borderId="22" xfId="0" applyFont="1" applyFill="1" applyBorder="1" applyAlignment="1" applyProtection="1">
      <alignment horizontal="center" vertical="center" shrinkToFit="1"/>
      <protection hidden="1"/>
    </xf>
    <xf numFmtId="0" fontId="5" fillId="3" borderId="67" xfId="0" applyFont="1" applyFill="1" applyBorder="1" applyAlignment="1" applyProtection="1">
      <alignment horizontal="center" vertical="center" shrinkToFit="1"/>
      <protection hidden="1"/>
    </xf>
    <xf numFmtId="0" fontId="60" fillId="0" borderId="92" xfId="0" applyFont="1" applyBorder="1" applyAlignment="1" applyProtection="1">
      <alignment horizontal="center"/>
      <protection hidden="1"/>
    </xf>
    <xf numFmtId="0" fontId="63" fillId="11" borderId="97" xfId="0" applyFont="1" applyFill="1" applyBorder="1" applyAlignment="1" applyProtection="1">
      <alignment horizontal="center" vertical="center" wrapText="1"/>
      <protection hidden="1"/>
    </xf>
    <xf numFmtId="0" fontId="63" fillId="11" borderId="97" xfId="0" applyFont="1" applyFill="1" applyBorder="1" applyAlignment="1" applyProtection="1">
      <alignment horizontal="center" vertical="center"/>
      <protection hidden="1"/>
    </xf>
    <xf numFmtId="0" fontId="63" fillId="21" borderId="101" xfId="0" applyFont="1" applyFill="1" applyBorder="1" applyAlignment="1" applyProtection="1">
      <alignment horizontal="center" vertical="center"/>
      <protection hidden="1"/>
    </xf>
    <xf numFmtId="0" fontId="63" fillId="21" borderId="0" xfId="0" applyFont="1" applyFill="1" applyAlignment="1" applyProtection="1">
      <alignment horizontal="center" vertical="center"/>
      <protection hidden="1"/>
    </xf>
    <xf numFmtId="0" fontId="5" fillId="3" borderId="15" xfId="0" applyFont="1" applyFill="1" applyBorder="1" applyAlignment="1" applyProtection="1">
      <alignment horizontal="center" vertical="center" shrinkToFit="1"/>
      <protection hidden="1"/>
    </xf>
    <xf numFmtId="165" fontId="26" fillId="13" borderId="92" xfId="0" applyNumberFormat="1" applyFont="1" applyFill="1" applyBorder="1" applyAlignment="1" applyProtection="1">
      <alignment horizontal="center" vertical="center" shrinkToFit="1"/>
      <protection hidden="1"/>
    </xf>
    <xf numFmtId="0" fontId="38" fillId="17" borderId="98" xfId="0" applyFont="1" applyFill="1" applyBorder="1" applyAlignment="1" applyProtection="1">
      <alignment horizontal="center" vertical="center"/>
      <protection hidden="1"/>
    </xf>
    <xf numFmtId="0" fontId="38" fillId="17" borderId="92" xfId="0" applyFont="1" applyFill="1" applyBorder="1" applyAlignment="1" applyProtection="1">
      <alignment horizontal="center" vertical="center"/>
      <protection hidden="1"/>
    </xf>
    <xf numFmtId="0" fontId="38" fillId="17" borderId="99" xfId="0" applyFont="1" applyFill="1" applyBorder="1" applyAlignment="1" applyProtection="1">
      <alignment horizontal="center" vertical="center"/>
      <protection hidden="1"/>
    </xf>
    <xf numFmtId="0" fontId="28" fillId="12" borderId="0" xfId="0" applyFont="1" applyFill="1" applyAlignment="1" applyProtection="1">
      <alignment horizontal="center" vertical="center"/>
      <protection hidden="1"/>
    </xf>
    <xf numFmtId="0" fontId="55" fillId="21" borderId="100" xfId="0" applyFont="1" applyFill="1" applyBorder="1" applyAlignment="1" applyProtection="1">
      <alignment horizontal="center" vertical="center"/>
      <protection hidden="1"/>
    </xf>
    <xf numFmtId="0" fontId="63" fillId="21" borderId="100" xfId="0" applyFont="1" applyFill="1" applyBorder="1" applyAlignment="1" applyProtection="1">
      <alignment horizontal="center" vertical="center"/>
      <protection hidden="1"/>
    </xf>
    <xf numFmtId="0" fontId="63" fillId="21" borderId="97" xfId="0" applyFont="1" applyFill="1" applyBorder="1" applyAlignment="1" applyProtection="1">
      <alignment horizontal="center" vertical="center"/>
      <protection hidden="1"/>
    </xf>
    <xf numFmtId="0" fontId="26" fillId="13" borderId="98" xfId="0" applyFont="1" applyFill="1" applyBorder="1" applyAlignment="1" applyProtection="1">
      <alignment horizontal="center" vertical="center"/>
      <protection locked="0" hidden="1"/>
    </xf>
    <xf numFmtId="0" fontId="26" fillId="13" borderId="92" xfId="0" applyFont="1" applyFill="1" applyBorder="1" applyAlignment="1" applyProtection="1">
      <alignment horizontal="center" vertical="center"/>
      <protection locked="0" hidden="1"/>
    </xf>
    <xf numFmtId="0" fontId="26" fillId="13" borderId="99" xfId="0" applyFont="1" applyFill="1" applyBorder="1" applyAlignment="1" applyProtection="1">
      <alignment horizontal="center" vertical="center"/>
      <protection locked="0" hidden="1"/>
    </xf>
    <xf numFmtId="0" fontId="43" fillId="22" borderId="98" xfId="0" applyFont="1" applyFill="1" applyBorder="1" applyAlignment="1" applyProtection="1">
      <alignment horizontal="center" vertical="center"/>
      <protection hidden="1"/>
    </xf>
    <xf numFmtId="0" fontId="43" fillId="22" borderId="92" xfId="0" applyFont="1" applyFill="1" applyBorder="1" applyAlignment="1" applyProtection="1">
      <alignment horizontal="center" vertical="center"/>
      <protection hidden="1"/>
    </xf>
    <xf numFmtId="0" fontId="43" fillId="22" borderId="99" xfId="0" applyFont="1" applyFill="1" applyBorder="1" applyAlignment="1" applyProtection="1">
      <alignment horizontal="center" vertical="center"/>
      <protection hidden="1"/>
    </xf>
    <xf numFmtId="0" fontId="10" fillId="0" borderId="92" xfId="0" applyFont="1" applyBorder="1" applyAlignment="1" applyProtection="1">
      <alignment horizontal="center" vertical="center"/>
      <protection hidden="1"/>
    </xf>
    <xf numFmtId="0" fontId="62" fillId="0" borderId="92" xfId="0" applyFont="1" applyBorder="1" applyAlignment="1" applyProtection="1">
      <alignment horizontal="center" vertical="center"/>
      <protection hidden="1"/>
    </xf>
    <xf numFmtId="0" fontId="39" fillId="0" borderId="92" xfId="0" applyFont="1" applyBorder="1" applyAlignment="1" applyProtection="1">
      <alignment horizontal="center" vertical="center"/>
      <protection hidden="1"/>
    </xf>
    <xf numFmtId="0" fontId="37" fillId="0" borderId="92" xfId="0" applyFont="1" applyBorder="1" applyAlignment="1" applyProtection="1">
      <alignment horizontal="center" vertical="center"/>
      <protection hidden="1"/>
    </xf>
    <xf numFmtId="165" fontId="25" fillId="13" borderId="98" xfId="0" applyNumberFormat="1" applyFont="1" applyFill="1" applyBorder="1" applyAlignment="1" applyProtection="1">
      <alignment horizontal="center" vertical="center" shrinkToFit="1"/>
      <protection hidden="1"/>
    </xf>
    <xf numFmtId="165" fontId="25" fillId="13" borderId="92" xfId="0" applyNumberFormat="1" applyFont="1" applyFill="1" applyBorder="1" applyAlignment="1" applyProtection="1">
      <alignment horizontal="center" vertical="center" shrinkToFit="1"/>
      <protection hidden="1"/>
    </xf>
    <xf numFmtId="165" fontId="25" fillId="13" borderId="99" xfId="0" applyNumberFormat="1" applyFont="1" applyFill="1" applyBorder="1" applyAlignment="1" applyProtection="1">
      <alignment horizontal="center" vertical="center" shrinkToFit="1"/>
      <protection hidden="1"/>
    </xf>
    <xf numFmtId="165" fontId="26" fillId="13" borderId="98" xfId="0" applyNumberFormat="1" applyFont="1" applyFill="1" applyBorder="1" applyAlignment="1" applyProtection="1">
      <alignment horizontal="center" vertical="center" shrinkToFit="1"/>
      <protection hidden="1"/>
    </xf>
    <xf numFmtId="165" fontId="26" fillId="13" borderId="99" xfId="0" applyNumberFormat="1" applyFont="1" applyFill="1" applyBorder="1" applyAlignment="1" applyProtection="1">
      <alignment horizontal="center" vertical="center" shrinkToFit="1"/>
      <protection hidden="1"/>
    </xf>
    <xf numFmtId="165" fontId="46" fillId="13" borderId="109" xfId="0" applyNumberFormat="1" applyFont="1" applyFill="1" applyBorder="1" applyAlignment="1" applyProtection="1">
      <alignment horizontal="center" vertical="center" shrinkToFit="1"/>
      <protection hidden="1"/>
    </xf>
    <xf numFmtId="165" fontId="46" fillId="13" borderId="110" xfId="0" applyNumberFormat="1" applyFont="1" applyFill="1" applyBorder="1" applyAlignment="1" applyProtection="1">
      <alignment horizontal="center" vertical="center" shrinkToFit="1"/>
      <protection hidden="1"/>
    </xf>
    <xf numFmtId="165" fontId="46" fillId="13" borderId="111" xfId="0" applyNumberFormat="1" applyFont="1" applyFill="1" applyBorder="1" applyAlignment="1" applyProtection="1">
      <alignment horizontal="center" vertical="center" shrinkToFit="1"/>
      <protection hidden="1"/>
    </xf>
    <xf numFmtId="165" fontId="46" fillId="13" borderId="101" xfId="0" applyNumberFormat="1" applyFont="1" applyFill="1" applyBorder="1" applyAlignment="1" applyProtection="1">
      <alignment horizontal="center" vertical="center" shrinkToFit="1"/>
      <protection hidden="1"/>
    </xf>
    <xf numFmtId="165" fontId="46" fillId="13" borderId="0" xfId="0" applyNumberFormat="1" applyFont="1" applyFill="1" applyAlignment="1" applyProtection="1">
      <alignment horizontal="center" vertical="center" shrinkToFit="1"/>
      <protection hidden="1"/>
    </xf>
    <xf numFmtId="165" fontId="46" fillId="13" borderId="112" xfId="0" applyNumberFormat="1" applyFont="1" applyFill="1" applyBorder="1" applyAlignment="1" applyProtection="1">
      <alignment horizontal="center" vertical="center" shrinkToFit="1"/>
      <protection hidden="1"/>
    </xf>
    <xf numFmtId="165" fontId="46" fillId="13" borderId="113" xfId="0" applyNumberFormat="1" applyFont="1" applyFill="1" applyBorder="1" applyAlignment="1" applyProtection="1">
      <alignment horizontal="center" vertical="center" shrinkToFit="1"/>
      <protection hidden="1"/>
    </xf>
    <xf numFmtId="165" fontId="46" fillId="13" borderId="100" xfId="0" applyNumberFormat="1" applyFont="1" applyFill="1" applyBorder="1" applyAlignment="1" applyProtection="1">
      <alignment horizontal="center" vertical="center" shrinkToFit="1"/>
      <protection hidden="1"/>
    </xf>
    <xf numFmtId="165" fontId="46" fillId="13" borderId="114" xfId="0" applyNumberFormat="1" applyFont="1" applyFill="1" applyBorder="1" applyAlignment="1" applyProtection="1">
      <alignment horizontal="center" vertical="center" shrinkToFit="1"/>
      <protection hidden="1"/>
    </xf>
    <xf numFmtId="0" fontId="63" fillId="21" borderId="109" xfId="0" applyFont="1" applyFill="1" applyBorder="1" applyAlignment="1" applyProtection="1">
      <alignment horizontal="center" vertical="center" shrinkToFit="1"/>
      <protection hidden="1"/>
    </xf>
    <xf numFmtId="0" fontId="63" fillId="21" borderId="110" xfId="0" applyFont="1" applyFill="1" applyBorder="1" applyAlignment="1" applyProtection="1">
      <alignment horizontal="center" vertical="center" shrinkToFit="1"/>
      <protection hidden="1"/>
    </xf>
    <xf numFmtId="0" fontId="63" fillId="21" borderId="111" xfId="0" applyFont="1" applyFill="1" applyBorder="1" applyAlignment="1" applyProtection="1">
      <alignment horizontal="center" vertical="center" shrinkToFit="1"/>
      <protection hidden="1"/>
    </xf>
    <xf numFmtId="0" fontId="63" fillId="21" borderId="101" xfId="0" applyFont="1" applyFill="1" applyBorder="1" applyAlignment="1" applyProtection="1">
      <alignment horizontal="center" vertical="center" shrinkToFit="1"/>
      <protection hidden="1"/>
    </xf>
    <xf numFmtId="0" fontId="63" fillId="21" borderId="0" xfId="0" applyFont="1" applyFill="1" applyAlignment="1" applyProtection="1">
      <alignment horizontal="center" vertical="center" shrinkToFit="1"/>
      <protection hidden="1"/>
    </xf>
    <xf numFmtId="0" fontId="63" fillId="21" borderId="112" xfId="0" applyFont="1" applyFill="1" applyBorder="1" applyAlignment="1" applyProtection="1">
      <alignment horizontal="center" vertical="center" shrinkToFit="1"/>
      <protection hidden="1"/>
    </xf>
    <xf numFmtId="0" fontId="63" fillId="21" borderId="113" xfId="0" applyFont="1" applyFill="1" applyBorder="1" applyAlignment="1" applyProtection="1">
      <alignment horizontal="center" vertical="center" shrinkToFit="1"/>
      <protection hidden="1"/>
    </xf>
    <xf numFmtId="0" fontId="63" fillId="21" borderId="100" xfId="0" applyFont="1" applyFill="1" applyBorder="1" applyAlignment="1" applyProtection="1">
      <alignment horizontal="center" vertical="center" shrinkToFit="1"/>
      <protection hidden="1"/>
    </xf>
    <xf numFmtId="0" fontId="63" fillId="21" borderId="114" xfId="0" applyFont="1" applyFill="1" applyBorder="1" applyAlignment="1" applyProtection="1">
      <alignment horizontal="center" vertical="center" shrinkToFit="1"/>
      <protection hidden="1"/>
    </xf>
    <xf numFmtId="0" fontId="37" fillId="0" borderId="93" xfId="0" applyFont="1" applyBorder="1" applyAlignment="1" applyProtection="1">
      <alignment horizontal="center" vertical="center"/>
      <protection hidden="1"/>
    </xf>
    <xf numFmtId="0" fontId="35" fillId="11" borderId="17" xfId="1" applyFont="1" applyFill="1" applyBorder="1" applyAlignment="1" applyProtection="1">
      <alignment horizontal="center" vertical="center"/>
    </xf>
    <xf numFmtId="0" fontId="35" fillId="11" borderId="0" xfId="1" applyFont="1" applyFill="1" applyBorder="1" applyAlignment="1" applyProtection="1">
      <alignment horizontal="center" vertical="center"/>
    </xf>
    <xf numFmtId="0" fontId="35" fillId="11" borderId="17" xfId="1" applyFont="1" applyFill="1" applyBorder="1" applyAlignment="1" applyProtection="1">
      <alignment horizontal="center" vertical="center" wrapText="1"/>
    </xf>
    <xf numFmtId="0" fontId="35" fillId="11" borderId="0" xfId="1"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65" xfId="0" applyFont="1" applyFill="1" applyBorder="1" applyAlignment="1" applyProtection="1">
      <alignment horizontal="center" vertical="center" shrinkToFit="1"/>
      <protection hidden="1"/>
    </xf>
    <xf numFmtId="0" fontId="28" fillId="11" borderId="54" xfId="0" applyFont="1" applyFill="1" applyBorder="1" applyAlignment="1">
      <alignment horizontal="center" vertical="center"/>
    </xf>
    <xf numFmtId="0" fontId="28" fillId="11" borderId="6" xfId="0" applyFont="1" applyFill="1" applyBorder="1" applyAlignment="1">
      <alignment horizontal="center" vertical="center"/>
    </xf>
    <xf numFmtId="0" fontId="33" fillId="11" borderId="0" xfId="1"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shrinkToFit="1"/>
      <protection hidden="1"/>
    </xf>
    <xf numFmtId="0" fontId="44" fillId="3" borderId="66" xfId="0" applyFont="1" applyFill="1" applyBorder="1" applyAlignment="1" applyProtection="1">
      <alignment horizontal="center" vertical="center" shrinkToFit="1"/>
      <protection hidden="1"/>
    </xf>
    <xf numFmtId="0" fontId="44" fillId="3" borderId="22" xfId="0" applyFont="1" applyFill="1" applyBorder="1" applyAlignment="1" applyProtection="1">
      <alignment horizontal="center" vertical="center" shrinkToFit="1"/>
      <protection hidden="1"/>
    </xf>
    <xf numFmtId="0" fontId="44" fillId="3" borderId="67" xfId="0" applyFont="1" applyFill="1" applyBorder="1" applyAlignment="1" applyProtection="1">
      <alignment horizontal="center" vertical="center" shrinkToFit="1"/>
      <protection hidden="1"/>
    </xf>
    <xf numFmtId="0" fontId="5" fillId="3" borderId="9" xfId="0" applyFont="1" applyFill="1" applyBorder="1" applyAlignment="1" applyProtection="1">
      <alignment horizontal="center" vertical="center" shrinkToFit="1"/>
      <protection hidden="1"/>
    </xf>
    <xf numFmtId="0" fontId="5" fillId="3" borderId="25"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26" xfId="0" applyFont="1" applyFill="1" applyBorder="1" applyAlignment="1" applyProtection="1">
      <alignment horizontal="center" vertical="center" shrinkToFit="1"/>
      <protection hidden="1"/>
    </xf>
    <xf numFmtId="0" fontId="78" fillId="24" borderId="92" xfId="0" applyFont="1" applyFill="1" applyBorder="1" applyAlignment="1" applyProtection="1">
      <alignment horizontal="center" vertical="center" shrinkToFit="1"/>
      <protection hidden="1"/>
    </xf>
    <xf numFmtId="0" fontId="28" fillId="11" borderId="27" xfId="0" applyFont="1" applyFill="1" applyBorder="1" applyAlignment="1">
      <alignment horizontal="center" vertical="center"/>
    </xf>
    <xf numFmtId="0" fontId="78" fillId="12" borderId="92" xfId="0" applyFont="1" applyFill="1" applyBorder="1" applyAlignment="1" applyProtection="1">
      <alignment horizontal="center" vertical="center" shrinkToFit="1"/>
      <protection hidden="1"/>
    </xf>
    <xf numFmtId="0" fontId="66" fillId="3" borderId="92" xfId="1" applyFont="1" applyFill="1" applyBorder="1" applyAlignment="1" applyProtection="1">
      <alignment horizontal="center" vertical="center" shrinkToFit="1"/>
      <protection hidden="1"/>
    </xf>
    <xf numFmtId="0" fontId="28" fillId="11" borderId="6" xfId="0" applyFont="1" applyFill="1" applyBorder="1" applyAlignment="1">
      <alignment horizontal="center" vertical="center" wrapText="1"/>
    </xf>
    <xf numFmtId="0" fontId="28" fillId="11" borderId="8" xfId="0" applyFont="1" applyFill="1" applyBorder="1" applyAlignment="1">
      <alignment horizontal="center" vertical="center" wrapText="1"/>
    </xf>
    <xf numFmtId="0" fontId="28" fillId="11" borderId="28"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1" xfId="0" applyFont="1" applyFill="1" applyBorder="1" applyAlignment="1">
      <alignment horizontal="center" vertical="center"/>
    </xf>
    <xf numFmtId="0" fontId="66" fillId="3" borderId="92" xfId="1" applyFont="1" applyFill="1" applyBorder="1" applyAlignment="1" applyProtection="1">
      <alignment horizontal="center" vertical="center" shrinkToFit="1"/>
      <protection locked="0" hidden="1"/>
    </xf>
    <xf numFmtId="0" fontId="32" fillId="5" borderId="21" xfId="0" applyFont="1" applyFill="1" applyBorder="1" applyAlignment="1">
      <alignment horizontal="center" vertical="center"/>
    </xf>
    <xf numFmtId="0" fontId="32" fillId="5" borderId="6" xfId="0" applyFont="1" applyFill="1" applyBorder="1" applyAlignment="1">
      <alignment horizontal="center" vertical="center"/>
    </xf>
    <xf numFmtId="0" fontId="32" fillId="5" borderId="27" xfId="0" applyFont="1" applyFill="1" applyBorder="1" applyAlignment="1">
      <alignment horizontal="center" vertical="center"/>
    </xf>
    <xf numFmtId="0" fontId="66" fillId="3" borderId="92" xfId="0" applyFont="1" applyFill="1" applyBorder="1" applyAlignment="1" applyProtection="1">
      <alignment horizontal="center" vertical="center" shrinkToFit="1"/>
      <protection hidden="1"/>
    </xf>
    <xf numFmtId="0" fontId="28" fillId="11" borderId="7" xfId="0" applyFont="1" applyFill="1" applyBorder="1" applyAlignment="1">
      <alignment horizontal="center" vertical="center"/>
    </xf>
    <xf numFmtId="0" fontId="28" fillId="11" borderId="8" xfId="0" applyFont="1" applyFill="1" applyBorder="1" applyAlignment="1">
      <alignment horizontal="center" vertical="center"/>
    </xf>
    <xf numFmtId="0" fontId="79" fillId="3" borderId="92" xfId="1" applyFont="1" applyFill="1" applyBorder="1" applyAlignment="1" applyProtection="1">
      <alignment horizontal="center" vertical="center" wrapText="1" shrinkToFit="1"/>
      <protection hidden="1"/>
    </xf>
    <xf numFmtId="0" fontId="79" fillId="3" borderId="92" xfId="1" applyFont="1" applyFill="1" applyBorder="1" applyAlignment="1" applyProtection="1">
      <alignment horizontal="center" vertical="center" shrinkToFit="1"/>
      <protection hidden="1"/>
    </xf>
    <xf numFmtId="49" fontId="66" fillId="3" borderId="92" xfId="1" applyNumberFormat="1" applyFont="1" applyFill="1" applyBorder="1" applyAlignment="1" applyProtection="1">
      <alignment horizontal="center" vertical="center" shrinkToFit="1"/>
      <protection hidden="1"/>
    </xf>
    <xf numFmtId="1" fontId="66" fillId="3" borderId="92" xfId="1" applyNumberFormat="1" applyFont="1" applyFill="1" applyBorder="1" applyAlignment="1" applyProtection="1">
      <alignment horizontal="center" vertical="center" shrinkToFit="1"/>
      <protection hidden="1"/>
    </xf>
    <xf numFmtId="0" fontId="66" fillId="3" borderId="92" xfId="0" applyFont="1" applyFill="1" applyBorder="1" applyAlignment="1" applyProtection="1">
      <alignment horizontal="right" vertical="center" shrinkToFit="1"/>
      <protection hidden="1"/>
    </xf>
    <xf numFmtId="0" fontId="78" fillId="25" borderId="92" xfId="0" applyFont="1" applyFill="1" applyBorder="1" applyAlignment="1" applyProtection="1">
      <alignment horizontal="center" vertical="center" shrinkToFit="1"/>
      <protection hidden="1"/>
    </xf>
    <xf numFmtId="0" fontId="66" fillId="0" borderId="92" xfId="1" applyFont="1" applyFill="1" applyBorder="1" applyAlignment="1" applyProtection="1">
      <alignment horizontal="right" vertical="center" shrinkToFit="1"/>
      <protection hidden="1"/>
    </xf>
    <xf numFmtId="0" fontId="25" fillId="0" borderId="92" xfId="0" applyFont="1" applyBorder="1" applyAlignment="1" applyProtection="1">
      <alignment horizontal="center" vertical="center"/>
      <protection hidden="1"/>
    </xf>
    <xf numFmtId="0" fontId="79" fillId="0" borderId="92" xfId="1" applyFont="1" applyFill="1" applyBorder="1" applyAlignment="1" applyProtection="1">
      <alignment horizontal="right" vertical="center" shrinkToFit="1"/>
      <protection hidden="1"/>
    </xf>
    <xf numFmtId="164" fontId="66" fillId="3" borderId="92" xfId="1" applyNumberFormat="1" applyFont="1" applyFill="1" applyBorder="1" applyAlignment="1" applyProtection="1">
      <alignment horizontal="center" vertical="center" shrinkToFit="1"/>
      <protection hidden="1"/>
    </xf>
    <xf numFmtId="0" fontId="66" fillId="0" borderId="92" xfId="0" applyFont="1" applyBorder="1" applyAlignment="1" applyProtection="1">
      <alignment horizontal="right" vertical="center" shrinkToFit="1"/>
      <protection hidden="1"/>
    </xf>
    <xf numFmtId="0" fontId="81" fillId="3" borderId="92" xfId="1" applyFont="1" applyFill="1" applyBorder="1" applyAlignment="1" applyProtection="1">
      <alignment horizontal="center" vertical="center" shrinkToFit="1"/>
      <protection hidden="1"/>
    </xf>
    <xf numFmtId="0" fontId="66" fillId="3" borderId="92" xfId="1" applyFont="1" applyFill="1" applyBorder="1" applyAlignment="1" applyProtection="1">
      <alignment horizontal="right" vertical="center" shrinkToFit="1"/>
      <protection hidden="1"/>
    </xf>
    <xf numFmtId="0" fontId="66" fillId="3" borderId="92" xfId="1" applyNumberFormat="1" applyFont="1" applyFill="1" applyBorder="1" applyAlignment="1" applyProtection="1">
      <alignment horizontal="center" vertical="center" shrinkToFit="1"/>
      <protection hidden="1"/>
    </xf>
    <xf numFmtId="0" fontId="7" fillId="0" borderId="94" xfId="0" applyFont="1" applyBorder="1" applyAlignment="1" applyProtection="1">
      <alignment horizontal="right" vertical="center" shrinkToFit="1"/>
      <protection hidden="1"/>
    </xf>
    <xf numFmtId="0" fontId="7" fillId="0" borderId="12" xfId="0" applyFont="1" applyBorder="1" applyAlignment="1" applyProtection="1">
      <alignment horizontal="right" vertical="center" shrinkToFit="1"/>
      <protection hidden="1"/>
    </xf>
    <xf numFmtId="0" fontId="71" fillId="3" borderId="12" xfId="0" applyFont="1" applyFill="1" applyBorder="1" applyAlignment="1" applyProtection="1">
      <alignment horizontal="right" vertical="center" shrinkToFit="1"/>
      <protection hidden="1"/>
    </xf>
    <xf numFmtId="0" fontId="71" fillId="3" borderId="95" xfId="0" applyFont="1" applyFill="1" applyBorder="1" applyAlignment="1" applyProtection="1">
      <alignment horizontal="right" vertical="center" shrinkToFit="1"/>
      <protection hidden="1"/>
    </xf>
    <xf numFmtId="0" fontId="72" fillId="3" borderId="12" xfId="0" applyFont="1" applyFill="1" applyBorder="1" applyAlignment="1" applyProtection="1">
      <alignment horizontal="center" vertical="center" shrinkToFit="1"/>
      <protection hidden="1"/>
    </xf>
    <xf numFmtId="0" fontId="72" fillId="0" borderId="12" xfId="0" applyFont="1" applyBorder="1" applyAlignment="1" applyProtection="1">
      <alignment horizontal="center" shrinkToFit="1"/>
      <protection hidden="1"/>
    </xf>
    <xf numFmtId="0" fontId="72" fillId="0" borderId="95" xfId="0" applyFont="1" applyBorder="1" applyAlignment="1" applyProtection="1">
      <alignment horizontal="center" shrinkToFit="1"/>
      <protection hidden="1"/>
    </xf>
    <xf numFmtId="0" fontId="89" fillId="0" borderId="12" xfId="0" applyFont="1" applyBorder="1" applyAlignment="1" applyProtection="1">
      <alignment horizontal="right" vertical="center" shrinkToFit="1"/>
      <protection hidden="1"/>
    </xf>
    <xf numFmtId="0" fontId="89" fillId="3" borderId="12" xfId="0" applyFont="1" applyFill="1" applyBorder="1" applyAlignment="1" applyProtection="1">
      <alignment horizontal="center" vertical="center" shrinkToFit="1"/>
      <protection hidden="1"/>
    </xf>
    <xf numFmtId="0" fontId="7" fillId="0" borderId="23" xfId="0" applyFont="1" applyBorder="1" applyAlignment="1" applyProtection="1">
      <alignment horizontal="center" vertical="center" shrinkToFit="1"/>
      <protection hidden="1"/>
    </xf>
    <xf numFmtId="0" fontId="1" fillId="2" borderId="25"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71" fillId="0" borderId="51" xfId="0" applyFont="1" applyBorder="1" applyAlignment="1" applyProtection="1">
      <alignment horizontal="center" vertical="center" readingOrder="2"/>
      <protection hidden="1"/>
    </xf>
    <xf numFmtId="0" fontId="88" fillId="0" borderId="12" xfId="0" applyFont="1" applyBorder="1" applyAlignment="1" applyProtection="1">
      <alignment horizontal="right" vertical="center" shrinkToFit="1"/>
      <protection hidden="1"/>
    </xf>
    <xf numFmtId="0" fontId="89" fillId="3" borderId="14" xfId="0" applyFont="1" applyFill="1" applyBorder="1" applyAlignment="1" applyProtection="1">
      <alignment horizontal="center" vertical="center" shrinkToFit="1"/>
      <protection hidden="1"/>
    </xf>
    <xf numFmtId="0" fontId="89" fillId="3" borderId="103" xfId="0" applyFont="1" applyFill="1" applyBorder="1" applyAlignment="1" applyProtection="1">
      <alignment horizontal="center" vertical="center" shrinkToFit="1"/>
      <protection hidden="1"/>
    </xf>
    <xf numFmtId="0" fontId="88" fillId="3" borderId="12" xfId="0" applyFont="1" applyFill="1" applyBorder="1" applyAlignment="1" applyProtection="1">
      <alignment horizontal="center" vertical="center" shrinkToFit="1"/>
      <protection hidden="1"/>
    </xf>
    <xf numFmtId="0" fontId="88" fillId="0" borderId="12" xfId="0" applyFont="1" applyBorder="1" applyAlignment="1" applyProtection="1">
      <alignment horizontal="left" vertical="center" shrinkToFit="1"/>
      <protection hidden="1"/>
    </xf>
    <xf numFmtId="0" fontId="13" fillId="14" borderId="5" xfId="0" applyFont="1" applyFill="1" applyBorder="1" applyAlignment="1" applyProtection="1">
      <alignment horizontal="right" vertical="center" wrapText="1"/>
      <protection hidden="1"/>
    </xf>
    <xf numFmtId="0" fontId="13" fillId="14" borderId="0" xfId="0" applyFont="1" applyFill="1" applyAlignment="1" applyProtection="1">
      <alignment horizontal="right" vertical="center" wrapText="1"/>
      <protection hidden="1"/>
    </xf>
    <xf numFmtId="0" fontId="89" fillId="0" borderId="104" xfId="0" applyFont="1" applyBorder="1" applyAlignment="1" applyProtection="1">
      <alignment horizontal="right" vertical="center" shrinkToFit="1"/>
      <protection hidden="1"/>
    </xf>
    <xf numFmtId="0" fontId="88" fillId="3" borderId="105" xfId="0" applyFont="1" applyFill="1" applyBorder="1" applyAlignment="1" applyProtection="1">
      <alignment horizontal="center" vertical="center" shrinkToFit="1"/>
      <protection hidden="1"/>
    </xf>
    <xf numFmtId="0" fontId="88" fillId="0" borderId="115" xfId="0" applyFont="1" applyBorder="1" applyAlignment="1" applyProtection="1">
      <alignment horizontal="right" vertical="center" shrinkToFit="1"/>
      <protection hidden="1"/>
    </xf>
    <xf numFmtId="0" fontId="88" fillId="0" borderId="13" xfId="0" applyFont="1" applyBorder="1" applyAlignment="1" applyProtection="1">
      <alignment horizontal="right" vertical="center" shrinkToFit="1"/>
      <protection hidden="1"/>
    </xf>
    <xf numFmtId="0" fontId="88" fillId="0" borderId="104" xfId="0" applyFont="1" applyBorder="1" applyAlignment="1" applyProtection="1">
      <alignment horizontal="right" vertical="center" shrinkToFit="1"/>
      <protection hidden="1"/>
    </xf>
    <xf numFmtId="49" fontId="89" fillId="3" borderId="13" xfId="0" applyNumberFormat="1" applyFont="1" applyFill="1" applyBorder="1" applyAlignment="1" applyProtection="1">
      <alignment horizontal="center" vertical="center" shrinkToFit="1"/>
      <protection hidden="1"/>
    </xf>
    <xf numFmtId="0" fontId="89" fillId="3" borderId="13" xfId="0" applyFont="1" applyFill="1" applyBorder="1" applyAlignment="1" applyProtection="1">
      <alignment horizontal="center" vertical="center" shrinkToFit="1"/>
      <protection hidden="1"/>
    </xf>
    <xf numFmtId="49" fontId="88" fillId="3" borderId="13" xfId="0" applyNumberFormat="1" applyFont="1" applyFill="1" applyBorder="1" applyAlignment="1" applyProtection="1">
      <alignment horizontal="center" vertical="center" shrinkToFit="1"/>
      <protection hidden="1"/>
    </xf>
    <xf numFmtId="0" fontId="88" fillId="3" borderId="13" xfId="0" applyFont="1" applyFill="1" applyBorder="1" applyAlignment="1" applyProtection="1">
      <alignment horizontal="center" vertical="center" shrinkToFit="1"/>
      <protection hidden="1"/>
    </xf>
    <xf numFmtId="0" fontId="89" fillId="3" borderId="116" xfId="0" applyFont="1" applyFill="1" applyBorder="1" applyAlignment="1" applyProtection="1">
      <alignment horizontal="center" vertical="center" shrinkToFit="1"/>
      <protection hidden="1"/>
    </xf>
    <xf numFmtId="0" fontId="89" fillId="0" borderId="14" xfId="0" applyFont="1" applyBorder="1" applyAlignment="1" applyProtection="1">
      <alignment horizontal="center" vertical="center" shrinkToFit="1"/>
      <protection hidden="1"/>
    </xf>
    <xf numFmtId="0" fontId="89" fillId="0" borderId="12" xfId="0" applyFont="1" applyBorder="1" applyAlignment="1" applyProtection="1">
      <alignment horizontal="left" vertical="center" shrinkToFit="1"/>
      <protection hidden="1"/>
    </xf>
    <xf numFmtId="0" fontId="89" fillId="0" borderId="105" xfId="0" applyFont="1" applyBorder="1" applyAlignment="1" applyProtection="1">
      <alignment horizontal="left" vertical="center" shrinkToFit="1"/>
      <protection hidden="1"/>
    </xf>
    <xf numFmtId="0" fontId="88" fillId="0" borderId="105" xfId="0" applyFont="1" applyBorder="1" applyAlignment="1" applyProtection="1">
      <alignment horizontal="left" vertical="center" shrinkToFit="1"/>
      <protection hidden="1"/>
    </xf>
    <xf numFmtId="0" fontId="72" fillId="24" borderId="117" xfId="0" applyFont="1" applyFill="1" applyBorder="1" applyAlignment="1" applyProtection="1">
      <alignment horizontal="right" vertical="center" wrapText="1"/>
      <protection hidden="1"/>
    </xf>
    <xf numFmtId="0" fontId="72" fillId="24" borderId="118" xfId="0" applyFont="1" applyFill="1" applyBorder="1" applyAlignment="1" applyProtection="1">
      <alignment horizontal="right" vertical="center" wrapText="1"/>
      <protection hidden="1"/>
    </xf>
    <xf numFmtId="0" fontId="72" fillId="24" borderId="119" xfId="0" applyFont="1" applyFill="1" applyBorder="1" applyAlignment="1" applyProtection="1">
      <alignment horizontal="right" vertical="center" wrapText="1"/>
      <protection hidden="1"/>
    </xf>
    <xf numFmtId="0" fontId="72" fillId="24" borderId="120" xfId="0" applyFont="1" applyFill="1" applyBorder="1" applyAlignment="1" applyProtection="1">
      <alignment horizontal="right" vertical="center" wrapText="1"/>
      <protection hidden="1"/>
    </xf>
    <xf numFmtId="0" fontId="72" fillId="24" borderId="121" xfId="0" applyFont="1" applyFill="1" applyBorder="1" applyAlignment="1" applyProtection="1">
      <alignment horizontal="right" vertical="center" wrapText="1"/>
      <protection hidden="1"/>
    </xf>
    <xf numFmtId="0" fontId="72" fillId="24" borderId="122" xfId="0" applyFont="1" applyFill="1" applyBorder="1" applyAlignment="1" applyProtection="1">
      <alignment horizontal="right" vertical="center" wrapText="1"/>
      <protection hidden="1"/>
    </xf>
    <xf numFmtId="0" fontId="72" fillId="24" borderId="118" xfId="0" applyFont="1" applyFill="1" applyBorder="1" applyAlignment="1" applyProtection="1">
      <alignment horizontal="center" vertical="center"/>
      <protection hidden="1"/>
    </xf>
    <xf numFmtId="164" fontId="88" fillId="3" borderId="12" xfId="0" applyNumberFormat="1" applyFont="1" applyFill="1" applyBorder="1" applyAlignment="1" applyProtection="1">
      <alignment horizontal="center" vertical="center" shrinkToFit="1"/>
      <protection hidden="1"/>
    </xf>
    <xf numFmtId="22" fontId="71" fillId="0" borderId="51" xfId="0" applyNumberFormat="1" applyFont="1" applyBorder="1" applyAlignment="1" applyProtection="1">
      <alignment horizontal="center" vertical="center" readingOrder="2"/>
      <protection hidden="1"/>
    </xf>
    <xf numFmtId="0" fontId="89" fillId="0" borderId="102" xfId="0" applyFont="1" applyBorder="1" applyAlignment="1" applyProtection="1">
      <alignment horizontal="right" vertical="center" shrinkToFit="1"/>
      <protection hidden="1"/>
    </xf>
    <xf numFmtId="0" fontId="89" fillId="0" borderId="14" xfId="0" applyFont="1" applyBorder="1" applyAlignment="1" applyProtection="1">
      <alignment horizontal="right" vertical="center" shrinkToFit="1"/>
      <protection hidden="1"/>
    </xf>
    <xf numFmtId="0" fontId="90" fillId="3" borderId="14" xfId="1" applyNumberFormat="1" applyFont="1" applyFill="1" applyBorder="1" applyAlignment="1" applyProtection="1">
      <alignment horizontal="center" vertical="center" shrinkToFit="1"/>
      <protection hidden="1"/>
    </xf>
    <xf numFmtId="0" fontId="88" fillId="3" borderId="14" xfId="0" applyFont="1" applyFill="1" applyBorder="1" applyAlignment="1" applyProtection="1">
      <alignment horizontal="center" vertical="center" shrinkToFit="1"/>
      <protection hidden="1"/>
    </xf>
    <xf numFmtId="0" fontId="72" fillId="0" borderId="20" xfId="0" applyFont="1" applyBorder="1" applyAlignment="1" applyProtection="1">
      <alignment horizontal="center" vertical="center" shrinkToFit="1"/>
      <protection hidden="1"/>
    </xf>
    <xf numFmtId="0" fontId="13" fillId="0" borderId="0" xfId="0" applyFont="1" applyAlignment="1" applyProtection="1">
      <alignment horizontal="right" vertical="center" wrapText="1"/>
      <protection hidden="1"/>
    </xf>
    <xf numFmtId="0" fontId="13" fillId="0" borderId="11" xfId="0" applyFont="1" applyBorder="1" applyAlignment="1" applyProtection="1">
      <alignment horizontal="right" vertical="center" wrapText="1"/>
      <protection hidden="1"/>
    </xf>
    <xf numFmtId="0" fontId="7" fillId="0" borderId="94"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164" fontId="72" fillId="3" borderId="12" xfId="0" applyNumberFormat="1"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1" fillId="0" borderId="13" xfId="0" applyFont="1" applyBorder="1" applyAlignment="1" applyProtection="1">
      <alignment horizontal="center" vertical="center" shrinkToFit="1"/>
      <protection hidden="1"/>
    </xf>
    <xf numFmtId="0" fontId="72" fillId="0" borderId="59" xfId="0" applyFont="1" applyBorder="1" applyAlignment="1" applyProtection="1">
      <alignment horizontal="center" vertical="center" shrinkToFit="1"/>
      <protection hidden="1"/>
    </xf>
    <xf numFmtId="0" fontId="72" fillId="0" borderId="13" xfId="0" applyFont="1" applyBorder="1" applyAlignment="1" applyProtection="1">
      <alignment horizontal="center" vertical="center" shrinkToFit="1"/>
      <protection hidden="1"/>
    </xf>
    <xf numFmtId="165" fontId="7" fillId="3" borderId="13" xfId="0" applyNumberFormat="1" applyFont="1" applyFill="1" applyBorder="1" applyAlignment="1" applyProtection="1">
      <alignment horizontal="center" vertical="center" shrinkToFit="1"/>
      <protection hidden="1"/>
    </xf>
    <xf numFmtId="165" fontId="7" fillId="3" borderId="96" xfId="0" applyNumberFormat="1" applyFont="1" applyFill="1" applyBorder="1" applyAlignment="1" applyProtection="1">
      <alignment horizontal="center" vertical="center" shrinkToFit="1"/>
      <protection hidden="1"/>
    </xf>
    <xf numFmtId="0" fontId="72" fillId="0" borderId="58" xfId="0" applyFont="1" applyBorder="1" applyAlignment="1" applyProtection="1">
      <alignment horizontal="center" vertical="center" shrinkToFit="1"/>
      <protection hidden="1"/>
    </xf>
    <xf numFmtId="0" fontId="72" fillId="0" borderId="0" xfId="0" applyFont="1" applyAlignment="1" applyProtection="1">
      <alignment horizontal="center" vertical="center" shrinkToFit="1"/>
      <protection hidden="1"/>
    </xf>
    <xf numFmtId="165" fontId="72" fillId="3" borderId="12" xfId="0" applyNumberFormat="1" applyFont="1" applyFill="1" applyBorder="1" applyAlignment="1" applyProtection="1">
      <alignment horizontal="right" vertical="center" shrinkToFit="1"/>
      <protection hidden="1"/>
    </xf>
    <xf numFmtId="165" fontId="72" fillId="3" borderId="95" xfId="0" applyNumberFormat="1" applyFont="1" applyFill="1" applyBorder="1" applyAlignment="1" applyProtection="1">
      <alignment horizontal="right" vertical="center" shrinkToFit="1"/>
      <protection hidden="1"/>
    </xf>
    <xf numFmtId="0" fontId="72" fillId="0" borderId="94" xfId="0" applyFont="1" applyBorder="1" applyAlignment="1" applyProtection="1">
      <alignment horizontal="center" vertical="center" shrinkToFit="1"/>
      <protection hidden="1"/>
    </xf>
    <xf numFmtId="0" fontId="72" fillId="0" borderId="12" xfId="0" applyFont="1" applyBorder="1" applyAlignment="1" applyProtection="1">
      <alignment horizontal="center" vertical="center" shrinkToFit="1"/>
      <protection hidden="1"/>
    </xf>
    <xf numFmtId="0" fontId="73" fillId="6" borderId="59" xfId="0" applyFont="1" applyFill="1" applyBorder="1" applyAlignment="1" applyProtection="1">
      <alignment horizontal="center" shrinkToFit="1"/>
      <protection hidden="1"/>
    </xf>
    <xf numFmtId="0" fontId="73" fillId="6" borderId="13" xfId="0" applyFont="1" applyFill="1" applyBorder="1" applyAlignment="1" applyProtection="1">
      <alignment horizontal="center" shrinkToFit="1"/>
      <protection hidden="1"/>
    </xf>
    <xf numFmtId="0" fontId="73" fillId="6" borderId="96" xfId="0" applyFont="1" applyFill="1" applyBorder="1" applyAlignment="1" applyProtection="1">
      <alignment horizontal="center" shrinkToFit="1"/>
      <protection hidden="1"/>
    </xf>
    <xf numFmtId="0" fontId="73" fillId="6" borderId="58" xfId="0" applyFont="1" applyFill="1" applyBorder="1" applyAlignment="1" applyProtection="1">
      <alignment horizontal="center" vertical="center" shrinkToFit="1"/>
      <protection hidden="1"/>
    </xf>
    <xf numFmtId="0" fontId="73" fillId="6" borderId="0" xfId="0" applyFont="1" applyFill="1" applyAlignment="1" applyProtection="1">
      <alignment horizontal="center" vertical="center" shrinkToFit="1"/>
      <protection hidden="1"/>
    </xf>
    <xf numFmtId="0" fontId="73" fillId="6" borderId="91" xfId="0" applyFont="1" applyFill="1" applyBorder="1" applyAlignment="1" applyProtection="1">
      <alignment horizontal="center" vertical="center" shrinkToFit="1"/>
      <protection hidden="1"/>
    </xf>
    <xf numFmtId="0" fontId="73" fillId="6" borderId="11" xfId="0" applyFont="1" applyFill="1" applyBorder="1" applyAlignment="1" applyProtection="1">
      <alignment horizontal="center" vertical="center" shrinkToFit="1"/>
      <protection hidden="1"/>
    </xf>
    <xf numFmtId="0" fontId="73" fillId="6" borderId="90" xfId="0" applyFont="1" applyFill="1" applyBorder="1" applyAlignment="1" applyProtection="1">
      <alignment horizontal="center" vertical="center" shrinkToFit="1"/>
      <protection hidden="1"/>
    </xf>
    <xf numFmtId="0" fontId="7" fillId="3" borderId="95" xfId="0" applyFont="1" applyFill="1" applyBorder="1" applyAlignment="1" applyProtection="1">
      <alignment horizontal="center" vertical="center" shrinkToFit="1"/>
      <protection hidden="1"/>
    </xf>
    <xf numFmtId="0" fontId="72" fillId="0" borderId="94" xfId="0" applyFont="1" applyBorder="1" applyAlignment="1" applyProtection="1">
      <alignment horizontal="right" vertical="center" shrinkToFit="1"/>
      <protection hidden="1"/>
    </xf>
    <xf numFmtId="0" fontId="72" fillId="0" borderId="12" xfId="0" applyFont="1" applyBorder="1" applyAlignment="1" applyProtection="1">
      <alignment horizontal="right" vertical="center" shrinkToFit="1"/>
      <protection hidden="1"/>
    </xf>
    <xf numFmtId="165" fontId="72" fillId="3" borderId="12" xfId="0" applyNumberFormat="1" applyFont="1" applyFill="1" applyBorder="1" applyAlignment="1" applyProtection="1">
      <alignment horizontal="right" shrinkToFit="1"/>
      <protection hidden="1"/>
    </xf>
    <xf numFmtId="165" fontId="72" fillId="3" borderId="95" xfId="0" applyNumberFormat="1" applyFont="1" applyFill="1" applyBorder="1" applyAlignment="1" applyProtection="1">
      <alignment horizontal="right" shrinkToFit="1"/>
      <protection hidden="1"/>
    </xf>
    <xf numFmtId="0" fontId="73" fillId="6" borderId="1" xfId="0" applyFont="1" applyFill="1" applyBorder="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165" fontId="3" fillId="0" borderId="0" xfId="0" applyNumberFormat="1" applyFont="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6" fillId="0" borderId="0" xfId="0" applyFont="1" applyAlignment="1" applyProtection="1">
      <alignment horizontal="center" shrinkToFit="1"/>
      <protection hidden="1"/>
    </xf>
    <xf numFmtId="0" fontId="3" fillId="0" borderId="0" xfId="0" applyFont="1" applyAlignment="1" applyProtection="1">
      <alignment horizontal="center" shrinkToFit="1"/>
      <protection hidden="1"/>
    </xf>
    <xf numFmtId="0" fontId="6" fillId="0" borderId="0" xfId="0" applyFont="1" applyAlignment="1" applyProtection="1">
      <alignment horizontal="right" shrinkToFit="1"/>
      <protection hidden="1"/>
    </xf>
    <xf numFmtId="0" fontId="72" fillId="3" borderId="95" xfId="0" applyFont="1" applyFill="1" applyBorder="1" applyAlignment="1" applyProtection="1">
      <alignment horizontal="center" vertical="center" shrinkToFit="1"/>
      <protection hidden="1"/>
    </xf>
    <xf numFmtId="165" fontId="71" fillId="20" borderId="12" xfId="0" applyNumberFormat="1" applyFont="1" applyFill="1" applyBorder="1" applyAlignment="1" applyProtection="1">
      <alignment horizontal="right" vertical="center" shrinkToFit="1"/>
      <protection hidden="1"/>
    </xf>
    <xf numFmtId="165" fontId="71" fillId="20" borderId="95" xfId="0" applyNumberFormat="1" applyFont="1" applyFill="1" applyBorder="1" applyAlignment="1" applyProtection="1">
      <alignment horizontal="right" vertical="center" shrinkToFit="1"/>
      <protection hidden="1"/>
    </xf>
    <xf numFmtId="0" fontId="6" fillId="0" borderId="13" xfId="0" applyFont="1" applyBorder="1" applyAlignment="1" applyProtection="1">
      <alignment horizontal="right" vertical="top" shrinkToFit="1"/>
      <protection hidden="1"/>
    </xf>
    <xf numFmtId="0" fontId="1" fillId="0" borderId="53" xfId="0" applyFont="1" applyBorder="1" applyAlignment="1" applyProtection="1">
      <alignment horizontal="center" vertical="top" shrinkToFit="1"/>
      <protection hidden="1"/>
    </xf>
    <xf numFmtId="0" fontId="72" fillId="0" borderId="11" xfId="0" applyFont="1" applyBorder="1" applyAlignment="1" applyProtection="1">
      <alignment horizontal="center" shrinkToFit="1"/>
      <protection hidden="1"/>
    </xf>
    <xf numFmtId="0" fontId="1" fillId="0" borderId="1" xfId="0" applyFont="1" applyBorder="1" applyAlignment="1" applyProtection="1">
      <alignment horizontal="right" vertical="center" shrinkToFit="1"/>
      <protection hidden="1"/>
    </xf>
    <xf numFmtId="0" fontId="1" fillId="0" borderId="11" xfId="0" applyFont="1" applyBorder="1" applyAlignment="1" applyProtection="1">
      <alignment horizontal="right" vertical="center" shrinkToFit="1"/>
      <protection hidden="1"/>
    </xf>
    <xf numFmtId="0" fontId="1" fillId="0" borderId="90" xfId="0" applyFont="1" applyBorder="1" applyAlignment="1" applyProtection="1">
      <alignment horizontal="right" vertical="center" shrinkToFit="1"/>
      <protection hidden="1"/>
    </xf>
    <xf numFmtId="0" fontId="71" fillId="20" borderId="59" xfId="0" applyFont="1" applyFill="1" applyBorder="1" applyAlignment="1" applyProtection="1">
      <alignment horizontal="center" vertical="center" shrinkToFit="1"/>
      <protection hidden="1"/>
    </xf>
    <xf numFmtId="0" fontId="71" fillId="20" borderId="13" xfId="0" applyFont="1" applyFill="1" applyBorder="1" applyAlignment="1" applyProtection="1">
      <alignment horizontal="center" vertical="center" shrinkToFit="1"/>
      <protection hidden="1"/>
    </xf>
    <xf numFmtId="0" fontId="27" fillId="0" borderId="125" xfId="0" applyFont="1" applyBorder="1" applyAlignment="1" applyProtection="1">
      <alignment horizontal="center" vertical="center"/>
      <protection hidden="1"/>
    </xf>
    <xf numFmtId="0" fontId="27" fillId="0" borderId="126" xfId="0" applyFont="1" applyBorder="1" applyAlignment="1" applyProtection="1">
      <alignment horizontal="center" vertical="center"/>
      <protection hidden="1"/>
    </xf>
    <xf numFmtId="0" fontId="27" fillId="0" borderId="127" xfId="0" applyFont="1" applyBorder="1" applyAlignment="1" applyProtection="1">
      <alignment horizontal="center" vertical="center"/>
      <protection hidden="1"/>
    </xf>
    <xf numFmtId="0" fontId="27" fillId="0" borderId="131" xfId="0" applyFont="1" applyBorder="1" applyAlignment="1" applyProtection="1">
      <alignment horizontal="center" vertical="center"/>
      <protection hidden="1"/>
    </xf>
    <xf numFmtId="0" fontId="27" fillId="0" borderId="20" xfId="0" applyFont="1" applyBorder="1" applyAlignment="1" applyProtection="1">
      <alignment horizontal="center" vertical="center"/>
      <protection hidden="1"/>
    </xf>
    <xf numFmtId="0" fontId="27" fillId="0" borderId="132" xfId="0" applyFont="1" applyBorder="1" applyAlignment="1" applyProtection="1">
      <alignment horizontal="center" vertical="center"/>
      <protection hidden="1"/>
    </xf>
    <xf numFmtId="0" fontId="27" fillId="0" borderId="128" xfId="0" applyFont="1" applyBorder="1" applyAlignment="1" applyProtection="1">
      <alignment horizontal="center" vertical="center"/>
      <protection hidden="1"/>
    </xf>
    <xf numFmtId="0" fontId="27" fillId="0" borderId="129" xfId="0" applyFont="1" applyBorder="1" applyAlignment="1" applyProtection="1">
      <alignment horizontal="center" vertical="center"/>
      <protection hidden="1"/>
    </xf>
    <xf numFmtId="0" fontId="27" fillId="0" borderId="130" xfId="0" applyFont="1" applyBorder="1" applyAlignment="1" applyProtection="1">
      <alignment horizontal="center" vertical="center"/>
      <protection hidden="1"/>
    </xf>
    <xf numFmtId="0" fontId="37" fillId="19" borderId="20" xfId="0" applyFont="1" applyFill="1" applyBorder="1" applyAlignment="1" applyProtection="1">
      <alignment horizontal="center" vertical="center"/>
      <protection hidden="1"/>
    </xf>
    <xf numFmtId="0" fontId="30" fillId="11" borderId="123" xfId="0" applyFont="1" applyFill="1" applyBorder="1" applyAlignment="1" applyProtection="1">
      <alignment horizontal="center" vertical="center"/>
      <protection hidden="1"/>
    </xf>
    <xf numFmtId="0" fontId="30" fillId="11" borderId="0" xfId="0" applyFont="1" applyFill="1" applyAlignment="1" applyProtection="1">
      <alignment horizontal="center" vertical="center"/>
      <protection hidden="1"/>
    </xf>
    <xf numFmtId="0" fontId="30" fillId="11" borderId="124" xfId="0" applyFont="1" applyFill="1" applyBorder="1" applyAlignment="1" applyProtection="1">
      <alignment horizontal="center" vertical="center"/>
      <protection hidden="1"/>
    </xf>
    <xf numFmtId="0" fontId="74" fillId="3" borderId="8" xfId="0" applyFont="1" applyFill="1" applyBorder="1" applyAlignment="1" applyProtection="1">
      <alignment horizontal="center" vertical="center" textRotation="90" wrapText="1"/>
      <protection hidden="1"/>
    </xf>
    <xf numFmtId="0" fontId="74" fillId="3" borderId="107" xfId="0" applyFont="1" applyFill="1" applyBorder="1" applyAlignment="1" applyProtection="1">
      <alignment horizontal="center" vertical="center" textRotation="90" wrapText="1"/>
      <protection hidden="1"/>
    </xf>
    <xf numFmtId="0" fontId="74" fillId="3" borderId="108" xfId="0" applyFont="1" applyFill="1" applyBorder="1" applyAlignment="1" applyProtection="1">
      <alignment horizontal="center" vertical="center" textRotation="90" wrapText="1"/>
      <protection hidden="1"/>
    </xf>
    <xf numFmtId="0" fontId="74" fillId="3" borderId="135" xfId="0" applyFont="1" applyFill="1" applyBorder="1" applyAlignment="1" applyProtection="1">
      <alignment horizontal="center" vertical="center" textRotation="90" wrapText="1"/>
      <protection hidden="1"/>
    </xf>
    <xf numFmtId="0" fontId="75" fillId="19" borderId="137" xfId="0" applyFont="1" applyFill="1" applyBorder="1" applyAlignment="1" applyProtection="1">
      <alignment horizontal="center" vertical="center"/>
      <protection hidden="1"/>
    </xf>
    <xf numFmtId="0" fontId="75" fillId="19" borderId="130" xfId="0" applyFont="1" applyFill="1" applyBorder="1" applyAlignment="1" applyProtection="1">
      <alignment horizontal="center" vertical="center"/>
      <protection hidden="1"/>
    </xf>
    <xf numFmtId="0" fontId="62" fillId="19" borderId="57" xfId="0" applyFont="1" applyFill="1" applyBorder="1" applyAlignment="1" applyProtection="1">
      <alignment horizontal="center" vertical="center" textRotation="90" wrapText="1"/>
      <protection hidden="1"/>
    </xf>
    <xf numFmtId="0" fontId="62" fillId="19" borderId="129" xfId="0" applyFont="1" applyFill="1" applyBorder="1" applyAlignment="1" applyProtection="1">
      <alignment horizontal="center" vertical="center" textRotation="90" wrapText="1"/>
      <protection hidden="1"/>
    </xf>
    <xf numFmtId="0" fontId="62" fillId="19" borderId="137" xfId="0" applyFont="1" applyFill="1" applyBorder="1" applyAlignment="1" applyProtection="1">
      <alignment horizontal="center" vertical="center" textRotation="90" wrapText="1"/>
      <protection hidden="1"/>
    </xf>
    <xf numFmtId="0" fontId="62" fillId="19" borderId="130" xfId="0" applyFont="1" applyFill="1" applyBorder="1" applyAlignment="1" applyProtection="1">
      <alignment horizontal="center" vertical="center" textRotation="90" wrapText="1"/>
      <protection hidden="1"/>
    </xf>
    <xf numFmtId="0" fontId="75" fillId="19" borderId="136" xfId="0" applyFont="1" applyFill="1" applyBorder="1" applyAlignment="1" applyProtection="1">
      <alignment horizontal="center" vertical="center"/>
      <protection hidden="1"/>
    </xf>
    <xf numFmtId="0" fontId="75" fillId="19" borderId="128" xfId="0" applyFont="1" applyFill="1" applyBorder="1" applyAlignment="1" applyProtection="1">
      <alignment horizontal="center" vertical="center"/>
      <protection hidden="1"/>
    </xf>
    <xf numFmtId="0" fontId="75" fillId="19" borderId="57" xfId="0" applyFont="1" applyFill="1" applyBorder="1" applyAlignment="1" applyProtection="1">
      <alignment horizontal="center" vertical="center"/>
      <protection hidden="1"/>
    </xf>
    <xf numFmtId="0" fontId="75" fillId="19" borderId="129" xfId="0" applyFont="1" applyFill="1" applyBorder="1" applyAlignment="1" applyProtection="1">
      <alignment horizontal="center" vertical="center"/>
      <protection hidden="1"/>
    </xf>
    <xf numFmtId="0" fontId="74" fillId="6" borderId="143" xfId="0" applyFont="1" applyFill="1" applyBorder="1" applyAlignment="1" applyProtection="1">
      <alignment horizontal="center" vertical="center"/>
      <protection hidden="1"/>
    </xf>
    <xf numFmtId="0" fontId="74" fillId="6" borderId="145" xfId="0" applyFont="1" applyFill="1" applyBorder="1" applyAlignment="1" applyProtection="1">
      <alignment horizontal="center" vertical="center"/>
      <protection hidden="1"/>
    </xf>
    <xf numFmtId="0" fontId="62" fillId="19" borderId="136" xfId="0" applyFont="1" applyFill="1" applyBorder="1" applyAlignment="1" applyProtection="1">
      <alignment horizontal="center" vertical="center" textRotation="90"/>
      <protection hidden="1"/>
    </xf>
    <xf numFmtId="0" fontId="62" fillId="19" borderId="128" xfId="0" applyFont="1" applyFill="1" applyBorder="1" applyAlignment="1" applyProtection="1">
      <alignment horizontal="center" vertical="center" textRotation="90"/>
      <protection hidden="1"/>
    </xf>
    <xf numFmtId="0" fontId="74" fillId="3" borderId="133" xfId="0" applyFont="1" applyFill="1" applyBorder="1" applyAlignment="1" applyProtection="1">
      <alignment horizontal="center" vertical="center" textRotation="90" wrapText="1"/>
      <protection hidden="1"/>
    </xf>
    <xf numFmtId="0" fontId="37" fillId="19" borderId="136" xfId="0" applyFont="1" applyFill="1" applyBorder="1" applyAlignment="1" applyProtection="1">
      <alignment horizontal="center" vertical="center" wrapText="1"/>
      <protection hidden="1"/>
    </xf>
    <xf numFmtId="0" fontId="37" fillId="19" borderId="128" xfId="0" applyFont="1" applyFill="1" applyBorder="1" applyAlignment="1" applyProtection="1">
      <alignment horizontal="center" vertical="center" wrapText="1"/>
      <protection hidden="1"/>
    </xf>
    <xf numFmtId="0" fontId="74" fillId="6" borderId="142" xfId="0" applyFont="1" applyFill="1" applyBorder="1" applyAlignment="1" applyProtection="1">
      <alignment horizontal="center" vertical="center"/>
      <protection hidden="1"/>
    </xf>
    <xf numFmtId="0" fontId="74" fillId="6" borderId="144" xfId="0" applyFont="1" applyFill="1" applyBorder="1" applyAlignment="1" applyProtection="1">
      <alignment horizontal="center" vertical="center"/>
      <protection hidden="1"/>
    </xf>
    <xf numFmtId="0" fontId="74" fillId="6" borderId="14" xfId="0" applyFont="1" applyFill="1" applyBorder="1" applyAlignment="1" applyProtection="1">
      <alignment horizontal="center" vertical="center"/>
      <protection hidden="1"/>
    </xf>
    <xf numFmtId="0" fontId="37" fillId="19" borderId="137" xfId="0" applyFont="1" applyFill="1" applyBorder="1" applyAlignment="1" applyProtection="1">
      <alignment horizontal="center" vertical="center" wrapText="1"/>
      <protection hidden="1"/>
    </xf>
    <xf numFmtId="0" fontId="37" fillId="19" borderId="130" xfId="0" applyFont="1" applyFill="1" applyBorder="1" applyAlignment="1" applyProtection="1">
      <alignment horizontal="center" vertical="center" wrapText="1"/>
      <protection hidden="1"/>
    </xf>
    <xf numFmtId="0" fontId="37" fillId="19" borderId="131" xfId="0" applyFont="1" applyFill="1" applyBorder="1" applyAlignment="1" applyProtection="1">
      <alignment horizontal="center" vertical="center" wrapText="1"/>
      <protection hidden="1"/>
    </xf>
    <xf numFmtId="0" fontId="62" fillId="19" borderId="20" xfId="0" applyFont="1" applyFill="1" applyBorder="1" applyAlignment="1" applyProtection="1">
      <alignment horizontal="center" vertical="center" wrapText="1"/>
      <protection hidden="1"/>
    </xf>
    <xf numFmtId="0" fontId="62" fillId="19" borderId="20" xfId="0" applyFont="1" applyFill="1" applyBorder="1" applyAlignment="1" applyProtection="1">
      <alignment horizontal="center" vertical="center"/>
      <protection hidden="1"/>
    </xf>
    <xf numFmtId="0" fontId="37" fillId="19" borderId="57" xfId="0" applyFont="1" applyFill="1" applyBorder="1" applyAlignment="1" applyProtection="1">
      <alignment horizontal="center" vertical="center" wrapText="1"/>
      <protection hidden="1"/>
    </xf>
    <xf numFmtId="0" fontId="37" fillId="19" borderId="129" xfId="0" applyFont="1" applyFill="1" applyBorder="1" applyAlignment="1" applyProtection="1">
      <alignment horizontal="center" vertical="center" wrapText="1"/>
      <protection hidden="1"/>
    </xf>
    <xf numFmtId="0" fontId="74" fillId="6" borderId="141" xfId="0" applyFont="1" applyFill="1" applyBorder="1" applyAlignment="1" applyProtection="1">
      <alignment horizontal="center" vertical="center"/>
      <protection hidden="1"/>
    </xf>
    <xf numFmtId="0" fontId="27" fillId="23" borderId="123" xfId="0" applyFont="1" applyFill="1" applyBorder="1" applyAlignment="1" applyProtection="1">
      <alignment horizontal="center" vertical="center"/>
      <protection hidden="1"/>
    </xf>
    <xf numFmtId="0" fontId="27" fillId="23" borderId="0" xfId="0" applyFont="1" applyFill="1" applyAlignment="1" applyProtection="1">
      <alignment horizontal="center" vertical="center"/>
      <protection hidden="1"/>
    </xf>
    <xf numFmtId="0" fontId="27" fillId="23" borderId="106" xfId="0" applyFont="1" applyFill="1" applyBorder="1" applyAlignment="1" applyProtection="1">
      <alignment horizontal="center" vertical="center"/>
      <protection hidden="1"/>
    </xf>
    <xf numFmtId="0" fontId="27" fillId="23" borderId="124" xfId="0" applyFont="1" applyFill="1" applyBorder="1" applyAlignment="1" applyProtection="1">
      <alignment horizontal="center" vertical="center"/>
      <protection hidden="1"/>
    </xf>
    <xf numFmtId="0" fontId="74" fillId="3" borderId="134" xfId="0" applyFont="1" applyFill="1" applyBorder="1" applyAlignment="1" applyProtection="1">
      <alignment horizontal="center" vertical="center" textRotation="90" wrapText="1"/>
      <protection hidden="1"/>
    </xf>
    <xf numFmtId="0" fontId="36" fillId="4" borderId="43" xfId="0" applyFont="1" applyFill="1" applyBorder="1" applyAlignment="1" applyProtection="1">
      <alignment horizontal="center" vertical="center"/>
      <protection hidden="1"/>
    </xf>
    <xf numFmtId="0" fontId="36" fillId="4" borderId="46" xfId="0" applyFont="1" applyFill="1" applyBorder="1" applyAlignment="1" applyProtection="1">
      <alignment horizontal="center" vertical="center"/>
      <protection hidden="1"/>
    </xf>
    <xf numFmtId="0" fontId="34" fillId="4" borderId="0" xfId="0" applyFont="1" applyFill="1" applyAlignment="1" applyProtection="1">
      <alignment horizontal="center" vertical="center"/>
      <protection hidden="1"/>
    </xf>
    <xf numFmtId="0" fontId="9" fillId="9" borderId="0" xfId="1" applyFont="1" applyFill="1" applyAlignment="1" applyProtection="1">
      <alignment horizontal="center" vertical="center"/>
      <protection hidden="1"/>
    </xf>
    <xf numFmtId="0" fontId="27" fillId="0" borderId="0" xfId="0" applyFont="1" applyAlignment="1" applyProtection="1">
      <alignment horizontal="center" vertical="center"/>
      <protection hidden="1"/>
    </xf>
    <xf numFmtId="0" fontId="36" fillId="4" borderId="42" xfId="0" applyFont="1" applyFill="1" applyBorder="1" applyAlignment="1" applyProtection="1">
      <alignment horizontal="center" vertical="center"/>
      <protection hidden="1"/>
    </xf>
    <xf numFmtId="0" fontId="36" fillId="4" borderId="45" xfId="0" applyFont="1" applyFill="1" applyBorder="1" applyAlignment="1" applyProtection="1">
      <alignment horizontal="center" vertical="center"/>
      <protection hidden="1"/>
    </xf>
    <xf numFmtId="0" fontId="36" fillId="4" borderId="48" xfId="0" applyFont="1" applyFill="1" applyBorder="1" applyAlignment="1" applyProtection="1">
      <alignment horizontal="center" vertical="center"/>
      <protection hidden="1"/>
    </xf>
    <xf numFmtId="0" fontId="36" fillId="4" borderId="49" xfId="0" applyFont="1" applyFill="1" applyBorder="1" applyAlignment="1" applyProtection="1">
      <alignment horizontal="center" vertical="center"/>
      <protection hidden="1"/>
    </xf>
    <xf numFmtId="0" fontId="36" fillId="4" borderId="50" xfId="0" applyFont="1" applyFill="1" applyBorder="1" applyAlignment="1" applyProtection="1">
      <alignment horizontal="center" vertical="center"/>
      <protection hidden="1"/>
    </xf>
    <xf numFmtId="0" fontId="36" fillId="4" borderId="44" xfId="0" applyFont="1" applyFill="1" applyBorder="1" applyAlignment="1" applyProtection="1">
      <alignment horizontal="center" vertical="center"/>
      <protection hidden="1"/>
    </xf>
    <xf numFmtId="0" fontId="36" fillId="4" borderId="47" xfId="0" applyFont="1" applyFill="1" applyBorder="1" applyAlignment="1" applyProtection="1">
      <alignment horizontal="center" vertical="center"/>
      <protection hidden="1"/>
    </xf>
    <xf numFmtId="0" fontId="30" fillId="15" borderId="0" xfId="0" applyFont="1" applyFill="1" applyAlignment="1" applyProtection="1">
      <alignment horizontal="center" vertical="center"/>
      <protection hidden="1"/>
    </xf>
    <xf numFmtId="0" fontId="30" fillId="15" borderId="29" xfId="0" applyFont="1" applyFill="1" applyBorder="1" applyAlignment="1" applyProtection="1">
      <alignment horizontal="center" vertical="center"/>
      <protection hidden="1"/>
    </xf>
    <xf numFmtId="0" fontId="27" fillId="16" borderId="32" xfId="0" applyFont="1" applyFill="1" applyBorder="1" applyAlignment="1" applyProtection="1">
      <alignment horizontal="center" vertical="center"/>
      <protection hidden="1"/>
    </xf>
    <xf numFmtId="0" fontId="27" fillId="16" borderId="36" xfId="0" applyFont="1" applyFill="1" applyBorder="1" applyAlignment="1" applyProtection="1">
      <alignment horizontal="center" vertical="center"/>
      <protection hidden="1"/>
    </xf>
    <xf numFmtId="0" fontId="27" fillId="16" borderId="37" xfId="0" applyFont="1" applyFill="1" applyBorder="1" applyAlignment="1" applyProtection="1">
      <alignment horizontal="center" vertical="center"/>
      <protection hidden="1"/>
    </xf>
    <xf numFmtId="0" fontId="27" fillId="16" borderId="38" xfId="0" applyFont="1" applyFill="1" applyBorder="1" applyAlignment="1" applyProtection="1">
      <alignment horizontal="center" vertical="center"/>
      <protection hidden="1"/>
    </xf>
    <xf numFmtId="0" fontId="46" fillId="10" borderId="158" xfId="0" applyFont="1" applyFill="1" applyBorder="1" applyAlignment="1" applyProtection="1">
      <alignment horizontal="center" vertical="center" wrapText="1"/>
      <protection hidden="1"/>
    </xf>
    <xf numFmtId="0" fontId="46" fillId="10" borderId="0" xfId="0" applyFont="1" applyFill="1" applyAlignment="1" applyProtection="1">
      <alignment horizontal="center" vertical="center" wrapText="1"/>
      <protection hidden="1"/>
    </xf>
    <xf numFmtId="0" fontId="26" fillId="0" borderId="29" xfId="0" applyFont="1" applyBorder="1" applyAlignment="1" applyProtection="1">
      <alignment horizontal="center" vertical="center"/>
      <protection hidden="1"/>
    </xf>
  </cellXfs>
  <cellStyles count="11">
    <cellStyle name="Normal 2" xfId="2" xr:uid="{00000000-0005-0000-0000-000002000000}"/>
    <cellStyle name="Normal 2 2" xfId="3" xr:uid="{00000000-0005-0000-0000-000003000000}"/>
    <cellStyle name="Normal_Sheet1" xfId="4" xr:uid="{00000000-0005-0000-0000-000004000000}"/>
    <cellStyle name="Normal_معالجة التسجيل" xfId="6" xr:uid="{00000000-0005-0000-0000-000006000000}"/>
    <cellStyle name="Normal_معالجة التسجيل_2" xfId="5" xr:uid="{00000000-0005-0000-0000-000007000000}"/>
    <cellStyle name="ارتباط تشعبي" xfId="1" builtinId="8"/>
    <cellStyle name="عادي" xfId="0" builtinId="0"/>
    <cellStyle name="عادي_منقطعين" xfId="10" xr:uid="{16B5074C-BDCA-46C5-8756-75310114F1FE}"/>
    <cellStyle name="عادي_ورقة1" xfId="9" xr:uid="{CBB6AF08-876D-43A1-881D-74B6959A61C8}"/>
    <cellStyle name="عادي_ورقة4" xfId="8" xr:uid="{23004A78-1F33-421E-9FB1-6866B8377C3B}"/>
    <cellStyle name="عادي_ورقه4_1" xfId="7" xr:uid="{00000000-0005-0000-0000-00000A000000}"/>
  </cellStyles>
  <dxfs count="69">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FF0000"/>
      </font>
      <fill>
        <patternFill>
          <bgColor rgb="FFFF0000"/>
        </patternFill>
      </fill>
    </dxf>
    <dxf>
      <font>
        <color theme="0"/>
      </font>
      <fill>
        <patternFill>
          <bgColor theme="0"/>
        </patternFill>
      </fill>
    </dxf>
    <dxf>
      <font>
        <color theme="0"/>
      </font>
      <fill>
        <patternFill patternType="none">
          <bgColor auto="1"/>
        </patternFill>
      </fill>
      <border>
        <left/>
        <right/>
        <top/>
        <bottom/>
        <vertical/>
        <horizontal/>
      </border>
    </dxf>
    <dxf>
      <fill>
        <patternFill>
          <bgColor rgb="FFFF0000"/>
        </patternFill>
      </fill>
    </dxf>
    <dxf>
      <font>
        <color rgb="FF9C0006"/>
      </font>
      <fill>
        <patternFill>
          <bgColor rgb="FFFFC7CE"/>
        </patternFill>
      </fill>
    </dxf>
    <dxf>
      <font>
        <color theme="0"/>
      </font>
      <fill>
        <patternFill patternType="none">
          <bgColor auto="1"/>
        </patternFill>
      </fill>
      <border>
        <left/>
        <right/>
        <top/>
        <bottom/>
        <vertical/>
        <horizontal/>
      </border>
    </dxf>
    <dxf>
      <fill>
        <patternFill>
          <bgColor rgb="FFFFC000"/>
        </patternFill>
      </fill>
    </dxf>
    <dxf>
      <font>
        <color theme="0"/>
      </font>
      <fill>
        <patternFill>
          <bgColor theme="0"/>
        </patternFill>
      </fill>
    </dxf>
    <dxf>
      <font>
        <color rgb="FFFF0000"/>
      </font>
      <fill>
        <patternFill>
          <bgColor rgb="FFFF0000"/>
        </patternFill>
      </fill>
    </dxf>
    <dxf>
      <font>
        <color theme="0"/>
      </font>
      <fill>
        <patternFill patternType="none">
          <bgColor auto="1"/>
        </patternFill>
      </fill>
      <border>
        <left/>
        <right/>
        <top/>
        <bottom/>
        <vertical/>
        <horizontal/>
      </border>
    </dxf>
    <dxf>
      <font>
        <color rgb="FFFF00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09428C6-9DDA-4DCA-B705-4C106185FFC8}"/>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7</xdr:row>
      <xdr:rowOff>106680</xdr:rowOff>
    </xdr:from>
    <xdr:to>
      <xdr:col>36</xdr:col>
      <xdr:colOff>304800</xdr:colOff>
      <xdr:row>7</xdr:row>
      <xdr:rowOff>365760</xdr:rowOff>
    </xdr:to>
    <xdr:sp macro="" textlink="">
      <xdr:nvSpPr>
        <xdr:cNvPr id="3" name="سهم: لليسار 2">
          <a:extLst>
            <a:ext uri="{FF2B5EF4-FFF2-40B4-BE49-F238E27FC236}">
              <a16:creationId xmlns:a16="http://schemas.microsoft.com/office/drawing/2014/main" id="{A0C295FE-49D4-4542-B220-FDF17B35720F}"/>
            </a:ext>
          </a:extLst>
        </xdr:cNvPr>
        <xdr:cNvSpPr/>
      </xdr:nvSpPr>
      <xdr:spPr>
        <a:xfrm rot="10800000">
          <a:off x="10094739780" y="26517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10</xdr:row>
      <xdr:rowOff>106680</xdr:rowOff>
    </xdr:from>
    <xdr:to>
      <xdr:col>36</xdr:col>
      <xdr:colOff>304800</xdr:colOff>
      <xdr:row>10</xdr:row>
      <xdr:rowOff>365760</xdr:rowOff>
    </xdr:to>
    <xdr:sp macro="" textlink="">
      <xdr:nvSpPr>
        <xdr:cNvPr id="4" name="سهم: لليسار 3">
          <a:extLst>
            <a:ext uri="{FF2B5EF4-FFF2-40B4-BE49-F238E27FC236}">
              <a16:creationId xmlns:a16="http://schemas.microsoft.com/office/drawing/2014/main" id="{736A2802-054B-4F84-ACC0-638BE1124E09}"/>
            </a:ext>
          </a:extLst>
        </xdr:cNvPr>
        <xdr:cNvSpPr/>
      </xdr:nvSpPr>
      <xdr:spPr>
        <a:xfrm rot="10800000">
          <a:off x="10103849066" y="3027680"/>
          <a:ext cx="389467"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39</xdr:row>
      <xdr:rowOff>114300</xdr:rowOff>
    </xdr:from>
    <xdr:to>
      <xdr:col>16</xdr:col>
      <xdr:colOff>70167</xdr:colOff>
      <xdr:row>41</xdr:row>
      <xdr:rowOff>213411</xdr:rowOff>
    </xdr:to>
    <xdr:pic>
      <xdr:nvPicPr>
        <xdr:cNvPr id="7" name="صورة 6">
          <a:extLst>
            <a:ext uri="{FF2B5EF4-FFF2-40B4-BE49-F238E27FC236}">
              <a16:creationId xmlns:a16="http://schemas.microsoft.com/office/drawing/2014/main" id="{056B22EC-B7BF-4EE8-A155-48089A2951B9}"/>
            </a:ext>
          </a:extLst>
        </xdr:cNvPr>
        <xdr:cNvPicPr>
          <a:picLocks noChangeAspect="1"/>
        </xdr:cNvPicPr>
      </xdr:nvPicPr>
      <xdr:blipFill>
        <a:blip xmlns:r="http://schemas.openxmlformats.org/officeDocument/2006/relationships" r:embed="rId1" cstate="print"/>
        <a:stretch>
          <a:fillRect/>
        </a:stretch>
      </xdr:blipFill>
      <xdr:spPr>
        <a:xfrm>
          <a:off x="17892713" y="9212580"/>
          <a:ext cx="6590347" cy="579170"/>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F:\GS\AppData\Roaming\Microsoft\AppData\Roaming\hp92\AppData\Roaming\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F:\GS\AppData\Roaming\Microsoft\AppData\Roaming\Microsoft\&#1575;&#1587;&#1578;&#1605;&#1575;&#1585;&#1575;&#1578;%20&#1575;&#1604;&#1601;&#1589;&#1604;%20&#1575;&#1604;&#1575;&#1608;&#1604;%202019-2020\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0"/>
  <sheetViews>
    <sheetView showGridLines="0" rightToLeft="1" tabSelected="1" workbookViewId="0">
      <selection activeCell="B7" sqref="B7:G7"/>
    </sheetView>
  </sheetViews>
  <sheetFormatPr defaultColWidth="9" defaultRowHeight="16.8" x14ac:dyDescent="0.5"/>
  <cols>
    <col min="1" max="1" width="2.19921875" style="65" customWidth="1"/>
    <col min="2" max="2" width="4.19921875" style="65" customWidth="1"/>
    <col min="3" max="6" width="9" style="65"/>
    <col min="7" max="7" width="1.19921875" style="65" customWidth="1"/>
    <col min="8" max="8" width="12.796875" style="65" customWidth="1"/>
    <col min="9" max="9" width="16.8984375" style="65" customWidth="1"/>
    <col min="10" max="10" width="5" style="65" customWidth="1"/>
    <col min="11" max="11" width="9" style="65" customWidth="1"/>
    <col min="12" max="12" width="2.796875" style="65" customWidth="1"/>
    <col min="13" max="13" width="9" style="65"/>
    <col min="14" max="14" width="9" style="65" customWidth="1"/>
    <col min="15" max="15" width="3.19921875" style="65" customWidth="1"/>
    <col min="16" max="17" width="9" style="65"/>
    <col min="18" max="18" width="4.796875" style="65" customWidth="1"/>
    <col min="19" max="19" width="2" style="65" customWidth="1"/>
    <col min="20" max="20" width="8.8984375" style="65" customWidth="1"/>
    <col min="21" max="21" width="15.19921875" style="65" customWidth="1"/>
    <col min="22" max="16384" width="9" style="65"/>
  </cols>
  <sheetData>
    <row r="1" spans="1:22" ht="27" thickBot="1" x14ac:dyDescent="0.75">
      <c r="B1" s="307" t="s">
        <v>340</v>
      </c>
      <c r="C1" s="307"/>
      <c r="D1" s="307"/>
      <c r="E1" s="307"/>
      <c r="F1" s="307"/>
      <c r="G1" s="307"/>
      <c r="H1" s="307"/>
      <c r="I1" s="307"/>
      <c r="J1" s="307"/>
      <c r="K1" s="307"/>
      <c r="L1" s="307"/>
      <c r="M1" s="307"/>
      <c r="N1" s="307"/>
      <c r="O1" s="307"/>
      <c r="P1" s="307"/>
      <c r="Q1" s="307"/>
      <c r="R1" s="307"/>
      <c r="S1" s="307"/>
      <c r="T1" s="307"/>
      <c r="U1" s="307"/>
    </row>
    <row r="2" spans="1:22" ht="19.5" customHeight="1" thickBot="1" x14ac:dyDescent="0.7">
      <c r="B2" s="308" t="s">
        <v>174</v>
      </c>
      <c r="C2" s="308"/>
      <c r="D2" s="308"/>
      <c r="E2" s="308"/>
      <c r="F2" s="308"/>
      <c r="G2" s="308"/>
      <c r="H2" s="308"/>
      <c r="I2" s="308"/>
      <c r="J2" s="66"/>
      <c r="K2" s="309" t="s">
        <v>341</v>
      </c>
      <c r="L2" s="310"/>
      <c r="M2" s="310"/>
      <c r="N2" s="310"/>
      <c r="O2" s="310"/>
      <c r="P2" s="310"/>
      <c r="Q2" s="310"/>
      <c r="R2" s="310"/>
      <c r="S2" s="310"/>
      <c r="T2" s="313" t="s">
        <v>342</v>
      </c>
      <c r="U2" s="314"/>
    </row>
    <row r="3" spans="1:22" ht="22.5" customHeight="1" thickBot="1" x14ac:dyDescent="0.7">
      <c r="A3" s="67">
        <v>1</v>
      </c>
      <c r="B3" s="317" t="s">
        <v>343</v>
      </c>
      <c r="C3" s="318"/>
      <c r="D3" s="318"/>
      <c r="E3" s="318"/>
      <c r="F3" s="318"/>
      <c r="G3" s="318"/>
      <c r="H3" s="318"/>
      <c r="I3" s="319"/>
      <c r="K3" s="311"/>
      <c r="L3" s="312"/>
      <c r="M3" s="312"/>
      <c r="N3" s="312"/>
      <c r="O3" s="312"/>
      <c r="P3" s="312"/>
      <c r="Q3" s="312"/>
      <c r="R3" s="312"/>
      <c r="S3" s="312"/>
      <c r="T3" s="315"/>
      <c r="U3" s="316"/>
    </row>
    <row r="4" spans="1:22" ht="22.5" customHeight="1" thickBot="1" x14ac:dyDescent="0.7">
      <c r="A4" s="67">
        <v>2</v>
      </c>
      <c r="B4" s="299" t="s">
        <v>344</v>
      </c>
      <c r="C4" s="300"/>
      <c r="D4" s="300"/>
      <c r="E4" s="300"/>
      <c r="F4" s="300"/>
      <c r="G4" s="300"/>
      <c r="H4" s="300"/>
      <c r="I4" s="301"/>
      <c r="K4" s="302" t="s">
        <v>15</v>
      </c>
      <c r="L4" s="303"/>
      <c r="M4" s="303"/>
      <c r="N4" s="303"/>
      <c r="O4" s="303"/>
      <c r="P4" s="303"/>
      <c r="Q4" s="303"/>
      <c r="R4" s="303"/>
      <c r="S4" s="304"/>
      <c r="T4" s="305">
        <v>1</v>
      </c>
      <c r="U4" s="306"/>
    </row>
    <row r="5" spans="1:22" ht="22.5" customHeight="1" thickBot="1" x14ac:dyDescent="0.7">
      <c r="A5" s="67"/>
      <c r="B5" s="320" t="s">
        <v>345</v>
      </c>
      <c r="C5" s="321"/>
      <c r="D5" s="321"/>
      <c r="E5" s="321"/>
      <c r="F5" s="321"/>
      <c r="G5" s="321"/>
      <c r="H5" s="321"/>
      <c r="I5" s="68"/>
      <c r="K5" s="322" t="s">
        <v>346</v>
      </c>
      <c r="L5" s="323"/>
      <c r="M5" s="323"/>
      <c r="N5" s="323"/>
      <c r="O5" s="323"/>
      <c r="P5" s="323"/>
      <c r="Q5" s="323"/>
      <c r="R5" s="323"/>
      <c r="S5" s="323"/>
      <c r="T5" s="305">
        <v>1</v>
      </c>
      <c r="U5" s="306"/>
    </row>
    <row r="6" spans="1:22" ht="22.5" customHeight="1" thickBot="1" x14ac:dyDescent="0.7">
      <c r="A6" s="67"/>
      <c r="B6" s="324" t="s">
        <v>347</v>
      </c>
      <c r="C6" s="325"/>
      <c r="D6" s="325"/>
      <c r="E6" s="325"/>
      <c r="F6" s="325"/>
      <c r="G6" s="325"/>
      <c r="H6" s="325"/>
      <c r="I6" s="326"/>
      <c r="K6" s="322" t="s">
        <v>348</v>
      </c>
      <c r="L6" s="323"/>
      <c r="M6" s="323"/>
      <c r="N6" s="323"/>
      <c r="O6" s="323"/>
      <c r="P6" s="323"/>
      <c r="Q6" s="323"/>
      <c r="R6" s="323"/>
      <c r="S6" s="323"/>
      <c r="T6" s="327" t="s">
        <v>349</v>
      </c>
      <c r="U6" s="328"/>
    </row>
    <row r="7" spans="1:22" ht="22.5" customHeight="1" thickBot="1" x14ac:dyDescent="0.75">
      <c r="A7" s="67">
        <v>3</v>
      </c>
      <c r="B7" s="320" t="s">
        <v>176</v>
      </c>
      <c r="C7" s="321"/>
      <c r="D7" s="321"/>
      <c r="E7" s="321"/>
      <c r="F7" s="321"/>
      <c r="G7" s="321"/>
      <c r="H7" s="329" t="s">
        <v>175</v>
      </c>
      <c r="I7" s="330"/>
      <c r="K7" s="331" t="s">
        <v>350</v>
      </c>
      <c r="L7" s="332"/>
      <c r="M7" s="332"/>
      <c r="N7" s="332"/>
      <c r="O7" s="332"/>
      <c r="P7" s="332"/>
      <c r="Q7" s="332"/>
      <c r="R7" s="332"/>
      <c r="S7" s="333"/>
      <c r="T7" s="334">
        <v>0.5</v>
      </c>
      <c r="U7" s="335"/>
      <c r="V7" s="69"/>
    </row>
    <row r="8" spans="1:22" ht="22.5" customHeight="1" x14ac:dyDescent="0.65">
      <c r="A8" s="67">
        <v>4</v>
      </c>
      <c r="B8" s="336" t="s">
        <v>2049</v>
      </c>
      <c r="C8" s="336"/>
      <c r="D8" s="336"/>
      <c r="E8" s="336"/>
      <c r="F8" s="336"/>
      <c r="G8" s="336"/>
      <c r="H8" s="336"/>
      <c r="I8" s="336"/>
      <c r="J8" s="69"/>
      <c r="K8" s="339" t="s">
        <v>351</v>
      </c>
      <c r="L8" s="340"/>
      <c r="M8" s="340"/>
      <c r="N8" s="340"/>
      <c r="O8" s="340"/>
      <c r="P8" s="340"/>
      <c r="Q8" s="340"/>
      <c r="R8" s="340"/>
      <c r="S8" s="340"/>
      <c r="T8" s="341">
        <v>0.2</v>
      </c>
      <c r="U8" s="342"/>
    </row>
    <row r="9" spans="1:22" ht="22.5" customHeight="1" x14ac:dyDescent="0.65">
      <c r="A9" s="67"/>
      <c r="B9" s="337"/>
      <c r="C9" s="337"/>
      <c r="D9" s="337"/>
      <c r="E9" s="337"/>
      <c r="F9" s="337"/>
      <c r="G9" s="337"/>
      <c r="H9" s="337"/>
      <c r="I9" s="337"/>
      <c r="J9" s="70"/>
      <c r="K9" s="339"/>
      <c r="L9" s="340"/>
      <c r="M9" s="340"/>
      <c r="N9" s="340"/>
      <c r="O9" s="340"/>
      <c r="P9" s="340"/>
      <c r="Q9" s="340"/>
      <c r="R9" s="340"/>
      <c r="S9" s="340"/>
      <c r="T9" s="343"/>
      <c r="U9" s="342"/>
    </row>
    <row r="10" spans="1:22" ht="22.5" customHeight="1" x14ac:dyDescent="0.65">
      <c r="A10" s="67"/>
      <c r="B10" s="337"/>
      <c r="C10" s="337"/>
      <c r="D10" s="337"/>
      <c r="E10" s="337"/>
      <c r="F10" s="337"/>
      <c r="G10" s="337"/>
      <c r="H10" s="337"/>
      <c r="I10" s="337"/>
      <c r="K10" s="302" t="s">
        <v>352</v>
      </c>
      <c r="L10" s="303"/>
      <c r="M10" s="303"/>
      <c r="N10" s="303"/>
      <c r="O10" s="303"/>
      <c r="P10" s="303"/>
      <c r="Q10" s="303"/>
      <c r="R10" s="303"/>
      <c r="S10" s="304"/>
      <c r="T10" s="344">
        <v>0.2</v>
      </c>
      <c r="U10" s="345"/>
    </row>
    <row r="11" spans="1:22" ht="45" customHeight="1" x14ac:dyDescent="0.65">
      <c r="A11" s="67"/>
      <c r="B11" s="337"/>
      <c r="C11" s="337"/>
      <c r="D11" s="337"/>
      <c r="E11" s="337"/>
      <c r="F11" s="337"/>
      <c r="G11" s="337"/>
      <c r="H11" s="337"/>
      <c r="I11" s="337"/>
      <c r="K11" s="346" t="s">
        <v>353</v>
      </c>
      <c r="L11" s="347"/>
      <c r="M11" s="347"/>
      <c r="N11" s="347"/>
      <c r="O11" s="347"/>
      <c r="P11" s="347"/>
      <c r="Q11" s="347"/>
      <c r="R11" s="347"/>
      <c r="S11" s="348"/>
      <c r="T11" s="344">
        <v>0.2</v>
      </c>
      <c r="U11" s="345"/>
    </row>
    <row r="12" spans="1:22" ht="22.5" customHeight="1" thickBot="1" x14ac:dyDescent="0.7">
      <c r="A12" s="67"/>
      <c r="B12" s="338"/>
      <c r="C12" s="338"/>
      <c r="D12" s="338"/>
      <c r="E12" s="338"/>
      <c r="F12" s="338"/>
      <c r="G12" s="338"/>
      <c r="H12" s="338"/>
      <c r="I12" s="338"/>
      <c r="K12" s="349" t="s">
        <v>354</v>
      </c>
      <c r="L12" s="350"/>
      <c r="M12" s="350"/>
      <c r="N12" s="350"/>
      <c r="O12" s="350"/>
      <c r="P12" s="350"/>
      <c r="Q12" s="350"/>
      <c r="R12" s="350"/>
      <c r="S12" s="351"/>
      <c r="T12" s="352">
        <v>0.5</v>
      </c>
      <c r="U12" s="353"/>
    </row>
    <row r="13" spans="1:22" ht="22.5" customHeight="1" thickBot="1" x14ac:dyDescent="0.7">
      <c r="A13" s="67">
        <v>5</v>
      </c>
      <c r="B13" s="354" t="s">
        <v>355</v>
      </c>
      <c r="C13" s="355"/>
      <c r="D13" s="355"/>
      <c r="E13" s="355"/>
      <c r="F13" s="355"/>
      <c r="G13" s="355"/>
      <c r="H13" s="355"/>
      <c r="I13" s="356"/>
      <c r="K13" s="357" t="s">
        <v>356</v>
      </c>
      <c r="L13" s="358"/>
      <c r="M13" s="358"/>
      <c r="N13" s="358"/>
      <c r="O13" s="358"/>
      <c r="P13" s="358"/>
      <c r="Q13" s="358"/>
      <c r="R13" s="358"/>
      <c r="S13" s="358"/>
      <c r="T13" s="358"/>
      <c r="U13" s="358"/>
    </row>
    <row r="14" spans="1:22" ht="22.5" customHeight="1" x14ac:dyDescent="0.65">
      <c r="A14" s="67"/>
      <c r="B14" s="359" t="s">
        <v>614</v>
      </c>
      <c r="C14" s="359"/>
      <c r="D14" s="359"/>
      <c r="E14" s="359"/>
      <c r="F14" s="359"/>
      <c r="G14" s="359"/>
      <c r="H14" s="359"/>
      <c r="I14" s="359"/>
      <c r="K14" s="358"/>
      <c r="L14" s="358"/>
      <c r="M14" s="358"/>
      <c r="N14" s="358"/>
      <c r="O14" s="358"/>
      <c r="P14" s="358"/>
      <c r="Q14" s="358"/>
      <c r="R14" s="358"/>
      <c r="S14" s="358"/>
      <c r="T14" s="358"/>
      <c r="U14" s="358"/>
    </row>
    <row r="15" spans="1:22" ht="3.75" customHeight="1" x14ac:dyDescent="0.65">
      <c r="A15" s="67"/>
      <c r="B15" s="360"/>
      <c r="C15" s="360"/>
      <c r="D15" s="360"/>
      <c r="E15" s="360"/>
      <c r="F15" s="360"/>
      <c r="G15" s="360"/>
      <c r="H15" s="360"/>
      <c r="I15" s="360"/>
      <c r="K15" s="362"/>
      <c r="L15" s="362"/>
      <c r="M15" s="362"/>
      <c r="N15" s="362"/>
      <c r="O15" s="362"/>
      <c r="P15" s="362"/>
      <c r="Q15" s="362"/>
      <c r="R15" s="362"/>
      <c r="S15" s="362"/>
      <c r="T15" s="362"/>
      <c r="U15" s="362"/>
    </row>
    <row r="16" spans="1:22" ht="26.25" customHeight="1" x14ac:dyDescent="0.65">
      <c r="A16" s="67">
        <v>6</v>
      </c>
      <c r="B16" s="360"/>
      <c r="C16" s="360"/>
      <c r="D16" s="360"/>
      <c r="E16" s="360"/>
      <c r="F16" s="360"/>
      <c r="G16" s="360"/>
      <c r="H16" s="360"/>
      <c r="I16" s="360"/>
      <c r="K16" s="362"/>
      <c r="L16" s="362"/>
      <c r="M16" s="362"/>
      <c r="N16" s="362"/>
      <c r="O16" s="362"/>
      <c r="P16" s="362"/>
      <c r="Q16" s="362"/>
      <c r="R16" s="362"/>
      <c r="S16" s="362"/>
      <c r="T16" s="362"/>
      <c r="U16" s="362"/>
    </row>
    <row r="17" spans="2:21" ht="19.5" customHeight="1" x14ac:dyDescent="0.5">
      <c r="B17" s="360"/>
      <c r="C17" s="360"/>
      <c r="D17" s="360"/>
      <c r="E17" s="360"/>
      <c r="F17" s="360"/>
      <c r="G17" s="360"/>
      <c r="H17" s="360"/>
      <c r="I17" s="360"/>
      <c r="K17" s="362"/>
      <c r="L17" s="362"/>
      <c r="M17" s="362"/>
      <c r="N17" s="362"/>
      <c r="O17" s="362"/>
      <c r="P17" s="362"/>
      <c r="Q17" s="362"/>
      <c r="R17" s="362"/>
      <c r="S17" s="362"/>
      <c r="T17" s="362"/>
      <c r="U17" s="362"/>
    </row>
    <row r="18" spans="2:21" ht="19.5" customHeight="1" x14ac:dyDescent="0.65">
      <c r="B18" s="360"/>
      <c r="C18" s="360"/>
      <c r="D18" s="360"/>
      <c r="E18" s="360"/>
      <c r="F18" s="360"/>
      <c r="G18" s="360"/>
      <c r="H18" s="360"/>
      <c r="I18" s="360"/>
      <c r="K18" s="71"/>
      <c r="M18" s="362"/>
      <c r="N18" s="362"/>
      <c r="O18" s="362"/>
      <c r="P18" s="72"/>
      <c r="Q18" s="363"/>
      <c r="R18" s="363"/>
      <c r="S18" s="71"/>
      <c r="T18" s="71"/>
      <c r="U18" s="71"/>
    </row>
    <row r="19" spans="2:21" ht="21.75" customHeight="1" thickBot="1" x14ac:dyDescent="0.55000000000000004">
      <c r="B19" s="361"/>
      <c r="C19" s="361"/>
      <c r="D19" s="361"/>
      <c r="E19" s="361"/>
      <c r="F19" s="361"/>
      <c r="G19" s="361"/>
      <c r="H19" s="361"/>
      <c r="I19" s="361"/>
    </row>
    <row r="20" spans="2:21" ht="3.75" customHeight="1" x14ac:dyDescent="0.5"/>
  </sheetData>
  <mergeCells count="33">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T11:U11"/>
    <mergeCell ref="K12:S12"/>
    <mergeCell ref="T12:U12"/>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76"/>
  <sheetViews>
    <sheetView showGridLines="0" rightToLeft="1" zoomScaleNormal="100" workbookViewId="0">
      <selection activeCell="C1" sqref="C1"/>
    </sheetView>
  </sheetViews>
  <sheetFormatPr defaultColWidth="9" defaultRowHeight="13.8" x14ac:dyDescent="0.25"/>
  <cols>
    <col min="1" max="1" width="13.8984375" style="1" bestFit="1" customWidth="1"/>
    <col min="2" max="2" width="22.19921875" style="1" customWidth="1"/>
    <col min="3" max="3" width="18.8984375" style="1" customWidth="1"/>
    <col min="4" max="4" width="26" style="1" customWidth="1"/>
    <col min="5" max="5" width="20.19921875" style="1" customWidth="1"/>
    <col min="6" max="6" width="20" style="1" customWidth="1"/>
    <col min="7" max="7" width="11.19921875" style="1" bestFit="1" customWidth="1"/>
    <col min="8" max="8" width="18.8984375" style="1" hidden="1" customWidth="1"/>
    <col min="9" max="9" width="3.19921875" style="1" hidden="1" customWidth="1"/>
    <col min="10" max="10" width="14.19921875" style="1" hidden="1" customWidth="1"/>
    <col min="11" max="11" width="11" style="1" hidden="1" customWidth="1"/>
    <col min="12" max="12" width="3.19921875" style="1" hidden="1" customWidth="1"/>
    <col min="13" max="13" width="9" style="1" hidden="1" customWidth="1"/>
    <col min="14" max="14" width="20" style="164" hidden="1" customWidth="1"/>
    <col min="15" max="15" width="3" style="164" hidden="1" customWidth="1"/>
    <col min="16" max="16" width="13.796875" style="1" hidden="1" customWidth="1"/>
    <col min="17" max="18" width="9" style="1" hidden="1" customWidth="1"/>
    <col min="19" max="19" width="2.19921875" style="1" hidden="1" customWidth="1"/>
    <col min="20" max="20" width="5.19921875" style="1" hidden="1" customWidth="1"/>
    <col min="21" max="21" width="2.19921875" style="1" hidden="1" customWidth="1"/>
    <col min="22" max="22" width="3.796875" style="1" hidden="1" customWidth="1"/>
    <col min="23" max="23" width="2.19921875" style="1" hidden="1" customWidth="1"/>
    <col min="24" max="24" width="10.19921875" style="1" hidden="1" customWidth="1"/>
    <col min="25" max="26" width="0" style="1" hidden="1" customWidth="1"/>
    <col min="27" max="27" width="3.19921875" style="1" hidden="1" customWidth="1"/>
    <col min="28" max="28" width="5.19921875" style="1" hidden="1" customWidth="1"/>
    <col min="29" max="35" width="0" style="1" hidden="1" customWidth="1"/>
    <col min="36" max="16384" width="9" style="1"/>
  </cols>
  <sheetData>
    <row r="1" spans="1:45" ht="50.25" customHeight="1" x14ac:dyDescent="0.4">
      <c r="A1" s="367" t="s">
        <v>552</v>
      </c>
      <c r="B1" s="367"/>
      <c r="C1" s="273"/>
      <c r="D1" s="163" t="e">
        <f>VLOOKUP(C1,ورقة2!A3:B5372,2,0)</f>
        <v>#N/A</v>
      </c>
      <c r="F1" s="176" t="e">
        <f>IF(VLOOKUP(C1,ورقة2!A3:AC3793,29,0)="","",VLOOKUP(C1,ورقة2!A3:AC3793,29,0))</f>
        <v>#N/A</v>
      </c>
      <c r="G1" s="232" t="e">
        <f>IF('اختيار المقررات'!E2="معاقب","معاقب","")</f>
        <v>#N/A</v>
      </c>
    </row>
    <row r="2" spans="1:45" ht="52.95" customHeight="1" x14ac:dyDescent="0.25">
      <c r="A2" s="368"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الأول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68"/>
      <c r="C2" s="368"/>
      <c r="D2" s="368"/>
      <c r="E2" s="368"/>
      <c r="F2" s="368"/>
      <c r="G2" s="368"/>
    </row>
    <row r="3" spans="1:45" ht="14.4" thickBot="1" x14ac:dyDescent="0.3">
      <c r="I3" s="366" t="s">
        <v>10</v>
      </c>
      <c r="J3" s="366"/>
      <c r="L3" s="366" t="s">
        <v>56</v>
      </c>
      <c r="M3" s="366"/>
      <c r="N3" s="1"/>
      <c r="O3" s="366"/>
      <c r="P3" s="366"/>
      <c r="S3" s="366" t="s">
        <v>553</v>
      </c>
      <c r="T3" s="366"/>
      <c r="U3" s="366" t="s">
        <v>11</v>
      </c>
      <c r="V3" s="366"/>
      <c r="X3" s="1" t="s">
        <v>9</v>
      </c>
      <c r="AA3" s="1">
        <v>1</v>
      </c>
      <c r="AB3" s="1">
        <v>1950</v>
      </c>
    </row>
    <row r="4" spans="1:45" ht="34.200000000000003" customHeight="1" thickTop="1" x14ac:dyDescent="0.25">
      <c r="A4" s="165" t="s">
        <v>52</v>
      </c>
      <c r="B4" s="165" t="s">
        <v>558</v>
      </c>
      <c r="C4" s="165" t="s">
        <v>312</v>
      </c>
      <c r="D4" s="166" t="s">
        <v>559</v>
      </c>
      <c r="E4" s="166" t="s">
        <v>322</v>
      </c>
      <c r="F4" s="165" t="s">
        <v>55</v>
      </c>
      <c r="G4" s="167" t="s">
        <v>179</v>
      </c>
      <c r="I4" s="89"/>
      <c r="J4" s="89"/>
      <c r="L4" s="89"/>
      <c r="M4" s="89"/>
      <c r="N4" s="1"/>
      <c r="O4" s="89"/>
      <c r="P4" s="89"/>
      <c r="S4" s="89"/>
      <c r="T4" s="89"/>
      <c r="U4" s="89"/>
      <c r="V4" s="89"/>
    </row>
    <row r="5" spans="1:45" ht="34.200000000000003" customHeight="1" thickBot="1" x14ac:dyDescent="0.3">
      <c r="A5" s="168"/>
      <c r="B5" s="169"/>
      <c r="C5" s="169"/>
      <c r="D5" s="168"/>
      <c r="E5" s="168"/>
      <c r="F5" s="169"/>
      <c r="G5" s="170"/>
      <c r="I5" s="89"/>
      <c r="J5" s="89"/>
      <c r="L5" s="89"/>
      <c r="M5" s="89"/>
      <c r="N5" s="1"/>
      <c r="O5" s="89"/>
      <c r="P5" s="89"/>
      <c r="S5" s="89"/>
      <c r="T5" s="89"/>
      <c r="U5" s="89"/>
      <c r="V5" s="89"/>
    </row>
    <row r="6" spans="1:45" ht="34.200000000000003" customHeight="1" thickTop="1" x14ac:dyDescent="0.25">
      <c r="A6" s="171" t="s">
        <v>49</v>
      </c>
      <c r="B6" s="172" t="s">
        <v>50</v>
      </c>
      <c r="C6" s="172"/>
      <c r="D6" s="172"/>
      <c r="E6" s="172"/>
      <c r="F6" s="173"/>
      <c r="I6" s="1">
        <v>1</v>
      </c>
      <c r="J6" s="1" t="s">
        <v>334</v>
      </c>
      <c r="L6" s="174" t="s">
        <v>554</v>
      </c>
      <c r="M6" s="1" t="s">
        <v>315</v>
      </c>
      <c r="N6" s="1"/>
      <c r="S6" s="1">
        <v>1</v>
      </c>
      <c r="T6" s="1" t="s">
        <v>316</v>
      </c>
      <c r="U6" s="1">
        <v>1</v>
      </c>
      <c r="V6" s="1" t="s">
        <v>332</v>
      </c>
      <c r="W6" s="1">
        <v>1</v>
      </c>
      <c r="X6" s="1" t="s">
        <v>414</v>
      </c>
      <c r="AA6" s="1">
        <v>2</v>
      </c>
      <c r="AB6" s="1">
        <v>1951</v>
      </c>
    </row>
    <row r="7" spans="1:45" s="176" customFormat="1" ht="34.200000000000003" customHeight="1" x14ac:dyDescent="0.25">
      <c r="A7" s="180" t="e">
        <f>IF(A8&lt;&gt;"",A8,VLOOKUP($C$1,ورقة2!$A$3:$L$3194,3,0))</f>
        <v>#N/A</v>
      </c>
      <c r="B7" s="175" t="e">
        <f>IF(B8&lt;&gt;"",B8,VLOOKUP($C$1,ورقة2!$A$3:$L$3194,4,0))</f>
        <v>#N/A</v>
      </c>
      <c r="C7" s="175"/>
      <c r="D7" s="175"/>
      <c r="E7" s="175"/>
      <c r="F7" s="181"/>
      <c r="I7" s="1">
        <v>2</v>
      </c>
      <c r="J7" s="1" t="s">
        <v>336</v>
      </c>
      <c r="L7" s="174" t="s">
        <v>555</v>
      </c>
      <c r="M7" s="1" t="s">
        <v>318</v>
      </c>
      <c r="N7" s="1"/>
      <c r="O7" s="164"/>
      <c r="P7" s="1"/>
      <c r="Q7" s="1"/>
      <c r="R7" s="1"/>
      <c r="S7" s="1">
        <v>2</v>
      </c>
      <c r="T7" s="1" t="s">
        <v>335</v>
      </c>
      <c r="U7" s="1">
        <v>2</v>
      </c>
      <c r="V7" s="1" t="s">
        <v>333</v>
      </c>
      <c r="W7" s="1">
        <v>2</v>
      </c>
      <c r="X7" s="1" t="s">
        <v>556</v>
      </c>
      <c r="Y7" s="1"/>
      <c r="AA7" s="1">
        <v>3</v>
      </c>
      <c r="AB7" s="1">
        <v>1952</v>
      </c>
    </row>
    <row r="8" spans="1:45" ht="34.200000000000003" customHeight="1" thickBot="1" x14ac:dyDescent="0.3">
      <c r="A8" s="177"/>
      <c r="B8" s="169"/>
      <c r="C8" s="169"/>
      <c r="D8" s="169"/>
      <c r="E8" s="169"/>
      <c r="F8" s="170"/>
      <c r="I8" s="1">
        <v>3</v>
      </c>
      <c r="J8" s="1" t="s">
        <v>577</v>
      </c>
      <c r="L8" s="174" t="s">
        <v>557</v>
      </c>
      <c r="M8" s="1" t="s">
        <v>317</v>
      </c>
      <c r="N8" s="1"/>
      <c r="S8" s="1">
        <v>6</v>
      </c>
      <c r="T8" s="1" t="s">
        <v>542</v>
      </c>
      <c r="W8" s="1">
        <v>3</v>
      </c>
      <c r="X8" s="1" t="s">
        <v>415</v>
      </c>
      <c r="AA8" s="1">
        <v>4</v>
      </c>
      <c r="AB8" s="1">
        <v>1953</v>
      </c>
      <c r="AJ8" s="364" t="s">
        <v>638</v>
      </c>
      <c r="AK8" s="364"/>
      <c r="AL8" s="364"/>
      <c r="AM8" s="364"/>
      <c r="AN8" s="364"/>
      <c r="AO8" s="364"/>
      <c r="AP8" s="364"/>
      <c r="AQ8" s="364"/>
      <c r="AR8" s="364"/>
      <c r="AS8" s="364"/>
    </row>
    <row r="9" spans="1:45" ht="34.200000000000003" customHeight="1" thickTop="1" x14ac:dyDescent="0.25">
      <c r="A9" s="178" t="s">
        <v>51</v>
      </c>
      <c r="B9" s="165" t="s">
        <v>6</v>
      </c>
      <c r="C9" s="165" t="s">
        <v>10</v>
      </c>
      <c r="D9" s="167" t="s">
        <v>11</v>
      </c>
      <c r="E9" s="178" t="s">
        <v>325</v>
      </c>
      <c r="F9" s="165" t="s">
        <v>53</v>
      </c>
      <c r="G9" s="167" t="s">
        <v>54</v>
      </c>
      <c r="I9" s="1">
        <v>4</v>
      </c>
      <c r="J9" s="1" t="s">
        <v>338</v>
      </c>
      <c r="L9" s="174" t="s">
        <v>561</v>
      </c>
      <c r="M9" s="1" t="s">
        <v>319</v>
      </c>
      <c r="N9" s="1"/>
      <c r="S9" s="164"/>
      <c r="W9" s="1">
        <v>4</v>
      </c>
      <c r="X9" s="1" t="s">
        <v>417</v>
      </c>
      <c r="AA9" s="1">
        <v>5</v>
      </c>
      <c r="AB9" s="1">
        <v>1954</v>
      </c>
    </row>
    <row r="10" spans="1:45" ht="34.200000000000003" customHeight="1" x14ac:dyDescent="0.25">
      <c r="A10" s="182" t="e">
        <f>IF(A11&lt;&gt;"",A11,VLOOKUP($C$1,ورقة2!$A$3:$L$3194,6,0))</f>
        <v>#N/A</v>
      </c>
      <c r="B10" s="175" t="e">
        <f>IF(B11&lt;&gt;"",B11,VLOOKUP($C$1,ورقة2!$A$3:$L$3194,7,0))</f>
        <v>#N/A</v>
      </c>
      <c r="C10" s="175" t="e">
        <f>IF(C11&lt;&gt;"",C11,VLOOKUP($C$1,ورقة2!$A$3:$L$3194,8,0))</f>
        <v>#N/A</v>
      </c>
      <c r="D10" s="181" t="e">
        <f>IF(D11&lt;&gt;"",D11,VLOOKUP($C$1,ورقة2!$A$3:$L$3194,5,0))</f>
        <v>#N/A</v>
      </c>
      <c r="E10" s="180" t="e">
        <f>IF(E11&lt;&gt;"",E11,VLOOKUP($C$1,ورقة2!$A$3:$L$3194,10,0))</f>
        <v>#N/A</v>
      </c>
      <c r="F10" s="175" t="e">
        <f>IF(F11&lt;&gt;"",F11,VLOOKUP($C$1,ورقة2!$A$3:$L$3194,11,0))</f>
        <v>#N/A</v>
      </c>
      <c r="G10" s="181" t="e">
        <f>IF(G11&lt;&gt;"",G11,VLOOKUP($C$1,ورقة2!$A$3:$L$3194,12,0))</f>
        <v>#N/A</v>
      </c>
      <c r="I10" s="1">
        <v>5</v>
      </c>
      <c r="J10" s="1" t="s">
        <v>337</v>
      </c>
      <c r="L10" s="174" t="s">
        <v>562</v>
      </c>
      <c r="M10" s="1" t="s">
        <v>320</v>
      </c>
      <c r="N10" s="1"/>
      <c r="S10" s="164"/>
      <c r="W10" s="1">
        <v>5</v>
      </c>
      <c r="X10" s="1" t="s">
        <v>413</v>
      </c>
      <c r="AA10" s="1">
        <v>6</v>
      </c>
      <c r="AB10" s="1">
        <v>1955</v>
      </c>
    </row>
    <row r="11" spans="1:45" ht="34.200000000000003" customHeight="1" thickBot="1" x14ac:dyDescent="0.3">
      <c r="A11" s="179"/>
      <c r="B11" s="169"/>
      <c r="C11" s="169"/>
      <c r="D11" s="170"/>
      <c r="E11" s="177"/>
      <c r="F11" s="169"/>
      <c r="G11" s="170"/>
      <c r="I11" s="1">
        <v>6</v>
      </c>
      <c r="J11" s="1" t="s">
        <v>339</v>
      </c>
      <c r="L11" s="174" t="s">
        <v>560</v>
      </c>
      <c r="M11" s="1" t="s">
        <v>321</v>
      </c>
      <c r="N11" s="1"/>
      <c r="W11" s="1">
        <v>6</v>
      </c>
      <c r="X11" s="1" t="s">
        <v>416</v>
      </c>
      <c r="AA11" s="1">
        <v>7</v>
      </c>
      <c r="AB11" s="1">
        <v>1956</v>
      </c>
      <c r="AJ11" s="365" t="s">
        <v>638</v>
      </c>
      <c r="AK11" s="364"/>
      <c r="AL11" s="364"/>
      <c r="AM11" s="364"/>
      <c r="AN11" s="364"/>
      <c r="AO11" s="364"/>
      <c r="AP11" s="364"/>
      <c r="AQ11" s="364"/>
      <c r="AR11" s="364"/>
      <c r="AS11" s="364"/>
    </row>
    <row r="12" spans="1:45" ht="23.25" customHeight="1" thickTop="1" x14ac:dyDescent="0.25">
      <c r="I12" s="1">
        <v>7</v>
      </c>
      <c r="J12" s="1" t="s">
        <v>524</v>
      </c>
      <c r="L12" s="174" t="s">
        <v>563</v>
      </c>
      <c r="M12" s="1" t="s">
        <v>324</v>
      </c>
      <c r="N12" s="1"/>
      <c r="W12" s="1">
        <v>7</v>
      </c>
      <c r="X12" s="1" t="s">
        <v>59</v>
      </c>
      <c r="AA12" s="1">
        <v>8</v>
      </c>
      <c r="AB12" s="1">
        <v>1957</v>
      </c>
    </row>
    <row r="13" spans="1:45" ht="33.75" customHeight="1" x14ac:dyDescent="0.25">
      <c r="I13" s="1">
        <v>8</v>
      </c>
      <c r="J13" s="1" t="s">
        <v>565</v>
      </c>
      <c r="L13" s="174" t="s">
        <v>564</v>
      </c>
      <c r="M13" s="1" t="s">
        <v>329</v>
      </c>
      <c r="N13" s="1"/>
      <c r="W13" s="1">
        <v>8</v>
      </c>
      <c r="X13" s="1" t="s">
        <v>65</v>
      </c>
      <c r="AA13" s="1">
        <v>9</v>
      </c>
      <c r="AB13" s="1">
        <v>1958</v>
      </c>
    </row>
    <row r="14" spans="1:45" ht="23.25" customHeight="1" x14ac:dyDescent="0.25">
      <c r="I14" s="1">
        <v>9</v>
      </c>
      <c r="J14" s="1" t="s">
        <v>578</v>
      </c>
      <c r="L14" s="174" t="s">
        <v>566</v>
      </c>
      <c r="M14" s="1" t="s">
        <v>330</v>
      </c>
      <c r="N14" s="1"/>
      <c r="O14" s="1"/>
      <c r="W14" s="1">
        <v>9</v>
      </c>
      <c r="X14" s="1" t="s">
        <v>550</v>
      </c>
      <c r="AA14" s="1">
        <v>10</v>
      </c>
      <c r="AB14" s="1">
        <v>1959</v>
      </c>
    </row>
    <row r="15" spans="1:45" ht="33.75" customHeight="1" x14ac:dyDescent="0.25">
      <c r="I15" s="1">
        <v>10</v>
      </c>
      <c r="J15" s="1" t="s">
        <v>579</v>
      </c>
      <c r="L15" s="174" t="s">
        <v>567</v>
      </c>
      <c r="M15" s="1" t="s">
        <v>323</v>
      </c>
      <c r="N15" s="1"/>
      <c r="O15" s="1"/>
      <c r="AA15" s="1">
        <v>11</v>
      </c>
      <c r="AB15" s="1">
        <v>1960</v>
      </c>
    </row>
    <row r="16" spans="1:45" x14ac:dyDescent="0.25">
      <c r="I16" s="1">
        <v>11</v>
      </c>
      <c r="J16" s="1" t="s">
        <v>580</v>
      </c>
      <c r="L16" s="174" t="s">
        <v>568</v>
      </c>
      <c r="M16" s="1" t="s">
        <v>331</v>
      </c>
      <c r="N16" s="1"/>
      <c r="O16" s="1"/>
      <c r="AA16" s="1">
        <v>12</v>
      </c>
      <c r="AB16" s="1">
        <v>1961</v>
      </c>
    </row>
    <row r="17" spans="7:28" x14ac:dyDescent="0.25">
      <c r="I17" s="1">
        <v>12</v>
      </c>
      <c r="J17" s="1" t="s">
        <v>581</v>
      </c>
      <c r="L17" s="174" t="s">
        <v>569</v>
      </c>
      <c r="M17" s="1" t="s">
        <v>328</v>
      </c>
      <c r="N17" s="1"/>
      <c r="O17" s="1"/>
      <c r="AA17" s="1">
        <v>13</v>
      </c>
      <c r="AB17" s="1">
        <v>1962</v>
      </c>
    </row>
    <row r="18" spans="7:28" x14ac:dyDescent="0.25">
      <c r="I18" s="1">
        <v>13</v>
      </c>
      <c r="J18" s="1" t="s">
        <v>582</v>
      </c>
      <c r="L18" s="174" t="s">
        <v>570</v>
      </c>
      <c r="M18" s="1" t="s">
        <v>326</v>
      </c>
      <c r="N18" s="1"/>
      <c r="O18" s="1"/>
      <c r="AA18" s="1">
        <v>14</v>
      </c>
      <c r="AB18" s="1">
        <v>1963</v>
      </c>
    </row>
    <row r="19" spans="7:28" x14ac:dyDescent="0.25">
      <c r="I19" s="1">
        <v>14</v>
      </c>
      <c r="J19" s="1" t="s">
        <v>583</v>
      </c>
      <c r="L19" s="174" t="s">
        <v>571</v>
      </c>
      <c r="M19" s="1" t="s">
        <v>327</v>
      </c>
      <c r="N19" s="1"/>
      <c r="O19" s="1"/>
      <c r="AA19" s="1">
        <v>15</v>
      </c>
      <c r="AB19" s="1">
        <v>1964</v>
      </c>
    </row>
    <row r="20" spans="7:28" x14ac:dyDescent="0.25">
      <c r="I20" s="1">
        <v>15</v>
      </c>
      <c r="J20" s="1" t="s">
        <v>606</v>
      </c>
      <c r="L20" s="174" t="s">
        <v>572</v>
      </c>
      <c r="M20" s="1" t="s">
        <v>541</v>
      </c>
      <c r="AA20" s="1">
        <v>16</v>
      </c>
      <c r="AB20" s="1">
        <v>1965</v>
      </c>
    </row>
    <row r="21" spans="7:28" x14ac:dyDescent="0.25">
      <c r="I21" s="1">
        <v>16</v>
      </c>
      <c r="J21" s="1" t="s">
        <v>607</v>
      </c>
      <c r="L21" s="174" t="s">
        <v>573</v>
      </c>
      <c r="M21" s="1" t="s">
        <v>574</v>
      </c>
      <c r="AA21" s="1">
        <v>17</v>
      </c>
      <c r="AB21" s="1">
        <v>1966</v>
      </c>
    </row>
    <row r="22" spans="7:28" x14ac:dyDescent="0.25">
      <c r="AA22" s="1">
        <v>18</v>
      </c>
      <c r="AB22" s="1">
        <v>1967</v>
      </c>
    </row>
    <row r="23" spans="7:28" x14ac:dyDescent="0.25">
      <c r="G23" s="43" t="s">
        <v>332</v>
      </c>
      <c r="AA23" s="1">
        <v>19</v>
      </c>
      <c r="AB23" s="1">
        <v>1968</v>
      </c>
    </row>
    <row r="24" spans="7:28" x14ac:dyDescent="0.25">
      <c r="G24" s="43" t="s">
        <v>333</v>
      </c>
      <c r="AA24" s="1">
        <v>20</v>
      </c>
      <c r="AB24" s="1">
        <v>1969</v>
      </c>
    </row>
    <row r="25" spans="7:28" x14ac:dyDescent="0.25">
      <c r="AA25" s="1">
        <v>21</v>
      </c>
      <c r="AB25" s="1">
        <v>1970</v>
      </c>
    </row>
    <row r="26" spans="7:28" x14ac:dyDescent="0.25">
      <c r="AA26" s="1">
        <v>22</v>
      </c>
      <c r="AB26" s="1">
        <v>1971</v>
      </c>
    </row>
    <row r="27" spans="7:28" x14ac:dyDescent="0.25">
      <c r="AA27" s="1">
        <v>23</v>
      </c>
      <c r="AB27" s="1">
        <v>1972</v>
      </c>
    </row>
    <row r="28" spans="7:28" x14ac:dyDescent="0.25">
      <c r="AA28" s="1">
        <v>24</v>
      </c>
      <c r="AB28" s="1">
        <v>1973</v>
      </c>
    </row>
    <row r="29" spans="7:28" x14ac:dyDescent="0.25">
      <c r="AA29" s="1">
        <v>25</v>
      </c>
      <c r="AB29" s="1">
        <v>1974</v>
      </c>
    </row>
    <row r="30" spans="7:28" x14ac:dyDescent="0.25">
      <c r="AA30" s="1">
        <v>26</v>
      </c>
      <c r="AB30" s="1">
        <v>1975</v>
      </c>
    </row>
    <row r="31" spans="7:28" x14ac:dyDescent="0.25">
      <c r="AA31" s="1">
        <v>27</v>
      </c>
      <c r="AB31" s="1">
        <v>1976</v>
      </c>
    </row>
    <row r="32" spans="7:28" x14ac:dyDescent="0.25">
      <c r="AA32" s="1">
        <v>28</v>
      </c>
      <c r="AB32" s="1">
        <v>1977</v>
      </c>
    </row>
    <row r="33" spans="27:28" x14ac:dyDescent="0.25">
      <c r="AA33" s="1">
        <v>29</v>
      </c>
      <c r="AB33" s="1">
        <v>1978</v>
      </c>
    </row>
    <row r="34" spans="27:28" x14ac:dyDescent="0.25">
      <c r="AA34" s="1">
        <v>30</v>
      </c>
      <c r="AB34" s="1">
        <v>1979</v>
      </c>
    </row>
    <row r="35" spans="27:28" x14ac:dyDescent="0.25">
      <c r="AA35" s="1">
        <v>31</v>
      </c>
      <c r="AB35" s="1">
        <v>1980</v>
      </c>
    </row>
    <row r="36" spans="27:28" x14ac:dyDescent="0.25">
      <c r="AA36" s="1">
        <v>32</v>
      </c>
      <c r="AB36" s="1">
        <v>1981</v>
      </c>
    </row>
    <row r="37" spans="27:28" x14ac:dyDescent="0.25">
      <c r="AA37" s="1">
        <v>33</v>
      </c>
      <c r="AB37" s="1">
        <v>1982</v>
      </c>
    </row>
    <row r="38" spans="27:28" x14ac:dyDescent="0.25">
      <c r="AA38" s="1">
        <v>34</v>
      </c>
      <c r="AB38" s="1">
        <v>1983</v>
      </c>
    </row>
    <row r="39" spans="27:28" x14ac:dyDescent="0.25">
      <c r="AA39" s="1">
        <v>35</v>
      </c>
      <c r="AB39" s="1">
        <v>1984</v>
      </c>
    </row>
    <row r="40" spans="27:28" x14ac:dyDescent="0.25">
      <c r="AA40" s="1">
        <v>36</v>
      </c>
      <c r="AB40" s="1">
        <v>1985</v>
      </c>
    </row>
    <row r="41" spans="27:28" x14ac:dyDescent="0.25">
      <c r="AA41" s="1">
        <v>37</v>
      </c>
      <c r="AB41" s="1">
        <v>1986</v>
      </c>
    </row>
    <row r="42" spans="27:28" x14ac:dyDescent="0.25">
      <c r="AA42" s="1">
        <v>38</v>
      </c>
      <c r="AB42" s="1">
        <v>1987</v>
      </c>
    </row>
    <row r="43" spans="27:28" x14ac:dyDescent="0.25">
      <c r="AA43" s="1">
        <v>39</v>
      </c>
      <c r="AB43" s="1">
        <v>1988</v>
      </c>
    </row>
    <row r="44" spans="27:28" x14ac:dyDescent="0.25">
      <c r="AA44" s="1">
        <v>40</v>
      </c>
      <c r="AB44" s="1">
        <v>1989</v>
      </c>
    </row>
    <row r="45" spans="27:28" x14ac:dyDescent="0.25">
      <c r="AA45" s="1">
        <v>41</v>
      </c>
      <c r="AB45" s="1">
        <v>1990</v>
      </c>
    </row>
    <row r="46" spans="27:28" x14ac:dyDescent="0.25">
      <c r="AA46" s="1">
        <v>42</v>
      </c>
      <c r="AB46" s="1">
        <v>1991</v>
      </c>
    </row>
    <row r="47" spans="27:28" x14ac:dyDescent="0.25">
      <c r="AA47" s="1">
        <v>43</v>
      </c>
      <c r="AB47" s="1">
        <v>1992</v>
      </c>
    </row>
    <row r="48" spans="27:28" x14ac:dyDescent="0.25">
      <c r="AA48" s="1">
        <v>44</v>
      </c>
      <c r="AB48" s="1">
        <v>1993</v>
      </c>
    </row>
    <row r="49" spans="27:28" x14ac:dyDescent="0.25">
      <c r="AA49" s="1">
        <v>45</v>
      </c>
      <c r="AB49" s="1">
        <v>1994</v>
      </c>
    </row>
    <row r="50" spans="27:28" x14ac:dyDescent="0.25">
      <c r="AA50" s="1">
        <v>46</v>
      </c>
      <c r="AB50" s="1">
        <v>1995</v>
      </c>
    </row>
    <row r="51" spans="27:28" x14ac:dyDescent="0.25">
      <c r="AA51" s="1">
        <v>47</v>
      </c>
      <c r="AB51" s="1">
        <v>1996</v>
      </c>
    </row>
    <row r="52" spans="27:28" x14ac:dyDescent="0.25">
      <c r="AA52" s="1">
        <v>48</v>
      </c>
      <c r="AB52" s="1">
        <v>1997</v>
      </c>
    </row>
    <row r="53" spans="27:28" x14ac:dyDescent="0.25">
      <c r="AA53" s="1">
        <v>49</v>
      </c>
      <c r="AB53" s="1">
        <v>1998</v>
      </c>
    </row>
    <row r="54" spans="27:28" x14ac:dyDescent="0.25">
      <c r="AA54" s="1">
        <v>50</v>
      </c>
      <c r="AB54" s="1">
        <v>1999</v>
      </c>
    </row>
    <row r="55" spans="27:28" x14ac:dyDescent="0.25">
      <c r="AA55" s="1">
        <v>51</v>
      </c>
      <c r="AB55" s="1">
        <v>2000</v>
      </c>
    </row>
    <row r="56" spans="27:28" x14ac:dyDescent="0.25">
      <c r="AA56" s="1">
        <v>52</v>
      </c>
      <c r="AB56" s="1">
        <v>2001</v>
      </c>
    </row>
    <row r="57" spans="27:28" x14ac:dyDescent="0.25">
      <c r="AA57" s="1">
        <v>53</v>
      </c>
      <c r="AB57" s="1">
        <v>2002</v>
      </c>
    </row>
    <row r="58" spans="27:28" x14ac:dyDescent="0.25">
      <c r="AA58" s="1">
        <v>54</v>
      </c>
      <c r="AB58" s="1">
        <v>2003</v>
      </c>
    </row>
    <row r="59" spans="27:28" x14ac:dyDescent="0.25">
      <c r="AA59" s="1">
        <v>55</v>
      </c>
      <c r="AB59" s="1">
        <v>2004</v>
      </c>
    </row>
    <row r="60" spans="27:28" x14ac:dyDescent="0.25">
      <c r="AA60" s="1">
        <v>56</v>
      </c>
      <c r="AB60" s="1">
        <v>2005</v>
      </c>
    </row>
    <row r="61" spans="27:28" x14ac:dyDescent="0.25">
      <c r="AA61" s="1">
        <v>57</v>
      </c>
      <c r="AB61" s="1">
        <v>2006</v>
      </c>
    </row>
    <row r="62" spans="27:28" x14ac:dyDescent="0.25">
      <c r="AA62" s="1">
        <v>58</v>
      </c>
      <c r="AB62" s="1">
        <v>2007</v>
      </c>
    </row>
    <row r="63" spans="27:28" x14ac:dyDescent="0.25">
      <c r="AA63" s="1">
        <v>59</v>
      </c>
      <c r="AB63" s="1">
        <v>2008</v>
      </c>
    </row>
    <row r="64" spans="27:28" x14ac:dyDescent="0.25">
      <c r="AA64" s="1">
        <v>60</v>
      </c>
      <c r="AB64" s="1">
        <v>2009</v>
      </c>
    </row>
    <row r="65" spans="27:28" x14ac:dyDescent="0.25">
      <c r="AA65" s="1">
        <v>61</v>
      </c>
      <c r="AB65" s="1">
        <v>2010</v>
      </c>
    </row>
    <row r="66" spans="27:28" x14ac:dyDescent="0.25">
      <c r="AA66" s="1">
        <v>62</v>
      </c>
      <c r="AB66" s="1">
        <v>2011</v>
      </c>
    </row>
    <row r="67" spans="27:28" x14ac:dyDescent="0.25">
      <c r="AA67" s="1">
        <v>63</v>
      </c>
      <c r="AB67" s="1">
        <v>2012</v>
      </c>
    </row>
    <row r="68" spans="27:28" x14ac:dyDescent="0.25">
      <c r="AA68" s="1">
        <v>64</v>
      </c>
      <c r="AB68" s="1">
        <v>2013</v>
      </c>
    </row>
    <row r="69" spans="27:28" x14ac:dyDescent="0.25">
      <c r="AA69" s="1">
        <v>65</v>
      </c>
      <c r="AB69" s="1">
        <v>2014</v>
      </c>
    </row>
    <row r="70" spans="27:28" x14ac:dyDescent="0.25">
      <c r="AA70" s="1">
        <v>66</v>
      </c>
      <c r="AB70" s="1">
        <v>2015</v>
      </c>
    </row>
    <row r="71" spans="27:28" x14ac:dyDescent="0.25">
      <c r="AA71" s="1">
        <v>67</v>
      </c>
      <c r="AB71" s="1">
        <v>2016</v>
      </c>
    </row>
    <row r="72" spans="27:28" x14ac:dyDescent="0.25">
      <c r="AA72" s="1">
        <v>68</v>
      </c>
      <c r="AB72" s="1">
        <v>2017</v>
      </c>
    </row>
    <row r="73" spans="27:28" x14ac:dyDescent="0.25">
      <c r="AA73" s="1">
        <v>69</v>
      </c>
      <c r="AB73" s="1">
        <v>2018</v>
      </c>
    </row>
    <row r="74" spans="27:28" x14ac:dyDescent="0.25">
      <c r="AA74" s="1">
        <v>70</v>
      </c>
      <c r="AB74" s="1">
        <v>2019</v>
      </c>
    </row>
    <row r="75" spans="27:28" x14ac:dyDescent="0.25">
      <c r="AA75" s="1">
        <v>71</v>
      </c>
      <c r="AB75" s="1">
        <v>2020</v>
      </c>
    </row>
    <row r="76" spans="27:28" x14ac:dyDescent="0.25">
      <c r="AA76" s="1">
        <v>72</v>
      </c>
      <c r="AB76" s="1">
        <v>2021</v>
      </c>
    </row>
  </sheetData>
  <sheetProtection selectLockedCells="1"/>
  <mergeCells count="9">
    <mergeCell ref="AJ8:AS8"/>
    <mergeCell ref="AJ11:AS11"/>
    <mergeCell ref="I3:J3"/>
    <mergeCell ref="U3:V3"/>
    <mergeCell ref="A1:B1"/>
    <mergeCell ref="L3:M3"/>
    <mergeCell ref="O3:P3"/>
    <mergeCell ref="S3:T3"/>
    <mergeCell ref="A2:G2"/>
  </mergeCells>
  <phoneticPr fontId="41" type="noConversion"/>
  <conditionalFormatting sqref="C1">
    <cfRule type="duplicateValues" dxfId="64" priority="1"/>
  </conditionalFormatting>
  <conditionalFormatting sqref="J3:J21">
    <cfRule type="duplicateValues" dxfId="62" priority="14"/>
  </conditionalFormatting>
  <dataValidations count="12">
    <dataValidation type="list" allowBlank="1" showInputMessage="1" showErrorMessage="1" sqref="E11" xr:uid="{00000000-0002-0000-0100-000000000000}">
      <formula1>$T$6:$T$8</formula1>
    </dataValidation>
    <dataValidation type="list" allowBlank="1" showInputMessage="1" showErrorMessage="1" sqref="G11" xr:uid="{00000000-0002-0000-0100-000001000000}">
      <formula1>$M$6:$M$20</formula1>
    </dataValidation>
    <dataValidation type="list" allowBlank="1" showInputMessage="1" showErrorMessage="1" sqref="C11" xr:uid="{00000000-0002-0000-0100-000002000000}">
      <formula1>$J$6:$J$21</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00000000-0002-0000-0100-000003000000}">
      <formula1>AND(OR(LEFT(A5,1)="0",LEFT(A5,1)="1",LEFT(A5,1)="9"),LEFT(A5,2)&lt;&gt;"00",LEN(A5)=11)</formula1>
    </dataValidation>
    <dataValidation type="list" allowBlank="1" showInputMessage="1" showErrorMessage="1" sqref="D11" xr:uid="{00000000-0002-0000-0100-000004000000}">
      <formula1>$V$6:$V$7</formula1>
    </dataValidation>
    <dataValidation type="custom" allowBlank="1" showInputMessage="1" showErrorMessage="1" errorTitle="خطأ" error="رقم الموبايل غير صحيح" sqref="E5" xr:uid="{00000000-0002-0000-0100-000005000000}">
      <formula1>AND(LEFT(E5,2)="09",LEN(E5)=10)</formula1>
    </dataValidation>
    <dataValidation type="custom" allowBlank="1" showInputMessage="1" showErrorMessage="1" errorTitle="خطأ" error="رقم الهاتف غير صحيح_x000a_يجب كتابة نداء المحافظة ثم رقم الهاتف_x000a_" sqref="D5" xr:uid="{00000000-0002-0000-0100-000006000000}">
      <formula1>AND(LEFT(D5,1)="0",AND(LEN(D5)&gt;8,LEN(D5)&lt;12))</formula1>
    </dataValidation>
    <dataValidation type="date" allowBlank="1" showInputMessage="1" showErrorMessage="1" promptTitle="يجب أن يكون التاريخ " prompt="يوم / شهر / سنة" sqref="A11" xr:uid="{00000000-0002-0000-0100-000007000000}">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8" xr:uid="{00000000-0002-0000-0100-000008000000}"/>
    <dataValidation allowBlank="1" showInputMessage="1" showErrorMessage="1" promptTitle="اسم الأم باللغة الانكليزية" prompt="يجب أن يكون صحيح لأن سيتم إعتماده في جميع الوثائق الجامعية" sqref="E8" xr:uid="{00000000-0002-0000-0100-000009000000}"/>
    <dataValidation allowBlank="1" showInputMessage="1" showErrorMessage="1" promptTitle="مكان الميلاد باللغة الانكليزية" prompt="يجب أن يكون صحيح لأن سيتم إعتماده في جميع الوثائق الجامعية" sqref="F8" xr:uid="{00000000-0002-0000-0100-00000A000000}"/>
    <dataValidation type="whole" allowBlank="1" showInputMessage="1" showErrorMessage="1" sqref="F11" xr:uid="{00000000-0002-0000-0100-00000B000000}">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6" id="{C9ACA561-13C8-43A4-8420-96171E9D6890}">
            <xm:f>'اختيار المقررات'!$E$2="مستنفذ"</xm:f>
            <x14:dxf>
              <font>
                <color rgb="FFFF0000"/>
              </font>
              <fill>
                <patternFill>
                  <bgColor rgb="FFFF0000"/>
                </patternFill>
              </fill>
            </x14:dxf>
          </x14:cfRule>
          <xm:sqref>A2</xm:sqref>
        </x14:conditionalFormatting>
        <x14:conditionalFormatting xmlns:xm="http://schemas.microsoft.com/office/excel/2006/main">
          <x14:cfRule type="expression" priority="12" id="{96ACED6E-203D-432F-91AB-984217317AB2}">
            <xm:f>'اختيار المقررات'!$E$2="مستنفذ"</xm:f>
            <x14:dxf>
              <font>
                <color theme="0"/>
              </font>
              <fill>
                <patternFill patternType="none">
                  <bgColor auto="1"/>
                </patternFill>
              </fill>
              <border>
                <left/>
                <right/>
                <top/>
                <bottom/>
                <vertical/>
                <horizontal/>
              </border>
            </x14:dxf>
          </x14:cfRule>
          <xm:sqref>A4:F8 A9:G11 C14:F15</xm:sqref>
        </x14:conditionalFormatting>
        <x14:conditionalFormatting xmlns:xm="http://schemas.microsoft.com/office/excel/2006/main">
          <x14:cfRule type="expression" priority="11" id="{0C9EFB9F-5AD1-490C-AD31-C8B27D92815C}">
            <xm:f>'اختيار المقررات'!$E$2="معاقب"</xm:f>
            <x14:dxf>
              <font>
                <color rgb="FFFF0000"/>
              </font>
              <fill>
                <patternFill>
                  <bgColor rgb="FFFF0000"/>
                </patternFill>
              </fill>
            </x14:dxf>
          </x14:cfRule>
          <xm:sqref>A2:G3</xm:sqref>
        </x14:conditionalFormatting>
        <x14:conditionalFormatting xmlns:xm="http://schemas.microsoft.com/office/excel/2006/main">
          <x14:cfRule type="expression" priority="10" id="{513FF9B1-9505-4FE5-B3D4-3398BA802CA9}">
            <xm:f>'اختيار المقررات'!$E$2="معاقب"</xm:f>
            <x14:dxf>
              <font>
                <color theme="0"/>
              </font>
              <fill>
                <patternFill>
                  <bgColor theme="0"/>
                </patternFill>
              </fill>
            </x14:dxf>
          </x14:cfRule>
          <xm:sqref>A4:G11</xm:sqref>
        </x14:conditionalFormatting>
        <x14:conditionalFormatting xmlns:xm="http://schemas.microsoft.com/office/excel/2006/main">
          <x14:cfRule type="expression" priority="13" id="{A23FFF88-6BBC-48F6-B996-9D9C5A2E1A98}">
            <xm:f>'اختيار المقررات'!$E$2="مستنفذ"</xm:f>
            <x14:dxf>
              <font>
                <color theme="0"/>
              </font>
              <fill>
                <patternFill patternType="none">
                  <bgColor auto="1"/>
                </patternFill>
              </fill>
              <border>
                <left/>
                <right/>
                <top/>
                <bottom/>
                <vertical/>
                <horizontal/>
              </border>
            </x14:dxf>
          </x14:cfRule>
          <xm:sqref>G4:G5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D59"/>
  <sheetViews>
    <sheetView showGridLines="0" rightToLeft="1" topLeftCell="C1" zoomScale="102" zoomScaleNormal="102" workbookViewId="0">
      <selection activeCell="F5" sqref="F5:N5"/>
    </sheetView>
  </sheetViews>
  <sheetFormatPr defaultColWidth="4" defaultRowHeight="14.25" customHeight="1" x14ac:dyDescent="0.25"/>
  <cols>
    <col min="1" max="2" width="4.69921875" hidden="1" customWidth="1"/>
    <col min="3" max="3" width="4.796875" bestFit="1" customWidth="1"/>
    <col min="7" max="7" width="10.09765625" customWidth="1"/>
    <col min="9" max="9" width="11.09765625" customWidth="1"/>
    <col min="10" max="10" width="1.296875" customWidth="1"/>
    <col min="11" max="11" width="4" hidden="1" customWidth="1"/>
    <col min="14" max="14" width="10.19921875" customWidth="1"/>
    <col min="16" max="16" width="5.796875" customWidth="1"/>
    <col min="17" max="17" width="5.19921875" customWidth="1"/>
    <col min="18" max="19" width="4" hidden="1" customWidth="1"/>
    <col min="23" max="23" width="14.796875" customWidth="1"/>
    <col min="25" max="25" width="6.19921875" customWidth="1"/>
    <col min="26" max="27" width="4" hidden="1" customWidth="1"/>
    <col min="31" max="31" width="12.19921875" customWidth="1"/>
    <col min="33" max="33" width="6.19921875" customWidth="1"/>
    <col min="38" max="38" width="5.8984375" bestFit="1" customWidth="1"/>
    <col min="39" max="39" width="4.09765625" bestFit="1" customWidth="1"/>
    <col min="47" max="47" width="4.09765625" style="49" bestFit="1" customWidth="1"/>
    <col min="48" max="48" width="4.296875" style="49" bestFit="1" customWidth="1"/>
    <col min="49" max="49" width="4" style="51"/>
    <col min="50" max="50" width="4.09765625" style="49" bestFit="1" customWidth="1"/>
    <col min="51" max="51" width="5.8984375" style="49" bestFit="1" customWidth="1"/>
    <col min="52" max="54" width="4" style="49"/>
  </cols>
  <sheetData>
    <row r="1" spans="1:56" s="58" customFormat="1" ht="21" customHeight="1" thickBot="1" x14ac:dyDescent="0.3">
      <c r="B1" s="118"/>
      <c r="C1" s="441" t="s">
        <v>2</v>
      </c>
      <c r="D1" s="441"/>
      <c r="E1" s="456">
        <f>'إدخال البيانات'!C1</f>
        <v>0</v>
      </c>
      <c r="F1" s="457"/>
      <c r="G1" s="457"/>
      <c r="H1" s="441" t="s">
        <v>3</v>
      </c>
      <c r="I1" s="441"/>
      <c r="J1" s="441"/>
      <c r="K1" s="103"/>
      <c r="L1" s="467" t="str">
        <f>IFERROR(VLOOKUP($E$1,ورقة2!$A$3:$Y$4150,2,0),"")</f>
        <v/>
      </c>
      <c r="M1" s="467"/>
      <c r="N1" s="467"/>
      <c r="O1" s="439" t="s">
        <v>4</v>
      </c>
      <c r="P1" s="439"/>
      <c r="Q1" s="442" t="e">
        <f>'إدخال البيانات'!A7</f>
        <v>#N/A</v>
      </c>
      <c r="R1" s="442"/>
      <c r="S1" s="442"/>
      <c r="T1" s="442"/>
      <c r="U1" s="439" t="s">
        <v>5</v>
      </c>
      <c r="V1" s="439"/>
      <c r="W1" s="117" t="e">
        <f>'إدخال البيانات'!B7</f>
        <v>#N/A</v>
      </c>
      <c r="X1" s="439" t="s">
        <v>51</v>
      </c>
      <c r="Y1" s="439"/>
      <c r="Z1" s="439"/>
      <c r="AA1" s="104"/>
      <c r="AB1" s="465" t="e">
        <f>'إدخال البيانات'!A10</f>
        <v>#N/A</v>
      </c>
      <c r="AC1" s="465"/>
      <c r="AD1" s="116" t="s">
        <v>6</v>
      </c>
      <c r="AE1" s="468" t="e">
        <f>'إدخال البيانات'!B10</f>
        <v>#N/A</v>
      </c>
      <c r="AF1" s="468"/>
      <c r="AG1" s="468"/>
      <c r="AH1" s="464"/>
      <c r="AI1" s="464"/>
      <c r="AJ1"/>
      <c r="AK1" s="83"/>
      <c r="AL1" s="57"/>
      <c r="AO1" s="58" t="s">
        <v>185</v>
      </c>
      <c r="AU1" s="251"/>
      <c r="AV1" s="251"/>
      <c r="AW1" s="251"/>
      <c r="AX1" s="251"/>
      <c r="AY1" s="251"/>
      <c r="AZ1" s="251"/>
      <c r="BA1" s="251"/>
      <c r="BB1" s="251"/>
      <c r="BC1" s="251"/>
      <c r="BD1" s="251"/>
    </row>
    <row r="2" spans="1:56" s="59" customFormat="1" ht="21" customHeight="1" thickTop="1" x14ac:dyDescent="0.25">
      <c r="B2" s="118"/>
      <c r="C2" s="441" t="s">
        <v>9</v>
      </c>
      <c r="D2" s="441"/>
      <c r="E2" s="442" t="e">
        <f>VLOOKUP($E$1,ورقة2!A3:Z4150,9,0)</f>
        <v>#N/A</v>
      </c>
      <c r="F2" s="442"/>
      <c r="G2" s="442"/>
      <c r="H2" s="463"/>
      <c r="I2" s="463"/>
      <c r="J2" s="463"/>
      <c r="K2" s="113"/>
      <c r="L2" s="442"/>
      <c r="M2" s="442"/>
      <c r="N2" s="442"/>
      <c r="O2" s="439"/>
      <c r="P2" s="439"/>
      <c r="Q2" s="442"/>
      <c r="R2" s="442"/>
      <c r="S2" s="442"/>
      <c r="T2" s="442"/>
      <c r="U2" s="439"/>
      <c r="V2" s="439"/>
      <c r="W2" s="117"/>
      <c r="X2" s="439"/>
      <c r="Y2" s="439"/>
      <c r="Z2" s="439"/>
      <c r="AA2" s="105"/>
      <c r="AB2" s="465"/>
      <c r="AC2" s="465"/>
      <c r="AD2" s="116"/>
      <c r="AE2" s="462"/>
      <c r="AF2" s="462"/>
      <c r="AG2" s="462"/>
      <c r="AH2" s="464"/>
      <c r="AI2" s="464"/>
      <c r="AJ2"/>
      <c r="AK2" s="83">
        <f>الإستمارة!AJ1</f>
        <v>0</v>
      </c>
      <c r="AO2" s="59" t="s">
        <v>186</v>
      </c>
      <c r="AU2" s="251"/>
      <c r="AV2" s="251"/>
      <c r="AW2" s="251"/>
      <c r="AX2" s="251"/>
      <c r="AY2" s="251"/>
      <c r="AZ2" s="251"/>
      <c r="BA2" s="251"/>
      <c r="BB2" s="251"/>
      <c r="BC2" s="251"/>
      <c r="BD2" s="251"/>
    </row>
    <row r="3" spans="1:56" s="59" customFormat="1" ht="21" customHeight="1" x14ac:dyDescent="0.25">
      <c r="B3" s="441" t="s">
        <v>11</v>
      </c>
      <c r="C3" s="441"/>
      <c r="D3" s="441"/>
      <c r="E3" s="453" t="str">
        <f>IFERROR(IF('إدخال البيانات'!D10&lt;&gt;"",'إدخال البيانات'!D10,VLOOKUP($E$1,ورقة2!A3:Z4150,8,0)),"")</f>
        <v/>
      </c>
      <c r="F3" s="453"/>
      <c r="G3" s="453"/>
      <c r="H3" s="441" t="s">
        <v>10</v>
      </c>
      <c r="I3" s="441"/>
      <c r="J3" s="441"/>
      <c r="K3" s="106"/>
      <c r="L3" s="442" t="str">
        <f>IFERROR(IF('إدخال البيانات'!C10&lt;&gt;"",'إدخال البيانات'!C10,VLOOKUP($E$1,ورقة2!A3:Z4150,8,0)),"")</f>
        <v/>
      </c>
      <c r="M3" s="442"/>
      <c r="N3" s="442"/>
      <c r="O3" s="439" t="s">
        <v>52</v>
      </c>
      <c r="P3" s="439"/>
      <c r="Q3" s="442">
        <f>IF(OR(L3='إدخال البيانات'!J6,'اختيار المقررات'!L3='إدخال البيانات'!J7),'إدخال البيانات'!A5,'إدخال البيانات'!B5)</f>
        <v>0</v>
      </c>
      <c r="R3" s="442"/>
      <c r="S3" s="442"/>
      <c r="T3" s="442"/>
      <c r="U3" s="439" t="s">
        <v>16</v>
      </c>
      <c r="V3" s="439"/>
      <c r="W3" s="120" t="str">
        <f>IFERROR(IF(L3&lt;&gt;'إدخال البيانات'!J6,'إدخال البيانات'!M21,VLOOKUP(LEFT('إدخال البيانات'!A5,2),'إدخال البيانات'!L6:M21,2,0)),"")</f>
        <v>غير سوري</v>
      </c>
      <c r="X3" s="439" t="s">
        <v>312</v>
      </c>
      <c r="Y3" s="439"/>
      <c r="Z3" s="439"/>
      <c r="AA3" s="107"/>
      <c r="AB3" s="469" t="str">
        <f>IF(L3&lt;&gt;'إدخال البيانات'!J6,"غير سوري",'إدخال البيانات'!C5)</f>
        <v>غير سوري</v>
      </c>
      <c r="AC3" s="469"/>
      <c r="AD3" s="116" t="s">
        <v>179</v>
      </c>
      <c r="AE3" s="460" t="str">
        <f>IF(AND(OR(L3="العربية السورية",L3="الفلسطينية السورية"),E3="ذكر"),'إدخال البيانات'!G5,"لايوجد")</f>
        <v>لايوجد</v>
      </c>
      <c r="AF3" s="460"/>
      <c r="AG3" s="460"/>
      <c r="AH3" s="466"/>
      <c r="AI3" s="466"/>
      <c r="AJ3"/>
      <c r="AK3" s="83"/>
      <c r="AL3" s="57"/>
      <c r="AO3" s="59" t="s">
        <v>45</v>
      </c>
      <c r="AU3" s="251"/>
      <c r="AV3" s="251"/>
      <c r="AW3" s="251"/>
      <c r="AX3" s="251"/>
      <c r="AY3" s="251"/>
      <c r="AZ3" s="251"/>
      <c r="BA3" s="251"/>
      <c r="BB3" s="251"/>
      <c r="BC3" s="251"/>
      <c r="BD3" s="251"/>
    </row>
    <row r="4" spans="1:56" s="59" customFormat="1" ht="21" customHeight="1" thickBot="1" x14ac:dyDescent="0.3">
      <c r="B4" s="118"/>
      <c r="C4" s="441" t="s">
        <v>12</v>
      </c>
      <c r="D4" s="441"/>
      <c r="E4" s="453" t="e">
        <f>'إدخال البيانات'!E10</f>
        <v>#N/A</v>
      </c>
      <c r="F4" s="453"/>
      <c r="G4" s="453"/>
      <c r="H4" s="441" t="s">
        <v>13</v>
      </c>
      <c r="I4" s="441"/>
      <c r="J4" s="441"/>
      <c r="K4" s="108"/>
      <c r="L4" s="442" t="e">
        <f>'إدخال البيانات'!F10</f>
        <v>#N/A</v>
      </c>
      <c r="M4" s="442"/>
      <c r="N4" s="442"/>
      <c r="O4" s="439" t="s">
        <v>14</v>
      </c>
      <c r="P4" s="439"/>
      <c r="Q4" s="442" t="e">
        <f>'إدخال البيانات'!G10</f>
        <v>#N/A</v>
      </c>
      <c r="R4" s="442"/>
      <c r="S4" s="442"/>
      <c r="T4" s="442"/>
      <c r="U4" s="439" t="s">
        <v>177</v>
      </c>
      <c r="V4" s="439"/>
      <c r="W4" s="109">
        <f>'إدخال البيانات'!E5</f>
        <v>0</v>
      </c>
      <c r="X4" s="439" t="s">
        <v>178</v>
      </c>
      <c r="Y4" s="439"/>
      <c r="Z4" s="439"/>
      <c r="AA4" s="107"/>
      <c r="AB4" s="458">
        <f>'إدخال البيانات'!D5</f>
        <v>0</v>
      </c>
      <c r="AC4" s="458"/>
      <c r="AD4" s="116" t="s">
        <v>55</v>
      </c>
      <c r="AE4" s="460">
        <f>'إدخال البيانات'!F5</f>
        <v>0</v>
      </c>
      <c r="AF4" s="460"/>
      <c r="AG4" s="460"/>
      <c r="AH4" s="460"/>
      <c r="AI4" s="460"/>
      <c r="AJ4"/>
      <c r="AK4" s="83"/>
      <c r="AM4" s="58"/>
      <c r="AO4" s="54" t="s">
        <v>57</v>
      </c>
      <c r="AU4" s="251"/>
      <c r="AV4" s="251"/>
      <c r="AW4" s="251"/>
      <c r="AX4" s="251"/>
      <c r="AY4" s="251"/>
      <c r="AZ4" s="251"/>
      <c r="BA4" s="251"/>
      <c r="BB4" s="251"/>
      <c r="BC4" s="251" t="s">
        <v>313</v>
      </c>
      <c r="BD4" s="251"/>
    </row>
    <row r="5" spans="1:56" s="59" customFormat="1" ht="21" customHeight="1" thickTop="1" thickBot="1" x14ac:dyDescent="0.3">
      <c r="B5" s="107"/>
      <c r="C5" s="461" t="s">
        <v>184</v>
      </c>
      <c r="D5" s="461"/>
      <c r="E5" s="461"/>
      <c r="F5" s="449"/>
      <c r="G5" s="449"/>
      <c r="H5" s="449"/>
      <c r="I5" s="449"/>
      <c r="J5" s="449"/>
      <c r="K5" s="449"/>
      <c r="L5" s="449"/>
      <c r="M5" s="449"/>
      <c r="N5" s="449"/>
      <c r="O5" s="439" t="s">
        <v>575</v>
      </c>
      <c r="P5" s="439"/>
      <c r="Q5" s="442" t="e">
        <f>VLOOKUP($E$1,ورقة2!$A$3:$Y$4150,14,0)</f>
        <v>#N/A</v>
      </c>
      <c r="R5" s="442"/>
      <c r="S5" s="442"/>
      <c r="T5" s="442"/>
      <c r="U5" s="439" t="s">
        <v>0</v>
      </c>
      <c r="V5" s="439"/>
      <c r="W5" s="110" t="e">
        <f>VLOOKUP($E$1,ورقة2!$A$3:$Y$4150,15,0)</f>
        <v>#N/A</v>
      </c>
      <c r="X5" s="439" t="s">
        <v>576</v>
      </c>
      <c r="Y5" s="439"/>
      <c r="Z5" s="439"/>
      <c r="AA5" s="107"/>
      <c r="AB5" s="459" t="e">
        <f>IF(VLOOKUP($E$1,ورقة2!$A$3:$Y$4150,16,0)=" ",0,VLOOKUP($E$1,ورقة2!$A$3:$Y$4150,16,0))</f>
        <v>#N/A</v>
      </c>
      <c r="AC5" s="459"/>
      <c r="AD5" s="111"/>
      <c r="AE5" s="112"/>
      <c r="AF5" s="112"/>
      <c r="AG5" s="112"/>
      <c r="AH5" s="111"/>
      <c r="AI5" s="111"/>
      <c r="AJ5"/>
      <c r="AK5" s="83"/>
      <c r="AL5" s="60"/>
      <c r="AO5" s="59" t="s">
        <v>528</v>
      </c>
      <c r="AU5" s="251">
        <v>1</v>
      </c>
      <c r="AV5" s="252">
        <f t="shared" ref="AV5:AW9" si="0">C8</f>
        <v>111</v>
      </c>
      <c r="AW5" s="253" t="str">
        <f t="shared" si="0"/>
        <v>النحو على مستوى الجملة (عربي )</v>
      </c>
      <c r="AX5" s="254">
        <f t="shared" ref="AX5:AY9" si="1">H8</f>
        <v>0</v>
      </c>
      <c r="AY5" s="254" t="e">
        <f t="shared" si="1"/>
        <v>#N/A</v>
      </c>
      <c r="AZ5" s="253"/>
      <c r="BA5" s="253"/>
      <c r="BB5" s="251"/>
      <c r="BC5" s="251" t="s">
        <v>314</v>
      </c>
      <c r="BD5" s="251"/>
    </row>
    <row r="6" spans="1:56" ht="43.5" customHeight="1" thickBot="1" x14ac:dyDescent="0.3">
      <c r="B6" s="443" t="e">
        <f>IF(E2="مستنفذ","استنفذت فرص التسجيل في برنامج الترجمة بسبب رسوبك لمدة ثلاث سنوات متتالية","مقررات السنة الأولى")</f>
        <v>#N/A</v>
      </c>
      <c r="C6" s="444"/>
      <c r="D6" s="444"/>
      <c r="E6" s="444"/>
      <c r="F6" s="444"/>
      <c r="G6" s="444"/>
      <c r="H6" s="444"/>
      <c r="I6" s="444"/>
      <c r="J6" s="444"/>
      <c r="K6" s="444"/>
      <c r="L6" s="444"/>
      <c r="M6" s="444"/>
      <c r="N6" s="444"/>
      <c r="O6" s="444"/>
      <c r="P6" s="444"/>
      <c r="Q6" s="445"/>
      <c r="R6" s="46"/>
      <c r="S6" s="121"/>
      <c r="T6" s="454" t="str">
        <f>IF(E1&lt;&gt;"","مقررات السنة الثالثة","لايحق لك تعديل الاستمارة بعد ارسال الايميل تحت طائلة إلغاء التسجيل")</f>
        <v>مقررات السنة الثالثة</v>
      </c>
      <c r="U6" s="455"/>
      <c r="V6" s="455"/>
      <c r="W6" s="455"/>
      <c r="X6" s="455"/>
      <c r="Y6" s="455"/>
      <c r="Z6" s="455"/>
      <c r="AA6" s="455"/>
      <c r="AB6" s="455"/>
      <c r="AC6" s="455"/>
      <c r="AD6" s="455"/>
      <c r="AE6" s="455"/>
      <c r="AF6" s="455"/>
      <c r="AG6" s="455"/>
      <c r="AH6" s="80"/>
      <c r="AI6" s="80"/>
      <c r="AJ6" s="80"/>
      <c r="AK6" s="81"/>
      <c r="AL6" s="36"/>
      <c r="AO6" s="59" t="s">
        <v>529</v>
      </c>
      <c r="AU6" s="252">
        <v>2</v>
      </c>
      <c r="AV6" s="252">
        <f t="shared" si="0"/>
        <v>112</v>
      </c>
      <c r="AW6" s="253" t="str">
        <f t="shared" si="0"/>
        <v>القراءة والفهم ENG (1)</v>
      </c>
      <c r="AX6" s="254">
        <f t="shared" si="1"/>
        <v>0</v>
      </c>
      <c r="AY6" s="254" t="e">
        <f t="shared" si="1"/>
        <v>#N/A</v>
      </c>
      <c r="AZ6" s="255"/>
      <c r="BA6" s="255"/>
      <c r="BB6" s="252"/>
      <c r="BC6" s="252"/>
      <c r="BD6" s="252"/>
    </row>
    <row r="7" spans="1:56" ht="23.25" customHeight="1" thickBot="1" x14ac:dyDescent="0.3">
      <c r="B7" s="446" t="s">
        <v>17</v>
      </c>
      <c r="C7" s="446"/>
      <c r="D7" s="446"/>
      <c r="E7" s="446"/>
      <c r="F7" s="446"/>
      <c r="G7" s="446"/>
      <c r="H7" s="446"/>
      <c r="I7" s="447"/>
      <c r="J7" s="86"/>
      <c r="K7" s="119"/>
      <c r="L7" s="448" t="s">
        <v>18</v>
      </c>
      <c r="M7" s="446"/>
      <c r="N7" s="446"/>
      <c r="O7" s="446"/>
      <c r="P7" s="446"/>
      <c r="Q7" s="447"/>
      <c r="R7" s="38"/>
      <c r="S7" s="27"/>
      <c r="T7" s="450" t="s">
        <v>19</v>
      </c>
      <c r="U7" s="451"/>
      <c r="V7" s="451"/>
      <c r="W7" s="451"/>
      <c r="X7" s="451"/>
      <c r="Y7" s="452"/>
      <c r="Z7" s="84"/>
      <c r="AA7" s="28"/>
      <c r="AB7" s="450" t="s">
        <v>18</v>
      </c>
      <c r="AC7" s="451"/>
      <c r="AD7" s="451"/>
      <c r="AE7" s="451"/>
      <c r="AF7" s="451"/>
      <c r="AG7" s="452"/>
      <c r="AH7" s="80"/>
      <c r="AI7" s="80"/>
      <c r="AJ7" s="80"/>
      <c r="AK7" s="81"/>
      <c r="AL7" s="37"/>
      <c r="AO7" s="59" t="s">
        <v>187</v>
      </c>
      <c r="AU7" s="252">
        <v>3</v>
      </c>
      <c r="AV7" s="252">
        <f t="shared" si="0"/>
        <v>113</v>
      </c>
      <c r="AW7" s="253" t="str">
        <f t="shared" si="0"/>
        <v>النحو ENG (1)</v>
      </c>
      <c r="AX7" s="254">
        <f t="shared" si="1"/>
        <v>0</v>
      </c>
      <c r="AY7" s="254" t="e">
        <f t="shared" si="1"/>
        <v>#N/A</v>
      </c>
      <c r="AZ7" s="255"/>
      <c r="BA7" s="255"/>
      <c r="BB7" s="252"/>
      <c r="BC7" s="252"/>
      <c r="BD7" s="252"/>
    </row>
    <row r="8" spans="1:56" ht="24" customHeight="1" thickBot="1" x14ac:dyDescent="0.35">
      <c r="A8" t="e">
        <f>IF(AND(I8&lt;&gt;"",H8=1),1,"")</f>
        <v>#N/A</v>
      </c>
      <c r="B8" s="114" t="e">
        <f>IF(AND(I8="A",H8=1),35000,IF(OR(I8="ج",I8="ر1",I8="ر2"),IF(H8=1,IF(OR($F$5=$AO$8,$F$5=$AO$9),0,IF(OR($F$5=$AO$1,$F$5=$AO$2,$F$5=$AO$5,$F$5=$AO$6),IF(I8="ج",8000,IF(I8="ر1",12000,IF(I8="ر2",16000,""))),IF(OR($F$5=$AO$3,$F$5=$AO$7),IF(I8="ج",5000,IF(I8="ر1",7500,IF(I8="ر2",10000,""))),IF($F$5=$AO$4,500,IF(I8="ج",10000,IF(I8="ر1",15000,IF(I8="ر2",20000,""))))))))))</f>
        <v>#N/A</v>
      </c>
      <c r="C8" s="124">
        <v>111</v>
      </c>
      <c r="D8" s="435" t="s">
        <v>1338</v>
      </c>
      <c r="E8" s="435"/>
      <c r="F8" s="435"/>
      <c r="G8" s="435"/>
      <c r="H8" s="73"/>
      <c r="I8" s="74" t="e">
        <f>IF(VLOOKUP(E1,ورقة4!A1:AP4177,3,0)=0,"",VLOOKUP(E1,ورقة4!A1:AP4177,3,0))</f>
        <v>#N/A</v>
      </c>
      <c r="J8" s="85" t="e">
        <f>IF(AND(Q8&lt;&gt;"",P8=1),6,"")</f>
        <v>#N/A</v>
      </c>
      <c r="K8" s="114" t="e">
        <f>IF(AND(Q8="A",P8=1),35000,IF(OR(Q8="ج",Q8="ر1",Q8="ر2"),IF(P8=1,IF(OR($F$5=$AO$8,$F$5=$AO$9),0,IF(OR($F$5=$AO$1,$F$5=$AO$2,$F$5=$AO$5,$F$5=$AO$6),IF(Q8="ج",8000,IF(Q8="ر1",12000,IF(Q8="ر2",16000,""))),IF(OR($F$5=$AO$3,$F$5=$AO$7),IF(Q8="ج",5000,IF(Q8="ر1",7500,IF(Q8="ر2",10000,""))),IF($F$5=$AO$4,500,IF(Q8="ج",10000,IF(Q8="ر1",15000,IF(Q8="ر2",20000,""))))))))))</f>
        <v>#N/A</v>
      </c>
      <c r="L8" s="124">
        <v>121</v>
      </c>
      <c r="M8" s="435" t="s">
        <v>1343</v>
      </c>
      <c r="N8" s="435"/>
      <c r="O8" s="435"/>
      <c r="P8" s="73"/>
      <c r="Q8" s="74" t="e">
        <f>IF(VLOOKUP(E1,ورقة4!$A$1:$AP$4177,8,0)=0,"",VLOOKUP(E1,ورقة4!$A$1:$AP$4177,8,0))</f>
        <v>#N/A</v>
      </c>
      <c r="R8" s="53" t="e">
        <f>IF(AND(Y8&lt;&gt;"",X8=1),21,"")</f>
        <v>#N/A</v>
      </c>
      <c r="S8" s="114" t="e">
        <f>IF(AND(Y8="A",X8=1),35000,IF(OR(Y8="ج",Y8="ر1",Y8="ر2"),IF(X8=1,IF(OR($F$5=$AO$8,$F$5=$AO$9),0,IF(OR($F$5=$AO$1,$F$5=$AO$2,$F$5=$AO$5,$F$5=$AO$6),IF(Y8="ج",8000,IF(Y8="ر1",12000,IF(Y8="ر2",16000,""))),IF(OR($F$5=$AO$3,$F$5=$AO$7),IF(Y8="ج",5000,IF(Y8="ر1",7500,IF(Y8="ر2",10000,""))),IF($F$5=$AO$4,500,IF(Y8="ج",10000,IF(Y8="ر1",15000,IF(Y8="ر2",20000,""))))))))))</f>
        <v>#N/A</v>
      </c>
      <c r="T8" s="124">
        <v>311</v>
      </c>
      <c r="U8" s="436" t="s">
        <v>1358</v>
      </c>
      <c r="V8" s="437"/>
      <c r="W8" s="438"/>
      <c r="X8" s="73"/>
      <c r="Y8" s="74" t="e">
        <f>IF(VLOOKUP(E1,ورقة4!$A$1:$AP$4177,23,0)=0,"",VLOOKUP(E1,ورقة4!$A$1:$AP$4177,23,0))</f>
        <v>#N/A</v>
      </c>
      <c r="Z8" s="87" t="e">
        <f>IF(AND(AG8&lt;&gt;"",AF8=1),26,"")</f>
        <v>#N/A</v>
      </c>
      <c r="AA8" s="114" t="e">
        <f>IF(AND(AG8="A",AF8=1),35000,IF(OR(AG8="ج",AG8="ر1",AG8="ر2"),IF(AF8=1,IF(OR($F$5=$AO$8,$F$5=$AO$9),0,IF(OR($F$5=$AO$1,$F$5=$AO$2,$F$5=$AO$5,$F$5=$AO$6),IF(AG8="ج",8000,IF(AG8="ر1",12000,IF(AG8="ر2",16000,""))),IF(OR($F$5=$AO$3,$F$5=$AO$7),IF(AG8="ج",5000,IF(AG8="ر1",7500,IF(AG8="ر2",10000,""))),IF($F$5=$AO$4,500,IF(AG8="ج",10000,IF(AG8="ر1",15000,IF(AG8="ر2",20000,""))))))))))</f>
        <v>#N/A</v>
      </c>
      <c r="AB8" s="124">
        <v>321</v>
      </c>
      <c r="AC8" s="436" t="s">
        <v>1368</v>
      </c>
      <c r="AD8" s="437"/>
      <c r="AE8" s="438"/>
      <c r="AF8" s="73"/>
      <c r="AG8" s="74" t="e">
        <f>IF(VLOOKUP(E1,ورقة4!$A$1:$AP$4177,28,0)=0,"",VLOOKUP(E1,ورقة4!$A$1:$AP$4177,28,0))</f>
        <v>#N/A</v>
      </c>
      <c r="AH8" s="82"/>
      <c r="AI8" s="82"/>
      <c r="AJ8" s="82"/>
      <c r="AK8" s="81"/>
      <c r="AL8" s="249" t="e">
        <f>IF(A8&lt;&gt;"",A8,"")</f>
        <v>#N/A</v>
      </c>
      <c r="AM8" s="250">
        <v>1</v>
      </c>
      <c r="AO8" s="59" t="s">
        <v>8</v>
      </c>
      <c r="AU8" s="252">
        <v>4</v>
      </c>
      <c r="AV8" s="252">
        <f t="shared" si="0"/>
        <v>114</v>
      </c>
      <c r="AW8" s="253" t="str">
        <f t="shared" si="0"/>
        <v>الترجمة الى العربية (1)</v>
      </c>
      <c r="AX8" s="254">
        <f t="shared" si="1"/>
        <v>0</v>
      </c>
      <c r="AY8" s="254" t="e">
        <f t="shared" si="1"/>
        <v>#N/A</v>
      </c>
      <c r="AZ8" s="255"/>
      <c r="BA8" s="255"/>
      <c r="BB8" s="252"/>
      <c r="BC8" s="252"/>
      <c r="BD8" s="252"/>
    </row>
    <row r="9" spans="1:56" ht="24" customHeight="1" thickTop="1" thickBot="1" x14ac:dyDescent="0.3">
      <c r="A9" t="e">
        <f>IF(AND(I9&lt;&gt;"",H9=1),2,"")</f>
        <v>#N/A</v>
      </c>
      <c r="B9" s="114" t="e">
        <f>IF(AND(I9="A",H9=1),35000,IF(OR(I9="ج",I9="ر1",I9="ر2"),IF(H9=1,IF(OR($F$5=$AO$8,$F$5=$AO$9),0,IF(OR($F$5=$AO$1,$F$5=$AO$2,$F$5=$AO$5,$F$5=$AO$6),IF(I9="ج",8000,IF(I9="ر1",12000,IF(I9="ر2",16000,""))),IF(OR($F$5=$AO$3,$F$5=$AO$7),IF(I9="ج",5000,IF(I9="ر1",7500,IF(I9="ر2",10000,""))),IF($F$5=$AO$4,500,IF(I9="ج",10000,IF(I9="ر1",15000,IF(I9="ر2",20000,""))))))))))</f>
        <v>#N/A</v>
      </c>
      <c r="C9" s="125">
        <v>112</v>
      </c>
      <c r="D9" s="431" t="s">
        <v>1339</v>
      </c>
      <c r="E9" s="431"/>
      <c r="F9" s="431"/>
      <c r="G9" s="431"/>
      <c r="H9" s="73"/>
      <c r="I9" s="75" t="e">
        <f>IF(VLOOKUP(E1,ورقة4!A1:AP4177,4,0)=0,"",VLOOKUP(E1,ورقة4!A1:AP4177,4,0))</f>
        <v>#N/A</v>
      </c>
      <c r="J9" s="85" t="e">
        <f>IF(AND(Q9&lt;&gt;"",P9=1),7,"")</f>
        <v>#N/A</v>
      </c>
      <c r="K9" s="114" t="e">
        <f t="shared" ref="K9:K19" si="2">IF(AND(Q9="A",P9=1),35000,IF(OR(Q9="ج",Q9="ر1",Q9="ر2"),IF(P9=1,IF(OR($F$5=$AO$8,$F$5=$AO$9),0,IF(OR($F$5=$AO$1,$F$5=$AO$2,$F$5=$AO$5,$F$5=$AO$6),IF(Q9="ج",8000,IF(Q9="ر1",12000,IF(Q9="ر2",16000,""))),IF(OR($F$5=$AO$3,$F$5=$AO$7),IF(Q9="ج",5000,IF(Q9="ر1",7500,IF(Q9="ر2",10000,""))),IF($F$5=$AO$4,500,IF(Q9="ج",10000,IF(Q9="ر1",15000,IF(Q9="ر2",20000,""))))))))))</f>
        <v>#N/A</v>
      </c>
      <c r="L9" s="125">
        <v>122</v>
      </c>
      <c r="M9" s="431" t="s">
        <v>1344</v>
      </c>
      <c r="N9" s="431"/>
      <c r="O9" s="431"/>
      <c r="P9" s="73"/>
      <c r="Q9" s="75" t="e">
        <f>IF(VLOOKUP(E1,ورقة4!$A$1:$AP$4177,9,0)=0,"",VLOOKUP(E1,ورقة4!$A$1:$AP$4177,9,0))</f>
        <v>#N/A</v>
      </c>
      <c r="R9" s="53" t="e">
        <f>IF(AND(Y9&lt;&gt;"",X9=1),22,"")</f>
        <v>#N/A</v>
      </c>
      <c r="S9" s="114" t="e">
        <f t="shared" ref="S9:S12" si="3">IF(AND(Y9="A",X9=1),35000,IF(OR(Y9="ج",Y9="ر1",Y9="ر2"),IF(X9=1,IF(OR($F$5=$AO$8,$F$5=$AO$9),0,IF(OR($F$5=$AO$1,$F$5=$AO$2,$F$5=$AO$5,$F$5=$AO$6),IF(Y9="ج",8000,IF(Y9="ر1",12000,IF(Y9="ر2",16000,""))),IF(OR($F$5=$AO$3,$F$5=$AO$7),IF(Y9="ج",5000,IF(Y9="ر1",7500,IF(Y9="ر2",10000,""))),IF($F$5=$AO$4,500,IF(Y9="ج",10000,IF(Y9="ر1",15000,IF(Y9="ر2",20000,""))))))))))</f>
        <v>#N/A</v>
      </c>
      <c r="T9" s="125">
        <v>312</v>
      </c>
      <c r="U9" s="425" t="s">
        <v>1359</v>
      </c>
      <c r="V9" s="426"/>
      <c r="W9" s="427"/>
      <c r="X9" s="73"/>
      <c r="Y9" s="75" t="e">
        <f>IF(VLOOKUP(E1,ورقة4!$A$1:$AP$4177,24,0)=0,"",VLOOKUP(E1,ورقة4!$A$1:$AP$4177,24,0))</f>
        <v>#N/A</v>
      </c>
      <c r="Z9" s="87" t="e">
        <f>IF(AND(AG9&lt;&gt;"",AF9=1),27,"")</f>
        <v>#N/A</v>
      </c>
      <c r="AA9" s="114" t="e">
        <f t="shared" ref="AA9:AA12" si="4">IF(AND(AG9="A",AF9=1),35000,IF(OR(AG9="ج",AG9="ر1",AG9="ر2"),IF(AF9=1,IF(OR($F$5=$AO$8,$F$5=$AO$9),0,IF(OR($F$5=$AO$1,$F$5=$AO$2,$F$5=$AO$5,$F$5=$AO$6),IF(AG9="ج",8000,IF(AG9="ر1",12000,IF(AG9="ر2",16000,""))),IF(OR($F$5=$AO$3,$F$5=$AO$7),IF(AG9="ج",5000,IF(AG9="ر1",7500,IF(AG9="ر2",10000,""))),IF($F$5=$AO$4,500,IF(AG9="ج",10000,IF(AG9="ر1",15000,IF(AG9="ر2",20000,""))))))))))</f>
        <v>#N/A</v>
      </c>
      <c r="AB9" s="125">
        <v>322</v>
      </c>
      <c r="AC9" s="425" t="s">
        <v>1369</v>
      </c>
      <c r="AD9" s="426"/>
      <c r="AE9" s="427"/>
      <c r="AF9" s="73"/>
      <c r="AG9" s="75" t="e">
        <f>IF(VLOOKUP(E1,ورقة4!$A$1:$AP$4177,29,0)=0,"",VLOOKUP(E1,ورقة4!$A$1:$AP$4177,29,0))</f>
        <v>#N/A</v>
      </c>
      <c r="AH9" s="421"/>
      <c r="AI9" s="422"/>
      <c r="AJ9" s="422"/>
      <c r="AK9" s="81"/>
      <c r="AL9" s="249" t="e">
        <f>IF(A9&lt;&gt;"",A9,"")</f>
        <v>#N/A</v>
      </c>
      <c r="AM9" s="250">
        <v>2</v>
      </c>
      <c r="AO9" s="89" t="s">
        <v>15</v>
      </c>
      <c r="AU9" s="252">
        <v>5</v>
      </c>
      <c r="AV9" s="252">
        <f t="shared" si="0"/>
        <v>115</v>
      </c>
      <c r="AW9" s="253" t="str">
        <f t="shared" si="0"/>
        <v>مادة ثقافية (1)</v>
      </c>
      <c r="AX9" s="254">
        <f t="shared" si="1"/>
        <v>0</v>
      </c>
      <c r="AY9" s="254" t="e">
        <f t="shared" si="1"/>
        <v>#N/A</v>
      </c>
      <c r="AZ9" s="255"/>
      <c r="BA9" s="255"/>
      <c r="BB9" s="252"/>
      <c r="BC9" s="252"/>
      <c r="BD9" s="252"/>
    </row>
    <row r="10" spans="1:56" ht="24" customHeight="1" thickTop="1" thickBot="1" x14ac:dyDescent="0.3">
      <c r="A10" t="e">
        <f>IF(AND(I10&lt;&gt;"",H10=1),3,"")</f>
        <v>#N/A</v>
      </c>
      <c r="B10" s="114" t="e">
        <f>IF(AND(I10="A",H10=1),35000,IF(OR(I10="ج",I10="ر1",I10="ر2"),IF(H10=1,IF(OR($F$5=$AO$8,$F$5=$AO$9),0,IF(OR($F$5=$AO$1,$F$5=$AO$2,$F$5=$AO$5,$F$5=$AO$6),IF(I10="ج",8000,IF(I10="ر1",12000,IF(I10="ر2",16000,""))),IF(OR($F$5=$AO$3,$F$5=$AO$7),IF(I10="ج",5000,IF(I10="ر1",7500,IF(I10="ر2",10000,""))),IF($F$5=$AO$4,500,IF(I10="ج",10000,IF(I10="ر1",15000,IF(I10="ر2",20000,""))))))))))</f>
        <v>#N/A</v>
      </c>
      <c r="C10" s="125">
        <v>113</v>
      </c>
      <c r="D10" s="431" t="s">
        <v>1340</v>
      </c>
      <c r="E10" s="431"/>
      <c r="F10" s="431"/>
      <c r="G10" s="431"/>
      <c r="H10" s="73"/>
      <c r="I10" s="75" t="e">
        <f>IF(VLOOKUP(E1,ورقة4!$A$1:$AP$4177,5,0)=0,"",VLOOKUP(E1,ورقة4!$A$1:$AP$4177,5,0))</f>
        <v>#N/A</v>
      </c>
      <c r="J10" s="85" t="e">
        <f>IF(AND(Q10&lt;&gt;"",P10=1),8,"")</f>
        <v>#N/A</v>
      </c>
      <c r="K10" s="114" t="e">
        <f t="shared" si="2"/>
        <v>#N/A</v>
      </c>
      <c r="L10" s="125">
        <v>123</v>
      </c>
      <c r="M10" s="431" t="s">
        <v>1345</v>
      </c>
      <c r="N10" s="431"/>
      <c r="O10" s="431"/>
      <c r="P10" s="73"/>
      <c r="Q10" s="75" t="e">
        <f>IF(VLOOKUP(E1,ورقة4!$A$1:$AP$4177,10,0)=0,"",VLOOKUP(E1,ورقة4!$A$1:$AP$4177,10,0))</f>
        <v>#N/A</v>
      </c>
      <c r="R10" s="53" t="e">
        <f>IF(AND(Y10&lt;&gt;"",X10=1),23,"")</f>
        <v>#N/A</v>
      </c>
      <c r="S10" s="114" t="e">
        <f t="shared" si="3"/>
        <v>#N/A</v>
      </c>
      <c r="T10" s="125">
        <v>313</v>
      </c>
      <c r="U10" s="425" t="s">
        <v>1360</v>
      </c>
      <c r="V10" s="426"/>
      <c r="W10" s="427"/>
      <c r="X10" s="73"/>
      <c r="Y10" s="75" t="e">
        <f>IF(VLOOKUP(E1,ورقة4!$A$1:$AP$4177,25,0)=0,"",VLOOKUP(E1,ورقة4!$A$1:$AP$4177,25,0))</f>
        <v>#N/A</v>
      </c>
      <c r="Z10" s="87" t="e">
        <f>IF(AND(AG10&lt;&gt;"",AF10=1),28,"")</f>
        <v>#N/A</v>
      </c>
      <c r="AA10" s="114" t="e">
        <f t="shared" si="4"/>
        <v>#N/A</v>
      </c>
      <c r="AB10" s="125">
        <v>323</v>
      </c>
      <c r="AC10" s="425" t="s">
        <v>1370</v>
      </c>
      <c r="AD10" s="426"/>
      <c r="AE10" s="427"/>
      <c r="AF10" s="73"/>
      <c r="AG10" s="75" t="e">
        <f>IF(VLOOKUP(E1,ورقة4!$A$1:$AP$4177,30,0)=0,"",VLOOKUP(E1,ورقة4!$A$1:$AP$4177,30,0))</f>
        <v>#N/A</v>
      </c>
      <c r="AH10" s="423"/>
      <c r="AI10" s="424"/>
      <c r="AJ10" s="424"/>
      <c r="AK10" s="81"/>
      <c r="AL10" s="249" t="e">
        <f>IF(A10&lt;&gt;"",A10,"")</f>
        <v>#N/A</v>
      </c>
      <c r="AM10" s="250">
        <v>3</v>
      </c>
      <c r="AU10" s="252">
        <v>6</v>
      </c>
      <c r="AV10" s="252">
        <f t="shared" ref="AV10:AW14" si="5">L8</f>
        <v>121</v>
      </c>
      <c r="AW10" s="256" t="str">
        <f t="shared" si="5"/>
        <v>النحو على مستوى النص (عربي )</v>
      </c>
      <c r="AX10" s="254">
        <f t="shared" ref="AX10:AY14" si="6">P8</f>
        <v>0</v>
      </c>
      <c r="AY10" s="254" t="e">
        <f t="shared" si="6"/>
        <v>#N/A</v>
      </c>
      <c r="AZ10" s="255"/>
      <c r="BA10" s="255"/>
      <c r="BB10" s="256"/>
      <c r="BC10" s="256"/>
      <c r="BD10" s="255"/>
    </row>
    <row r="11" spans="1:56" ht="24" customHeight="1" thickTop="1" thickBot="1" x14ac:dyDescent="0.3">
      <c r="A11" t="e">
        <f>IF(AND(I11&lt;&gt;"",H11=1),4,"")</f>
        <v>#N/A</v>
      </c>
      <c r="B11" s="114" t="e">
        <f>IF(AND(I11="A",H11=1),35000,IF(OR(I11="ج",I11="ر1",I11="ر2"),IF(H11=1,IF(OR($F$5=$AO$8,$F$5=$AO$9),0,IF(OR($F$5=$AO$1,$F$5=$AO$2,$F$5=$AO$5,$F$5=$AO$6),IF(I11="ج",8000,IF(I11="ر1",12000,IF(I11="ر2",16000,""))),IF(OR($F$5=$AO$3,$F$5=$AO$7),IF(I11="ج",5000,IF(I11="ر1",7500,IF(I11="ر2",10000,""))),IF($F$5=$AO$4,500,IF(I11="ج",10000,IF(I11="ر1",15000,IF(I11="ر2",20000,""))))))))))</f>
        <v>#N/A</v>
      </c>
      <c r="C11" s="125">
        <v>114</v>
      </c>
      <c r="D11" s="431" t="s">
        <v>1341</v>
      </c>
      <c r="E11" s="431"/>
      <c r="F11" s="431"/>
      <c r="G11" s="431"/>
      <c r="H11" s="73"/>
      <c r="I11" s="75" t="e">
        <f>IF(VLOOKUP(E1,ورقة4!$A$1:$AP$4177,6,0)=0,"",VLOOKUP(E1,ورقة4!$A$1:$AP$4177,6,0))</f>
        <v>#N/A</v>
      </c>
      <c r="J11" s="85" t="e">
        <f>IF(AND(Q11&lt;&gt;"",P11=1),9,"")</f>
        <v>#N/A</v>
      </c>
      <c r="K11" s="114" t="e">
        <f t="shared" si="2"/>
        <v>#N/A</v>
      </c>
      <c r="L11" s="125">
        <v>124</v>
      </c>
      <c r="M11" s="431" t="s">
        <v>1346</v>
      </c>
      <c r="N11" s="431"/>
      <c r="O11" s="431"/>
      <c r="P11" s="73"/>
      <c r="Q11" s="75" t="e">
        <f>IF(VLOOKUP(E1,ورقة4!$A$1:$AP$4177,11,0)=0,"",VLOOKUP(E1,ورقة4!$A$1:$AP$4177,11,0))</f>
        <v>#N/A</v>
      </c>
      <c r="R11" s="53" t="e">
        <f>IF(AND(Y11&lt;&gt;"",X11=1),24,"")</f>
        <v>#N/A</v>
      </c>
      <c r="S11" s="114" t="e">
        <f t="shared" si="3"/>
        <v>#N/A</v>
      </c>
      <c r="T11" s="125">
        <v>314</v>
      </c>
      <c r="U11" s="425" t="s">
        <v>1361</v>
      </c>
      <c r="V11" s="426"/>
      <c r="W11" s="427"/>
      <c r="X11" s="73"/>
      <c r="Y11" s="75" t="e">
        <f>IF(VLOOKUP(E1,ورقة4!$A$1:$AP$4177,26,0)=0,"",VLOOKUP(E1,ورقة4!$A$1:$AP$4177,26,0))</f>
        <v>#N/A</v>
      </c>
      <c r="Z11" s="87" t="e">
        <f>IF(AND(AG11&lt;&gt;"",AF11=1),29,"")</f>
        <v>#N/A</v>
      </c>
      <c r="AA11" s="114" t="e">
        <f t="shared" si="4"/>
        <v>#N/A</v>
      </c>
      <c r="AB11" s="125">
        <v>324</v>
      </c>
      <c r="AC11" s="425" t="s">
        <v>1371</v>
      </c>
      <c r="AD11" s="426"/>
      <c r="AE11" s="427"/>
      <c r="AF11" s="73"/>
      <c r="AG11" s="75" t="e">
        <f>IF(VLOOKUP(E1,ورقة4!$A$1:$AP$4177,31,0)=0,"",VLOOKUP(E1,ورقة4!$A$1:$AP$4177,31,0))</f>
        <v>#N/A</v>
      </c>
      <c r="AH11" s="423"/>
      <c r="AI11" s="424"/>
      <c r="AJ11" s="424"/>
      <c r="AK11" s="81"/>
      <c r="AL11" s="249" t="e">
        <f>IF(A11&lt;&gt;"",A11,"")</f>
        <v>#N/A</v>
      </c>
      <c r="AM11" s="250">
        <v>4</v>
      </c>
      <c r="AU11" s="252">
        <v>7</v>
      </c>
      <c r="AV11" s="252">
        <f t="shared" si="5"/>
        <v>122</v>
      </c>
      <c r="AW11" s="256" t="str">
        <f t="shared" si="5"/>
        <v>النحو ENG (2)</v>
      </c>
      <c r="AX11" s="254">
        <f t="shared" si="6"/>
        <v>0</v>
      </c>
      <c r="AY11" s="254" t="e">
        <f t="shared" si="6"/>
        <v>#N/A</v>
      </c>
      <c r="AZ11" s="255"/>
      <c r="BA11" s="255"/>
      <c r="BB11" s="252"/>
      <c r="BC11" s="252"/>
      <c r="BD11" s="255"/>
    </row>
    <row r="12" spans="1:56" ht="22.2" thickTop="1" thickBot="1" x14ac:dyDescent="0.3">
      <c r="A12" t="e">
        <f>IF(AND(I12&lt;&gt;"",H12=1),5,"")</f>
        <v>#N/A</v>
      </c>
      <c r="B12" s="114" t="e">
        <f>IF(AND(I12="A",H12=1),35000,IF(OR(I12="ج",I12="ر1",I12="ر2"),IF(H12=1,IF(OR($F$5=$AO$8,$F$5=$AO$9),0,IF(OR($F$5=$AO$1,$F$5=$AO$2,$F$5=$AO$5,$F$5=$AO$6),IF(I12="ج",8000,IF(I12="ر1",12000,IF(I12="ر2",16000,""))),IF(OR($F$5=$AO$3,$F$5=$AO$7),IF(I12="ج",5000,IF(I12="ر1",7500,IF(I12="ر2",10000,""))),IF($F$5=$AO$4,500,IF(I12="ج",10000,IF(I12="ر1",15000,IF(I12="ر2",20000,""))))))))))</f>
        <v>#N/A</v>
      </c>
      <c r="C12" s="126">
        <v>115</v>
      </c>
      <c r="D12" s="378" t="s">
        <v>1342</v>
      </c>
      <c r="E12" s="378"/>
      <c r="F12" s="378"/>
      <c r="G12" s="378"/>
      <c r="H12" s="73"/>
      <c r="I12" s="76" t="e">
        <f>IF(VLOOKUP(E1,ورقة4!$A$1:$AP$4177,7,0)=0,"",VLOOKUP(E1,ورقة4!$A$1:$AP$4177,7,0))</f>
        <v>#N/A</v>
      </c>
      <c r="J12" s="85" t="e">
        <f>IF(AND(Q12&lt;&gt;"",P12=1),10,"")</f>
        <v>#N/A</v>
      </c>
      <c r="K12" s="114" t="e">
        <f t="shared" si="2"/>
        <v>#N/A</v>
      </c>
      <c r="L12" s="126">
        <v>125</v>
      </c>
      <c r="M12" s="378" t="s">
        <v>1347</v>
      </c>
      <c r="N12" s="378"/>
      <c r="O12" s="378"/>
      <c r="P12" s="73"/>
      <c r="Q12" s="76" t="e">
        <f>IF(VLOOKUP(E1,ورقة4!$A$1:$AP$4177,12,0)=0,"",VLOOKUP(E1,ورقة4!$A$1:$AP$4177,12,0))</f>
        <v>#N/A</v>
      </c>
      <c r="R12" s="53" t="e">
        <f>IF(AND(Y12&lt;&gt;"",X12=1),25,"")</f>
        <v>#N/A</v>
      </c>
      <c r="S12" s="114" t="e">
        <f t="shared" si="3"/>
        <v>#N/A</v>
      </c>
      <c r="T12" s="126">
        <v>315</v>
      </c>
      <c r="U12" s="370" t="s">
        <v>1362</v>
      </c>
      <c r="V12" s="371"/>
      <c r="W12" s="372"/>
      <c r="X12" s="73"/>
      <c r="Y12" s="76" t="e">
        <f>IF(VLOOKUP(E1,ورقة4!$A$1:$AP$4177,27,0)=0,"",VLOOKUP(E1,ورقة4!$A$1:$AP$4177,27,0))</f>
        <v>#N/A</v>
      </c>
      <c r="Z12" s="87" t="e">
        <f>IF(AND(AG12&lt;&gt;"",AF12=1),30,"")</f>
        <v>#N/A</v>
      </c>
      <c r="AA12" s="114" t="e">
        <f t="shared" si="4"/>
        <v>#N/A</v>
      </c>
      <c r="AB12" s="126">
        <v>325</v>
      </c>
      <c r="AC12" s="432" t="s">
        <v>1372</v>
      </c>
      <c r="AD12" s="433"/>
      <c r="AE12" s="434"/>
      <c r="AF12" s="73"/>
      <c r="AG12" s="76" t="e">
        <f>IF(VLOOKUP(E1,ورقة4!$A$1:$AP$4177,32,0)=0,"",VLOOKUP(E1,ورقة4!$A$1:$AP$4177,32,0))</f>
        <v>#N/A</v>
      </c>
      <c r="AH12" s="430"/>
      <c r="AI12" s="430"/>
      <c r="AJ12" s="430"/>
      <c r="AK12" s="81"/>
      <c r="AL12" s="249" t="e">
        <f>IF(A12&lt;&gt;"",A12,"")</f>
        <v>#N/A</v>
      </c>
      <c r="AM12" s="250">
        <v>5</v>
      </c>
      <c r="AU12" s="252">
        <v>8</v>
      </c>
      <c r="AV12" s="252">
        <f t="shared" si="5"/>
        <v>123</v>
      </c>
      <c r="AW12" s="256" t="str">
        <f t="shared" si="5"/>
        <v>القراءة والفهم ENG (2)</v>
      </c>
      <c r="AX12" s="254">
        <f t="shared" si="6"/>
        <v>0</v>
      </c>
      <c r="AY12" s="254" t="e">
        <f t="shared" si="6"/>
        <v>#N/A</v>
      </c>
      <c r="AZ12" s="255"/>
      <c r="BA12" s="255"/>
      <c r="BB12" s="252"/>
      <c r="BC12" s="252"/>
      <c r="BD12" s="255"/>
    </row>
    <row r="13" spans="1:56" ht="16.2" hidden="1" thickBot="1" x14ac:dyDescent="0.3">
      <c r="B13" s="29" t="e">
        <f>SUM(B8:B12)</f>
        <v>#N/A</v>
      </c>
      <c r="C13" s="61"/>
      <c r="D13" s="62"/>
      <c r="E13" s="62"/>
      <c r="F13" s="62">
        <f>COUNTIFS(I8:I12,"A",H8:H12,1)</f>
        <v>0</v>
      </c>
      <c r="G13" s="62">
        <f>COUNTIFS(I8:I12,$Q$30,H8:H12,1)</f>
        <v>0</v>
      </c>
      <c r="H13" s="90">
        <f>COUNTIFS(I8:I12,$W$30,H8:H12,1)</f>
        <v>0</v>
      </c>
      <c r="I13" s="91">
        <f>COUNTIFS(I8:I12,$AE$30,H8:H12,1)</f>
        <v>0</v>
      </c>
      <c r="J13" s="52"/>
      <c r="K13" s="114" t="e">
        <f>K8+K9+K10+K11+K12</f>
        <v>#N/A</v>
      </c>
      <c r="L13" s="63"/>
      <c r="M13" s="64"/>
      <c r="N13" s="62">
        <f>COUNTIFS(Q8:Q12,"A",P8:P12,1)</f>
        <v>0</v>
      </c>
      <c r="O13" s="62">
        <f>COUNTIFS(Q8:Q12,$Q$30,P8:P12,1)</f>
        <v>0</v>
      </c>
      <c r="P13" s="90">
        <f>COUNTIFS(Q8:Q12,$W$30,P8:P12,1)</f>
        <v>0</v>
      </c>
      <c r="Q13" s="91">
        <f>COUNTIFS(Q8:Q12,$AE$30,P8:P12,1)</f>
        <v>0</v>
      </c>
      <c r="R13" s="53"/>
      <c r="S13" s="29" t="e">
        <f>SUM(S8:S12)</f>
        <v>#N/A</v>
      </c>
      <c r="T13" s="31"/>
      <c r="U13" s="32"/>
      <c r="V13" s="62">
        <f>COUNTIFS(Y8:Y12,"A",X8:X12,1)</f>
        <v>0</v>
      </c>
      <c r="W13" s="62">
        <f>COUNTIFS(Y8:Y12,$Q$30,X8:X12,1)</f>
        <v>0</v>
      </c>
      <c r="X13" s="90">
        <f>COUNTIFS(Y8:Y12,$W$30,X8:X12,1)</f>
        <v>0</v>
      </c>
      <c r="Y13" s="91">
        <f>COUNTIFS(Y8:Y12,$AE$30,X8:X12,1)</f>
        <v>0</v>
      </c>
      <c r="Z13" s="33"/>
      <c r="AA13" s="34" t="e">
        <f>SUM(AA8:AA12)</f>
        <v>#N/A</v>
      </c>
      <c r="AB13" s="32"/>
      <c r="AC13" s="32"/>
      <c r="AD13" s="62">
        <f>COUNTIFS(AG8:AG12,"A",AF8:AF12,1)</f>
        <v>0</v>
      </c>
      <c r="AE13" s="62">
        <f>COUNTIFS(AG8:AG12,$Q$30,AF8:AF12,1)</f>
        <v>0</v>
      </c>
      <c r="AF13" s="90">
        <f>COUNTIFS(AG8:AG12,$W$30,AF8:AF12,1)</f>
        <v>0</v>
      </c>
      <c r="AG13" s="91">
        <f>COUNTIFS(AG8:AG12,$AE$30,AF8:AF12,1)</f>
        <v>0</v>
      </c>
      <c r="AH13" s="430"/>
      <c r="AI13" s="430"/>
      <c r="AJ13" s="430"/>
      <c r="AK13" s="81"/>
      <c r="AL13" s="249" t="e">
        <f>IF(J8&lt;&gt;"",J8,"")</f>
        <v>#N/A</v>
      </c>
      <c r="AM13" s="250">
        <v>6</v>
      </c>
      <c r="AU13" s="252">
        <v>9</v>
      </c>
      <c r="AV13" s="252">
        <f t="shared" si="5"/>
        <v>124</v>
      </c>
      <c r="AW13" s="256" t="str">
        <f t="shared" si="5"/>
        <v>الترجمة الى العربية (2)</v>
      </c>
      <c r="AX13" s="254">
        <f t="shared" si="6"/>
        <v>0</v>
      </c>
      <c r="AY13" s="254" t="e">
        <f t="shared" si="6"/>
        <v>#N/A</v>
      </c>
      <c r="AZ13" s="255"/>
      <c r="BA13" s="255"/>
      <c r="BB13" s="252"/>
      <c r="BC13" s="252"/>
      <c r="BD13" s="255"/>
    </row>
    <row r="14" spans="1:56" ht="21.6" thickBot="1" x14ac:dyDescent="0.3">
      <c r="B14" s="429" t="s">
        <v>21</v>
      </c>
      <c r="C14" s="429"/>
      <c r="D14" s="429"/>
      <c r="E14" s="429"/>
      <c r="F14" s="429"/>
      <c r="G14" s="429"/>
      <c r="H14" s="429"/>
      <c r="I14" s="429"/>
      <c r="J14" s="429"/>
      <c r="K14" s="429"/>
      <c r="L14" s="429"/>
      <c r="M14" s="429"/>
      <c r="N14" s="429"/>
      <c r="O14" s="429"/>
      <c r="P14" s="429"/>
      <c r="Q14" s="440"/>
      <c r="R14" s="38"/>
      <c r="S14" s="428" t="s">
        <v>22</v>
      </c>
      <c r="T14" s="429"/>
      <c r="U14" s="429"/>
      <c r="V14" s="429"/>
      <c r="W14" s="429"/>
      <c r="X14" s="429"/>
      <c r="Y14" s="429"/>
      <c r="Z14" s="429"/>
      <c r="AA14" s="429"/>
      <c r="AB14" s="429"/>
      <c r="AC14" s="429"/>
      <c r="AD14" s="429"/>
      <c r="AE14" s="429"/>
      <c r="AF14" s="429"/>
      <c r="AG14" s="429"/>
      <c r="AH14" s="430"/>
      <c r="AI14" s="430"/>
      <c r="AJ14" s="430"/>
      <c r="AK14" s="81"/>
      <c r="AL14" s="249" t="e">
        <f>IF(J9&lt;&gt;"",J9,"")</f>
        <v>#N/A</v>
      </c>
      <c r="AM14" s="250">
        <v>7</v>
      </c>
      <c r="AU14" s="252">
        <v>10</v>
      </c>
      <c r="AV14" s="252">
        <f t="shared" si="5"/>
        <v>125</v>
      </c>
      <c r="AW14" s="256" t="str">
        <f t="shared" si="5"/>
        <v>مادة ثقافية (2)</v>
      </c>
      <c r="AX14" s="254">
        <f t="shared" si="6"/>
        <v>0</v>
      </c>
      <c r="AY14" s="254" t="e">
        <f t="shared" si="6"/>
        <v>#N/A</v>
      </c>
      <c r="AZ14" s="255"/>
      <c r="BA14" s="255"/>
      <c r="BB14" s="252"/>
      <c r="BC14" s="252"/>
      <c r="BD14" s="255"/>
    </row>
    <row r="15" spans="1:56" ht="24" customHeight="1" thickBot="1" x14ac:dyDescent="0.3">
      <c r="A15" t="e">
        <f>IF(AND(I15&lt;&gt;"",H15=1),11,"")</f>
        <v>#N/A</v>
      </c>
      <c r="B15" s="114" t="e">
        <f>IF(AND(I15="A",H15=1),35000,IF(OR(I15="ج",I15="ر1",I15="ر2"),IF(H15=1,IF(OR($F$5=$AO$8,$F$5=$AO$9),0,IF(OR($F$5=$AO$1,$F$5=$AO$2,$F$5=$AO$5,$F$5=$AO$6),IF(I15="ج",8000,IF(I15="ر1",12000,IF(I15="ر2",16000,""))),IF(OR($F$5=$AO$3,$F$5=$AO$7),IF(I15="ج",5000,IF(I15="ر1",7500,IF(I15="ر2",10000,""))),IF($F$5=$AO$4,500,IF(I15="ج",10000,IF(I15="ر1",15000,IF(I15="ر2",20000,""))))))))))</f>
        <v>#N/A</v>
      </c>
      <c r="C15" s="124">
        <v>211</v>
      </c>
      <c r="D15" s="436" t="s">
        <v>1348</v>
      </c>
      <c r="E15" s="437"/>
      <c r="F15" s="437"/>
      <c r="G15" s="438"/>
      <c r="H15" s="73"/>
      <c r="I15" s="77" t="e">
        <f>IF(VLOOKUP(E1,ورقة4!$A$1:$AP$4177,13,0)=0,"",VLOOKUP(E1,ورقة4!$A$1:$AP$4177,13,0))</f>
        <v>#N/A</v>
      </c>
      <c r="J15" s="85" t="e">
        <f>IF(AND(Q15&lt;&gt;"",P15=1),16,"")</f>
        <v>#N/A</v>
      </c>
      <c r="K15" s="114" t="e">
        <f t="shared" si="2"/>
        <v>#N/A</v>
      </c>
      <c r="L15" s="124">
        <v>221</v>
      </c>
      <c r="M15" s="435" t="s">
        <v>1353</v>
      </c>
      <c r="N15" s="435"/>
      <c r="O15" s="435"/>
      <c r="P15" s="73"/>
      <c r="Q15" s="77" t="e">
        <f>IF(VLOOKUP(E1,ورقة4!$A$1:$AP$4177,18,0)=0,"",VLOOKUP(E1,ورقة4!$A$1:$AP$4177,18,0))</f>
        <v>#N/A</v>
      </c>
      <c r="R15" s="53" t="e">
        <f>IF(AND(Y15&lt;&gt;"",X15=1),31,"")</f>
        <v>#N/A</v>
      </c>
      <c r="S15" s="114" t="e">
        <f t="shared" ref="S15:S19" si="7">IF(AND(Y15="A",X15=1),35000,IF(OR(Y15="ج",Y15="ر1",Y15="ر2"),IF(X15=1,IF(OR($F$5=$AO$8,$F$5=$AO$9),0,IF(OR($F$5=$AO$1,$F$5=$AO$2,$F$5=$AO$5,$F$5=$AO$6),IF(Y15="ج",8000,IF(Y15="ر1",12000,IF(Y15="ر2",16000,""))),IF(OR($F$5=$AO$3,$F$5=$AO$7),IF(Y15="ج",5000,IF(Y15="ر1",7500,IF(Y15="ر2",10000,""))),IF($F$5=$AO$4,500,IF(Y15="ج",10000,IF(Y15="ر1",15000,IF(Y15="ر2",20000,""))))))))))</f>
        <v>#N/A</v>
      </c>
      <c r="T15" s="124">
        <v>411</v>
      </c>
      <c r="U15" s="435" t="s">
        <v>1363</v>
      </c>
      <c r="V15" s="435"/>
      <c r="W15" s="435"/>
      <c r="X15" s="73"/>
      <c r="Y15" s="77" t="e">
        <f>IF(VLOOKUP(E1,ورقة4!$A$1:$AP$4177,33,0)=0,"",VLOOKUP(E1,ورقة4!$A$1:$AP$4177,33,0))</f>
        <v>#N/A</v>
      </c>
      <c r="Z15" s="87" t="e">
        <f>IF(AND(AG15&lt;&gt;"",AF15=1),36,"")</f>
        <v>#N/A</v>
      </c>
      <c r="AA15" s="114" t="e">
        <f t="shared" ref="AA15:AA19" si="8">IF(AND(AG15="A",AF15=1),35000,IF(OR(AG15="ج",AG15="ر1",AG15="ر2"),IF(AF15=1,IF(OR($F$5=$AO$8,$F$5=$AO$9),0,IF(OR($F$5=$AO$1,$F$5=$AO$2,$F$5=$AO$5,$F$5=$AO$6),IF(AG15="ج",8000,IF(AG15="ر1",12000,IF(AG15="ر2",16000,""))),IF(OR($F$5=$AO$3,$F$5=$AO$7),IF(AG15="ج",5000,IF(AG15="ر1",7500,IF(AG15="ر2",10000,""))),IF($F$5=$AO$4,500,IF(AG15="ج",10000,IF(AG15="ر1",15000,IF(AG15="ر2",20000,""))))))))))</f>
        <v>#N/A</v>
      </c>
      <c r="AB15" s="124">
        <v>421</v>
      </c>
      <c r="AC15" s="436" t="s">
        <v>1373</v>
      </c>
      <c r="AD15" s="437"/>
      <c r="AE15" s="438"/>
      <c r="AF15" s="73"/>
      <c r="AG15" s="74" t="e">
        <f>IF(VLOOKUP(E1,ورقة4!$A$1:$AP$4177,38,0)=0,"",VLOOKUP(E1,ورقة4!$A$1:$AP$4177,38,0))</f>
        <v>#N/A</v>
      </c>
      <c r="AH15" s="430"/>
      <c r="AI15" s="430"/>
      <c r="AJ15" s="430"/>
      <c r="AK15" s="81"/>
      <c r="AL15" s="249" t="e">
        <f>IF(J10&lt;&gt;"",J10,"")</f>
        <v>#N/A</v>
      </c>
      <c r="AM15" s="250">
        <v>8</v>
      </c>
      <c r="AU15" s="252">
        <v>11</v>
      </c>
      <c r="AV15" s="252">
        <f t="shared" ref="AV15:AW19" si="9">C15</f>
        <v>211</v>
      </c>
      <c r="AW15" s="252" t="str">
        <f t="shared" si="9"/>
        <v>قراءة وتعبير (لغة عربية )(1)</v>
      </c>
      <c r="AX15" s="254">
        <f t="shared" ref="AX15:AY19" si="10">H15</f>
        <v>0</v>
      </c>
      <c r="AY15" s="254" t="e">
        <f t="shared" si="10"/>
        <v>#N/A</v>
      </c>
      <c r="AZ15" s="255"/>
      <c r="BA15" s="255"/>
      <c r="BB15" s="252"/>
      <c r="BC15" s="252"/>
      <c r="BD15" s="252"/>
    </row>
    <row r="16" spans="1:56" ht="24" customHeight="1" thickTop="1" thickBot="1" x14ac:dyDescent="0.3">
      <c r="A16" t="e">
        <f>IF(AND(I16&lt;&gt;"",H16=1),12,"")</f>
        <v>#N/A</v>
      </c>
      <c r="B16" s="114" t="e">
        <f>IF(AND(I16="A",H16=1),35000,IF(OR(I16="ج",I16="ر1",I16="ر2"),IF(H16=1,IF(OR($F$5=$AO$8,$F$5=$AO$9),0,IF(OR($F$5=$AO$1,$F$5=$AO$2,$F$5=$AO$5,$F$5=$AO$6),IF(I16="ج",8000,IF(I16="ر1",12000,IF(I16="ر2",16000,""))),IF(OR($F$5=$AO$3,$F$5=$AO$7),IF(I16="ج",5000,IF(I16="ر1",7500,IF(I16="ر2",10000,""))),IF($F$5=$AO$4,500,IF(I16="ج",10000,IF(I16="ر1",15000,IF(I16="ر2",20000,""))))))))))</f>
        <v>#N/A</v>
      </c>
      <c r="C16" s="125">
        <v>212</v>
      </c>
      <c r="D16" s="425" t="s">
        <v>1349</v>
      </c>
      <c r="E16" s="426"/>
      <c r="F16" s="426"/>
      <c r="G16" s="427"/>
      <c r="H16" s="73"/>
      <c r="I16" s="78" t="e">
        <f>IF(VLOOKUP(E1,ورقة4!$A$1:$AP$4177,14,0)=0,"",VLOOKUP(E1,ورقة4!$A$1:$AP$4177,14,0))</f>
        <v>#N/A</v>
      </c>
      <c r="J16" s="85" t="e">
        <f>IF(AND(Q16&lt;&gt;"",P16=1),17,"")</f>
        <v>#N/A</v>
      </c>
      <c r="K16" s="114" t="e">
        <f t="shared" si="2"/>
        <v>#N/A</v>
      </c>
      <c r="L16" s="125">
        <v>222</v>
      </c>
      <c r="M16" s="431" t="s">
        <v>1354</v>
      </c>
      <c r="N16" s="431"/>
      <c r="O16" s="431"/>
      <c r="P16" s="73"/>
      <c r="Q16" s="78" t="e">
        <f>IF(VLOOKUP(E1,ورقة4!$A$1:$AP$4177,19,0)=0,"",VLOOKUP(E1,ورقة4!$A$1:$AP$4177,19,0))</f>
        <v>#N/A</v>
      </c>
      <c r="R16" s="53" t="e">
        <f>IF(AND(Y16&lt;&gt;"",X16=1),32,"")</f>
        <v>#N/A</v>
      </c>
      <c r="S16" s="114" t="e">
        <f t="shared" si="7"/>
        <v>#N/A</v>
      </c>
      <c r="T16" s="125">
        <v>412</v>
      </c>
      <c r="U16" s="431" t="s">
        <v>1364</v>
      </c>
      <c r="V16" s="431"/>
      <c r="W16" s="431"/>
      <c r="X16" s="73"/>
      <c r="Y16" s="78" t="e">
        <f>IF(VLOOKUP(E1,ورقة4!$A$1:$AP$4177,34,0)=0,"",VLOOKUP(E1,ورقة4!$A$1:$AP$4177,34,0))</f>
        <v>#N/A</v>
      </c>
      <c r="Z16" s="87" t="e">
        <f>IF(AND(AG16&lt;&gt;"",AF16=1),37,"")</f>
        <v>#N/A</v>
      </c>
      <c r="AA16" s="114" t="e">
        <f t="shared" si="8"/>
        <v>#N/A</v>
      </c>
      <c r="AB16" s="125">
        <v>422</v>
      </c>
      <c r="AC16" s="425" t="s">
        <v>1374</v>
      </c>
      <c r="AD16" s="426"/>
      <c r="AE16" s="427"/>
      <c r="AF16" s="73"/>
      <c r="AG16" s="75" t="e">
        <f>IF(VLOOKUP(E1,ورقة4!$A$1:$AP$4177,39,0)=0,"",VLOOKUP(E1,ورقة4!$A$1:$AP$4177,39,0))</f>
        <v>#N/A</v>
      </c>
      <c r="AH16" s="430"/>
      <c r="AI16" s="430"/>
      <c r="AJ16" s="430"/>
      <c r="AK16" s="81"/>
      <c r="AL16" s="249" t="e">
        <f>IF(J11&lt;&gt;"",J11,"")</f>
        <v>#N/A</v>
      </c>
      <c r="AM16" s="250">
        <v>9</v>
      </c>
      <c r="AU16" s="252">
        <v>12</v>
      </c>
      <c r="AV16" s="252">
        <f t="shared" si="9"/>
        <v>212</v>
      </c>
      <c r="AW16" s="252" t="str">
        <f t="shared" si="9"/>
        <v>القراءة والفهم ENG (3)</v>
      </c>
      <c r="AX16" s="254">
        <f t="shared" si="10"/>
        <v>0</v>
      </c>
      <c r="AY16" s="254" t="e">
        <f t="shared" si="10"/>
        <v>#N/A</v>
      </c>
      <c r="AZ16" s="255"/>
      <c r="BA16" s="255"/>
      <c r="BB16" s="252"/>
      <c r="BC16" s="252"/>
      <c r="BD16" s="252"/>
    </row>
    <row r="17" spans="1:56" ht="24" customHeight="1" thickTop="1" thickBot="1" x14ac:dyDescent="0.3">
      <c r="A17" t="e">
        <f>IF(AND(I17&lt;&gt;"",H17=1),13,"")</f>
        <v>#N/A</v>
      </c>
      <c r="B17" s="114" t="e">
        <f>IF(AND(I17="A",H17=1),35000,IF(OR(I17="ج",I17="ر1",I17="ر2"),IF(H17=1,IF(OR($F$5=$AO$8,$F$5=$AO$9),0,IF(OR($F$5=$AO$1,$F$5=$AO$2,$F$5=$AO$5,$F$5=$AO$6),IF(I17="ج",8000,IF(I17="ر1",12000,IF(I17="ر2",16000,""))),IF(OR($F$5=$AO$3,$F$5=$AO$7),IF(I17="ج",5000,IF(I17="ر1",7500,IF(I17="ر2",10000,""))),IF($F$5=$AO$4,500,IF(I17="ج",10000,IF(I17="ر1",15000,IF(I17="ر2",20000,""))))))))))</f>
        <v>#N/A</v>
      </c>
      <c r="C17" s="125">
        <v>213</v>
      </c>
      <c r="D17" s="425" t="s">
        <v>1350</v>
      </c>
      <c r="E17" s="426"/>
      <c r="F17" s="426"/>
      <c r="G17" s="427"/>
      <c r="H17" s="73"/>
      <c r="I17" s="78" t="e">
        <f>IF(VLOOKUP(E1,ورقة4!$A$1:$AP$4177,15,0)=0,"",VLOOKUP(E1,ورقة4!$A$1:$AP$4177,15,0))</f>
        <v>#N/A</v>
      </c>
      <c r="J17" s="85" t="e">
        <f>IF(AND(Q17&lt;&gt;"",P17=1),18,"")</f>
        <v>#N/A</v>
      </c>
      <c r="K17" s="114" t="e">
        <f t="shared" si="2"/>
        <v>#N/A</v>
      </c>
      <c r="L17" s="125">
        <v>223</v>
      </c>
      <c r="M17" s="431" t="s">
        <v>1355</v>
      </c>
      <c r="N17" s="431"/>
      <c r="O17" s="431"/>
      <c r="P17" s="73"/>
      <c r="Q17" s="78" t="e">
        <f>IF(VLOOKUP(E1,ورقة4!$A$1:$AP$4177,20,0)=0,"",VLOOKUP(E1,ورقة4!$A$1:$AP$4177,20,0))</f>
        <v>#N/A</v>
      </c>
      <c r="R17" s="53" t="e">
        <f>IF(AND(Y17&lt;&gt;"",X17=1),33,"")</f>
        <v>#N/A</v>
      </c>
      <c r="S17" s="114" t="e">
        <f t="shared" si="7"/>
        <v>#N/A</v>
      </c>
      <c r="T17" s="125">
        <v>413</v>
      </c>
      <c r="U17" s="431" t="s">
        <v>1365</v>
      </c>
      <c r="V17" s="431"/>
      <c r="W17" s="431"/>
      <c r="X17" s="73"/>
      <c r="Y17" s="78" t="e">
        <f>IF(VLOOKUP(E1,ورقة4!$A$1:$AP$4177,35,0)=0,"",VLOOKUP(E1,ورقة4!$A$1:$AP$4177,35,0))</f>
        <v>#N/A</v>
      </c>
      <c r="Z17" s="87" t="e">
        <f>IF(AND(AG17&lt;&gt;"",AF17=1),38,"")</f>
        <v>#N/A</v>
      </c>
      <c r="AA17" s="114" t="e">
        <f t="shared" si="8"/>
        <v>#N/A</v>
      </c>
      <c r="AB17" s="125">
        <v>423</v>
      </c>
      <c r="AC17" s="425" t="s">
        <v>1375</v>
      </c>
      <c r="AD17" s="426"/>
      <c r="AE17" s="427"/>
      <c r="AF17" s="73"/>
      <c r="AG17" s="75" t="e">
        <f>IF(VLOOKUP(E1,ورقة4!$A$1:$AP$4177,40,0)=0,"",VLOOKUP(E1,ورقة4!$A$1:$AP$4177,40,0))</f>
        <v>#N/A</v>
      </c>
      <c r="AH17" s="430"/>
      <c r="AI17" s="430"/>
      <c r="AJ17" s="430"/>
      <c r="AK17" s="81"/>
      <c r="AL17" s="249" t="e">
        <f>IF(J12&lt;&gt;"",J12,"")</f>
        <v>#N/A</v>
      </c>
      <c r="AM17" s="250">
        <v>10</v>
      </c>
      <c r="AU17" s="252">
        <v>13</v>
      </c>
      <c r="AV17" s="252">
        <f t="shared" si="9"/>
        <v>213</v>
      </c>
      <c r="AW17" s="252" t="str">
        <f t="shared" si="9"/>
        <v>مقال ENG</v>
      </c>
      <c r="AX17" s="254">
        <f t="shared" si="10"/>
        <v>0</v>
      </c>
      <c r="AY17" s="254" t="e">
        <f t="shared" si="10"/>
        <v>#N/A</v>
      </c>
      <c r="AZ17" s="255"/>
      <c r="BA17" s="255"/>
      <c r="BB17" s="252"/>
      <c r="BC17" s="252"/>
      <c r="BD17" s="252"/>
    </row>
    <row r="18" spans="1:56" ht="24" customHeight="1" thickTop="1" thickBot="1" x14ac:dyDescent="0.3">
      <c r="A18" t="e">
        <f>IF(AND(I18&lt;&gt;"",H18=1),14,"")</f>
        <v>#N/A</v>
      </c>
      <c r="B18" s="114" t="e">
        <f>IF(AND(I18="A",H18=1),35000,IF(OR(I18="ج",I18="ر1",I18="ر2"),IF(H18=1,IF(OR($F$5=$AO$8,$F$5=$AO$9),0,IF(OR($F$5=$AO$1,$F$5=$AO$2,$F$5=$AO$5,$F$5=$AO$6),IF(I18="ج",8000,IF(I18="ر1",12000,IF(I18="ر2",16000,""))),IF(OR($F$5=$AO$3,$F$5=$AO$7),IF(I18="ج",5000,IF(I18="ر1",7500,IF(I18="ر2",10000,""))),IF($F$5=$AO$4,500,IF(I18="ج",10000,IF(I18="ر1",15000,IF(I18="ر2",20000,""))))))))))</f>
        <v>#N/A</v>
      </c>
      <c r="C18" s="125">
        <v>214</v>
      </c>
      <c r="D18" s="425" t="s">
        <v>1351</v>
      </c>
      <c r="E18" s="426"/>
      <c r="F18" s="426"/>
      <c r="G18" s="427"/>
      <c r="H18" s="73"/>
      <c r="I18" s="78" t="e">
        <f>IF(VLOOKUP(E1,ورقة4!$A$1:$AP$4177,16,0)=0,"",VLOOKUP(E1,ورقة4!$A$1:$AP$4177,16,0))</f>
        <v>#N/A</v>
      </c>
      <c r="J18" s="85" t="e">
        <f>IF(AND(Q18&lt;&gt;"",P18=1),19,"")</f>
        <v>#N/A</v>
      </c>
      <c r="K18" s="114" t="e">
        <f t="shared" si="2"/>
        <v>#N/A</v>
      </c>
      <c r="L18" s="125">
        <v>224</v>
      </c>
      <c r="M18" s="431" t="s">
        <v>1356</v>
      </c>
      <c r="N18" s="431"/>
      <c r="O18" s="431"/>
      <c r="P18" s="73"/>
      <c r="Q18" s="78" t="e">
        <f>IF(VLOOKUP(E1,ورقة4!$A$1:$AP$4177,21,0)=0,"",VLOOKUP(E1,ورقة4!$A$1:$AP$4177,21,0))</f>
        <v>#N/A</v>
      </c>
      <c r="R18" s="53" t="e">
        <f>IF(AND(Y18&lt;&gt;"",X18=1),34,"")</f>
        <v>#N/A</v>
      </c>
      <c r="S18" s="114" t="e">
        <f t="shared" si="7"/>
        <v>#N/A</v>
      </c>
      <c r="T18" s="125">
        <v>414</v>
      </c>
      <c r="U18" s="431" t="s">
        <v>1366</v>
      </c>
      <c r="V18" s="431"/>
      <c r="W18" s="431"/>
      <c r="X18" s="73"/>
      <c r="Y18" s="78" t="e">
        <f>IF(VLOOKUP(E1,ورقة4!$A$1:$AP$4177,36,0)=0,"",VLOOKUP(E1,ورقة4!$A$1:$AP$4177,36,0))</f>
        <v>#N/A</v>
      </c>
      <c r="Z18" s="87" t="e">
        <f>IF(AND(AG18&lt;&gt;"",AF18=1),39,"")</f>
        <v>#N/A</v>
      </c>
      <c r="AA18" s="114" t="e">
        <f t="shared" si="8"/>
        <v>#N/A</v>
      </c>
      <c r="AB18" s="125">
        <v>424</v>
      </c>
      <c r="AC18" s="425" t="s">
        <v>1376</v>
      </c>
      <c r="AD18" s="426"/>
      <c r="AE18" s="427"/>
      <c r="AF18" s="73"/>
      <c r="AG18" s="75" t="e">
        <f>IF(VLOOKUP(E1,ورقة4!$A$1:$AP$4177,41,0)=0,"",VLOOKUP(E1,ورقة4!$A$1:$AP$4177,41,0))</f>
        <v>#N/A</v>
      </c>
      <c r="AH18" s="430"/>
      <c r="AI18" s="430"/>
      <c r="AJ18" s="430"/>
      <c r="AK18" s="81"/>
      <c r="AL18" s="249" t="e">
        <f>IF(A15&lt;&gt;"",A15,"")</f>
        <v>#N/A</v>
      </c>
      <c r="AM18" s="250">
        <v>11</v>
      </c>
      <c r="AU18" s="252">
        <v>14</v>
      </c>
      <c r="AV18" s="252">
        <f t="shared" si="9"/>
        <v>214</v>
      </c>
      <c r="AW18" s="252" t="str">
        <f t="shared" si="9"/>
        <v>الترجمة من والى العربية (1)</v>
      </c>
      <c r="AX18" s="254">
        <f t="shared" si="10"/>
        <v>0</v>
      </c>
      <c r="AY18" s="254" t="e">
        <f t="shared" si="10"/>
        <v>#N/A</v>
      </c>
      <c r="AZ18" s="255"/>
      <c r="BA18" s="255"/>
      <c r="BB18" s="252"/>
      <c r="BC18" s="252"/>
      <c r="BD18" s="252"/>
    </row>
    <row r="19" spans="1:56" ht="22.2" thickTop="1" thickBot="1" x14ac:dyDescent="0.35">
      <c r="A19" t="e">
        <f>IF(AND(I19&lt;&gt;"",H19=1),15,"")</f>
        <v>#N/A</v>
      </c>
      <c r="B19" s="114" t="e">
        <f>IF(AND(I19="A",H19=1),35000,IF(OR(I19="ج",I19="ر1",I19="ر2"),IF(H19=1,IF(OR($F$5=$AO$8,$F$5=$AO$9),0,IF(OR($F$5=$AO$1,$F$5=$AO$2,$F$5=$AO$5,$F$5=$AO$6),IF(I19="ج",8000,IF(I19="ر1",12000,IF(I19="ر2",16000,""))),IF(OR($F$5=$AO$3,$F$5=$AO$7),IF(I19="ج",5000,IF(I19="ر1",7500,IF(I19="ر2",10000,""))),IF($F$5=$AO$4,500,IF(I19="ج",10000,IF(I19="ر1",15000,IF(I19="ر2",20000,""))))))))))</f>
        <v>#N/A</v>
      </c>
      <c r="C19" s="126">
        <v>215</v>
      </c>
      <c r="D19" s="370" t="s">
        <v>1352</v>
      </c>
      <c r="E19" s="371"/>
      <c r="F19" s="371"/>
      <c r="G19" s="372"/>
      <c r="H19" s="73"/>
      <c r="I19" s="79" t="e">
        <f>IF(VLOOKUP(E1,ورقة4!$A$1:$AP$4177,17,0)=0,"",VLOOKUP(E1,ورقة4!$A$1:$AP$4177,17,0))</f>
        <v>#N/A</v>
      </c>
      <c r="J19" s="85" t="e">
        <f>IF(AND(Q19&lt;&gt;"",P19=1),20,"")</f>
        <v>#N/A</v>
      </c>
      <c r="K19" s="114" t="e">
        <f t="shared" si="2"/>
        <v>#N/A</v>
      </c>
      <c r="L19" s="126">
        <v>225</v>
      </c>
      <c r="M19" s="378" t="s">
        <v>1357</v>
      </c>
      <c r="N19" s="378"/>
      <c r="O19" s="378"/>
      <c r="P19" s="73"/>
      <c r="Q19" s="79" t="e">
        <f>IF(VLOOKUP(E1,ورقة4!$A$1:$AP$4177,22,0)=0,"",VLOOKUP(E1,ورقة4!$A$1:$AP$4177,22,0))</f>
        <v>#N/A</v>
      </c>
      <c r="R19" s="53" t="e">
        <f>IF(AND(Y19&lt;&gt;"",X19=1),35,"")</f>
        <v>#N/A</v>
      </c>
      <c r="S19" s="114" t="e">
        <f t="shared" si="7"/>
        <v>#N/A</v>
      </c>
      <c r="T19" s="126">
        <v>415</v>
      </c>
      <c r="U19" s="378" t="s">
        <v>1367</v>
      </c>
      <c r="V19" s="378"/>
      <c r="W19" s="378"/>
      <c r="X19" s="73"/>
      <c r="Y19" s="79" t="e">
        <f>IF(VLOOKUP(E1,ورقة4!$A$1:$AP$4177,37,0)=0,"",VLOOKUP(E1,ورقة4!$A$1:$AP$4177,37,0))</f>
        <v>#N/A</v>
      </c>
      <c r="Z19" s="87" t="e">
        <f>IF(AND(AG19&lt;&gt;"",AF19=1),40,"")</f>
        <v>#N/A</v>
      </c>
      <c r="AA19" s="114" t="e">
        <f t="shared" si="8"/>
        <v>#N/A</v>
      </c>
      <c r="AB19" s="126">
        <v>425</v>
      </c>
      <c r="AC19" s="370" t="s">
        <v>1377</v>
      </c>
      <c r="AD19" s="371"/>
      <c r="AE19" s="372"/>
      <c r="AF19" s="73"/>
      <c r="AG19" s="76" t="e">
        <f>IF(VLOOKUP(E1,ورقة4!$A$1:$AP$4177,42,0)=0,"",VLOOKUP(E1,ورقة4!$A$1:$AP$4177,42,0))</f>
        <v>#N/A</v>
      </c>
      <c r="AH19" s="82"/>
      <c r="AI19" s="82"/>
      <c r="AJ19" s="82"/>
      <c r="AK19" s="81"/>
      <c r="AL19" s="249" t="e">
        <f>IF(A16&lt;&gt;"",A16,"")</f>
        <v>#N/A</v>
      </c>
      <c r="AM19" s="250">
        <v>12</v>
      </c>
      <c r="AU19" s="252">
        <v>15</v>
      </c>
      <c r="AV19" s="252">
        <f t="shared" si="9"/>
        <v>215</v>
      </c>
      <c r="AW19" s="252" t="str">
        <f t="shared" si="9"/>
        <v xml:space="preserve">علم الترجمة  ENG </v>
      </c>
      <c r="AX19" s="254">
        <f t="shared" si="10"/>
        <v>0</v>
      </c>
      <c r="AY19" s="254" t="e">
        <f t="shared" si="10"/>
        <v>#N/A</v>
      </c>
      <c r="AZ19" s="255"/>
      <c r="BA19" s="255"/>
      <c r="BB19" s="252"/>
      <c r="BC19" s="252"/>
      <c r="BD19" s="252"/>
    </row>
    <row r="20" spans="1:56" ht="16.2" hidden="1" thickBot="1" x14ac:dyDescent="0.35">
      <c r="B20" s="29" t="e">
        <f>SUM(B15:B19)</f>
        <v>#N/A</v>
      </c>
      <c r="C20" s="47"/>
      <c r="D20" s="48"/>
      <c r="E20" s="48"/>
      <c r="F20" s="62">
        <f>COUNTIFS(I15:I19,"A",H15:H19,1)</f>
        <v>0</v>
      </c>
      <c r="G20" s="62">
        <f>COUNTIFS(I15:I19,$Q$30,H15:H19,1)</f>
        <v>0</v>
      </c>
      <c r="H20" s="90">
        <f>COUNTIFS(I15:I19,$W$30,H15:H19,1)</f>
        <v>0</v>
      </c>
      <c r="I20" s="91">
        <f>COUNTIFS(I15:I19,$AE$30,H15:H19,1)</f>
        <v>0</v>
      </c>
      <c r="J20" s="40"/>
      <c r="K20" s="29" t="e">
        <f>SUM(K15:K19)</f>
        <v>#N/A</v>
      </c>
      <c r="L20" s="47"/>
      <c r="M20" s="48"/>
      <c r="N20" s="62">
        <f>COUNTIFS(Q15:Q19,"A",P15:P19,1)</f>
        <v>0</v>
      </c>
      <c r="O20" s="62">
        <f>COUNTIFS(Q15:Q19,$Q$30,P15:P19,1)</f>
        <v>0</v>
      </c>
      <c r="P20" s="90">
        <f>COUNTIFS(Q15:Q19,$W$30,P15:P19,1)</f>
        <v>0</v>
      </c>
      <c r="Q20" s="91">
        <f>COUNTIFS(Q15:Q19,$AE$30,P15:P19,1)</f>
        <v>0</v>
      </c>
      <c r="R20" s="53"/>
      <c r="S20" s="41" t="e">
        <f>SUM(S15:S19)</f>
        <v>#N/A</v>
      </c>
      <c r="T20" s="39"/>
      <c r="U20" s="45"/>
      <c r="V20" s="62">
        <f>COUNTIFS(Y15:Y19,"A",X15:X19,1)</f>
        <v>0</v>
      </c>
      <c r="W20" s="62">
        <f>COUNTIFS(Y15:Y19,$Q$30,X15:X19,1)</f>
        <v>0</v>
      </c>
      <c r="X20" s="90">
        <f>COUNTIFS(Y15:Y19,$W$30,X15:X19,1)</f>
        <v>0</v>
      </c>
      <c r="Y20" s="91">
        <f>COUNTIFS(Y15:Y19,$AE$30,X15:X19,1)</f>
        <v>0</v>
      </c>
      <c r="Z20" s="42"/>
      <c r="AA20" s="41" t="e">
        <f>SUM(AA15:AA19)</f>
        <v>#N/A</v>
      </c>
      <c r="AB20" s="45"/>
      <c r="AC20" s="45"/>
      <c r="AD20" s="62">
        <f>COUNTIFS(AG15:AG19,"A",AF15:AF19,1)</f>
        <v>0</v>
      </c>
      <c r="AE20" s="62">
        <f>COUNTIFS(AG15:AG19,$Q$30,AF15:AF19,1)</f>
        <v>0</v>
      </c>
      <c r="AF20" s="90">
        <f>COUNTIFS(AG15:AG19,$W$30,AF15:AF19,1)</f>
        <v>0</v>
      </c>
      <c r="AG20" s="91">
        <f>COUNTIFS(AG15:AG19,$AE$30,AF15:AF19,1)</f>
        <v>0</v>
      </c>
      <c r="AH20" s="82"/>
      <c r="AI20" s="82"/>
      <c r="AJ20" s="82"/>
      <c r="AK20" s="81"/>
      <c r="AL20" s="249" t="e">
        <f>IF(A17&lt;&gt;"",A17,"")</f>
        <v>#N/A</v>
      </c>
      <c r="AM20" s="250">
        <v>13</v>
      </c>
      <c r="AU20" s="252">
        <v>16</v>
      </c>
      <c r="AV20" s="252">
        <f t="shared" ref="AV20:AW24" si="11">L15</f>
        <v>221</v>
      </c>
      <c r="AW20" s="252" t="str">
        <f t="shared" si="11"/>
        <v>قراءة وتعبير (لغة عربية )(2)</v>
      </c>
      <c r="AX20" s="254">
        <f t="shared" ref="AX20:AY24" si="12">P15</f>
        <v>0</v>
      </c>
      <c r="AY20" s="254" t="e">
        <f t="shared" si="12"/>
        <v>#N/A</v>
      </c>
      <c r="AZ20" s="255"/>
      <c r="BA20" s="255"/>
      <c r="BB20" s="252"/>
      <c r="BC20" s="252"/>
      <c r="BD20" s="255"/>
    </row>
    <row r="21" spans="1:56" ht="16.2" hidden="1" thickBot="1" x14ac:dyDescent="0.35">
      <c r="T21" s="35" t="e">
        <f>B13+B20+K13+K20+S13+S20+AA13+AA20</f>
        <v>#N/A</v>
      </c>
      <c r="AH21" s="82"/>
      <c r="AI21" s="82"/>
      <c r="AJ21" s="82"/>
      <c r="AK21" s="81"/>
      <c r="AL21" s="249" t="e">
        <f>IF(A18&lt;&gt;"",A18,"")</f>
        <v>#N/A</v>
      </c>
      <c r="AM21" s="250">
        <v>14</v>
      </c>
      <c r="AU21" s="252">
        <v>17</v>
      </c>
      <c r="AV21" s="252">
        <f t="shared" si="11"/>
        <v>222</v>
      </c>
      <c r="AW21" s="252" t="str">
        <f t="shared" si="11"/>
        <v>مقال وقراءة وفهم ENG</v>
      </c>
      <c r="AX21" s="254">
        <f t="shared" si="12"/>
        <v>0</v>
      </c>
      <c r="AY21" s="254" t="e">
        <f t="shared" si="12"/>
        <v>#N/A</v>
      </c>
      <c r="AZ21" s="255"/>
      <c r="BA21" s="255"/>
      <c r="BB21" s="252"/>
      <c r="BC21" s="252"/>
      <c r="BD21" s="255"/>
    </row>
    <row r="22" spans="1:56" ht="16.2" hidden="1" thickBot="1" x14ac:dyDescent="0.35">
      <c r="R22" s="44"/>
      <c r="S22" s="41"/>
      <c r="U22" s="54"/>
      <c r="V22" s="54"/>
      <c r="W22" s="54"/>
      <c r="X22" s="55"/>
      <c r="Y22" s="34"/>
      <c r="Z22" s="56"/>
      <c r="AA22" s="41"/>
      <c r="AB22" s="54"/>
      <c r="AC22" s="54"/>
      <c r="AD22" s="54"/>
      <c r="AE22" s="54"/>
      <c r="AF22" s="55"/>
      <c r="AG22" s="34"/>
      <c r="AH22" s="82"/>
      <c r="AI22" s="82"/>
      <c r="AJ22" s="82"/>
      <c r="AK22" s="81"/>
      <c r="AL22" s="249" t="e">
        <f>IF(A19&lt;&gt;"",A19,"")</f>
        <v>#N/A</v>
      </c>
      <c r="AM22" s="250">
        <v>15</v>
      </c>
      <c r="AU22" s="252">
        <v>18</v>
      </c>
      <c r="AV22" s="252">
        <f t="shared" si="11"/>
        <v>223</v>
      </c>
      <c r="AW22" s="252" t="str">
        <f t="shared" si="11"/>
        <v xml:space="preserve">علم الصوتيات </v>
      </c>
      <c r="AX22" s="254">
        <f t="shared" si="12"/>
        <v>0</v>
      </c>
      <c r="AY22" s="254" t="e">
        <f t="shared" si="12"/>
        <v>#N/A</v>
      </c>
      <c r="AZ22" s="255"/>
      <c r="BA22" s="255"/>
      <c r="BB22" s="252"/>
      <c r="BC22" s="252"/>
      <c r="BD22" s="255"/>
    </row>
    <row r="23" spans="1:56" ht="16.2" hidden="1" thickBot="1" x14ac:dyDescent="0.35">
      <c r="B23" s="21"/>
      <c r="D23" s="21"/>
      <c r="E23" s="21"/>
      <c r="F23" s="21"/>
      <c r="G23" s="21"/>
      <c r="H23" s="21"/>
      <c r="I23" s="21"/>
      <c r="J23" s="21"/>
      <c r="K23" s="44"/>
      <c r="P23" s="55"/>
      <c r="Q23" s="34"/>
      <c r="R23" s="44"/>
      <c r="AH23" s="82"/>
      <c r="AI23" s="82"/>
      <c r="AJ23" s="82"/>
      <c r="AK23" s="81"/>
      <c r="AL23" s="249" t="e">
        <f>IF(J15&lt;&gt;"",J15,"")</f>
        <v>#N/A</v>
      </c>
      <c r="AM23" s="250">
        <v>16</v>
      </c>
      <c r="AU23" s="252">
        <v>19</v>
      </c>
      <c r="AV23" s="252">
        <f t="shared" si="11"/>
        <v>224</v>
      </c>
      <c r="AW23" s="252" t="str">
        <f t="shared" si="11"/>
        <v>الترجمة من والى العربية (2)</v>
      </c>
      <c r="AX23" s="254">
        <f t="shared" si="12"/>
        <v>0</v>
      </c>
      <c r="AY23" s="254" t="e">
        <f t="shared" si="12"/>
        <v>#N/A</v>
      </c>
      <c r="AZ23" s="255"/>
      <c r="BA23" s="255"/>
      <c r="BB23" s="252"/>
      <c r="BC23" s="252"/>
      <c r="BD23" s="255"/>
    </row>
    <row r="24" spans="1:56" ht="16.2" thickBot="1" x14ac:dyDescent="0.3">
      <c r="Q24">
        <f>COUNTIF(I8:I12,"A")</f>
        <v>0</v>
      </c>
      <c r="AH24" s="81"/>
      <c r="AI24" s="81"/>
      <c r="AJ24" s="81"/>
      <c r="AK24" s="81"/>
      <c r="AL24" s="249" t="e">
        <f>IF(J16&lt;&gt;"",J16,"")</f>
        <v>#N/A</v>
      </c>
      <c r="AM24" s="250">
        <v>17</v>
      </c>
      <c r="AU24" s="252">
        <v>20</v>
      </c>
      <c r="AV24" s="252">
        <f t="shared" si="11"/>
        <v>225</v>
      </c>
      <c r="AW24" s="252" t="str">
        <f t="shared" si="11"/>
        <v xml:space="preserve">معاجم </v>
      </c>
      <c r="AX24" s="254">
        <f t="shared" si="12"/>
        <v>0</v>
      </c>
      <c r="AY24" s="254" t="e">
        <f t="shared" si="12"/>
        <v>#N/A</v>
      </c>
      <c r="AZ24" s="255"/>
      <c r="BA24" s="255"/>
      <c r="BB24" s="252"/>
      <c r="BC24" s="252"/>
      <c r="BD24" s="255"/>
    </row>
    <row r="25" spans="1:56" ht="24.75" customHeight="1" thickTop="1" thickBot="1" x14ac:dyDescent="0.35">
      <c r="B25" s="1"/>
      <c r="C25" s="369" t="str">
        <f>IF(E3="أنثى","منقطعة عن التسجيل في","منقطع عن التسجيل في")</f>
        <v>منقطع عن التسجيل في</v>
      </c>
      <c r="D25" s="369"/>
      <c r="E25" s="369"/>
      <c r="F25" s="369"/>
      <c r="G25" s="369"/>
      <c r="H25" s="369"/>
      <c r="I25" s="1"/>
      <c r="J25" s="1"/>
      <c r="K25" s="376" t="s">
        <v>188</v>
      </c>
      <c r="L25" s="377"/>
      <c r="M25" s="377"/>
      <c r="N25" s="379" t="e">
        <f>IF(N27&gt;0,14000,0)</f>
        <v>#N/A</v>
      </c>
      <c r="O25" s="379"/>
      <c r="P25" s="379"/>
      <c r="Q25" s="379"/>
      <c r="R25" s="156"/>
      <c r="S25" s="411" t="s">
        <v>546</v>
      </c>
      <c r="T25" s="412"/>
      <c r="U25" s="413"/>
      <c r="V25" s="402" t="e">
        <f>AB5</f>
        <v>#N/A</v>
      </c>
      <c r="W25" s="403"/>
      <c r="X25" s="404"/>
      <c r="Y25" s="374" t="s">
        <v>189</v>
      </c>
      <c r="Z25" s="374"/>
      <c r="AA25" s="374"/>
      <c r="AB25" s="374"/>
      <c r="AC25" s="374"/>
      <c r="AD25" s="381">
        <f>G13+G20+O13+O20+W13+W20+AE13+AE20</f>
        <v>0</v>
      </c>
      <c r="AE25" s="381"/>
      <c r="AF25" s="381"/>
      <c r="AH25" s="81"/>
      <c r="AI25" s="81"/>
      <c r="AJ25" s="81"/>
      <c r="AK25" s="81"/>
      <c r="AL25" s="249" t="e">
        <f>IF(J17&lt;&gt;"",J17,"")</f>
        <v>#N/A</v>
      </c>
      <c r="AM25" s="250">
        <v>18</v>
      </c>
      <c r="AU25" s="252">
        <v>21</v>
      </c>
      <c r="AV25" s="252">
        <f>T8</f>
        <v>311</v>
      </c>
      <c r="AW25" s="256" t="str">
        <f>U8</f>
        <v xml:space="preserve">تدريبات في الاستماع والمناقشة باللغة العربية </v>
      </c>
      <c r="AX25" s="254">
        <f>X8</f>
        <v>0</v>
      </c>
      <c r="AY25" s="254" t="e">
        <f>Y8</f>
        <v>#N/A</v>
      </c>
      <c r="AZ25" s="255"/>
      <c r="BA25" s="255"/>
      <c r="BB25" s="256"/>
      <c r="BC25" s="256"/>
      <c r="BD25" s="255"/>
    </row>
    <row r="26" spans="1:56" ht="23.25" customHeight="1" thickTop="1" thickBot="1" x14ac:dyDescent="0.35">
      <c r="B26" s="88" t="str">
        <f>IFERROR(SMALL($B$39:$B$49,'اختيار المقررات'!AM8),"")</f>
        <v/>
      </c>
      <c r="C26" s="369" t="str">
        <f>IFERROR(VLOOKUP(B26,B$50:C$59,2,0),"")</f>
        <v/>
      </c>
      <c r="D26" s="369"/>
      <c r="E26" s="369"/>
      <c r="F26" s="369"/>
      <c r="G26" s="369"/>
      <c r="H26" s="369"/>
      <c r="I26" s="1"/>
      <c r="J26" s="1"/>
      <c r="K26" s="376" t="s">
        <v>25</v>
      </c>
      <c r="L26" s="377"/>
      <c r="M26" s="377"/>
      <c r="N26" s="379" t="e">
        <f>IF(E2="الرابعة حديث",28000,0)</f>
        <v>#N/A</v>
      </c>
      <c r="O26" s="379"/>
      <c r="P26" s="379"/>
      <c r="Q26" s="379"/>
      <c r="R26" s="156"/>
      <c r="S26" s="414"/>
      <c r="T26" s="415"/>
      <c r="U26" s="416"/>
      <c r="V26" s="405"/>
      <c r="W26" s="406"/>
      <c r="X26" s="407"/>
      <c r="Y26" s="375" t="s">
        <v>190</v>
      </c>
      <c r="Z26" s="375"/>
      <c r="AA26" s="375"/>
      <c r="AB26" s="375"/>
      <c r="AC26" s="375"/>
      <c r="AD26" s="380">
        <f>H13+H20+P13+P20+X13+X20+AF13+AF20</f>
        <v>0</v>
      </c>
      <c r="AE26" s="381"/>
      <c r="AF26" s="382"/>
      <c r="AH26" s="81"/>
      <c r="AI26" s="81"/>
      <c r="AJ26" s="81"/>
      <c r="AK26" s="81"/>
      <c r="AL26" s="249" t="e">
        <f>IF(J18&lt;&gt;"",J18,"")</f>
        <v>#N/A</v>
      </c>
      <c r="AM26" s="250">
        <v>19</v>
      </c>
      <c r="AU26" s="252">
        <v>22</v>
      </c>
      <c r="AV26" s="252">
        <f>T9</f>
        <v>312</v>
      </c>
      <c r="AW26" s="256" t="str">
        <f>U9</f>
        <v>تدريبات في الاستماع والتعبير الشفوي ENG</v>
      </c>
      <c r="AX26" s="254">
        <f>X9</f>
        <v>0</v>
      </c>
      <c r="AY26" s="254" t="e">
        <f>Y9</f>
        <v>#N/A</v>
      </c>
      <c r="AZ26" s="255"/>
      <c r="BA26" s="255"/>
      <c r="BB26" s="256"/>
      <c r="BC26" s="256"/>
      <c r="BD26" s="255"/>
    </row>
    <row r="27" spans="1:56" ht="23.25" customHeight="1" thickTop="1" thickBot="1" x14ac:dyDescent="0.35">
      <c r="B27" s="88" t="str">
        <f>IFERROR(SMALL($B$39:$B$49,'اختيار المقررات'!AM9),"")</f>
        <v/>
      </c>
      <c r="C27" s="369" t="str">
        <f>IFERROR(VLOOKUP(B27,B$50:C$59,2,0),"")</f>
        <v/>
      </c>
      <c r="D27" s="369"/>
      <c r="E27" s="369"/>
      <c r="F27" s="369"/>
      <c r="G27" s="369"/>
      <c r="H27" s="369"/>
      <c r="I27" s="1"/>
      <c r="J27" s="1"/>
      <c r="K27" s="376" t="s">
        <v>525</v>
      </c>
      <c r="L27" s="377"/>
      <c r="M27" s="377"/>
      <c r="N27" s="379" t="e">
        <f>IF(R27=1,COUNT(B26:B31)*15000,IF(F5=AO4,COUNT(B26:B31)*15000,IF(OR(F5=AO1,F5=AO2,F5=AO6,F5=AO5),COUNT(B26:B31)*15000,IF(OR(F5=AO3,F5=AO7),COUNT(B26:B31)*15000,COUNT(B26:B31)*15000))))</f>
        <v>#N/A</v>
      </c>
      <c r="O27" s="379"/>
      <c r="P27" s="379"/>
      <c r="Q27" s="379"/>
      <c r="R27" s="157" t="e">
        <f>IF(AND(Y28&lt;&gt;"",Y28&lt;&gt;"ضعف الرسوم"),1,0)</f>
        <v>#N/A</v>
      </c>
      <c r="S27" s="417"/>
      <c r="T27" s="418"/>
      <c r="U27" s="419"/>
      <c r="V27" s="408"/>
      <c r="W27" s="409"/>
      <c r="X27" s="410"/>
      <c r="Y27" s="375" t="e">
        <f>IF(R27=1,"عدد المقررات المسجلة","عدد المقررات المسجلة لأكثر من مرتين")</f>
        <v>#N/A</v>
      </c>
      <c r="Z27" s="375"/>
      <c r="AA27" s="375"/>
      <c r="AB27" s="375"/>
      <c r="AC27" s="375"/>
      <c r="AD27" s="380" t="e">
        <f>IF(R27=1,SUM(F13,N13,V13,AD13,AD20,V20,N20,F20),I13+I20+Q13+Q20+Y13+Y20+AG13+AG20)</f>
        <v>#N/A</v>
      </c>
      <c r="AE27" s="381"/>
      <c r="AF27" s="382"/>
      <c r="AL27" s="249"/>
      <c r="AM27" s="250"/>
      <c r="AU27" s="252"/>
      <c r="AV27" s="252"/>
      <c r="AW27" s="256"/>
      <c r="AX27" s="254"/>
      <c r="AY27" s="254"/>
      <c r="AZ27" s="255"/>
      <c r="BA27" s="255"/>
      <c r="BB27" s="256"/>
      <c r="BC27" s="256"/>
      <c r="BD27" s="255"/>
    </row>
    <row r="28" spans="1:56" ht="19.5" customHeight="1" thickTop="1" thickBot="1" x14ac:dyDescent="0.35">
      <c r="B28" s="88" t="str">
        <f>IFERROR(SMALL($B$39:$B$49,'اختيار المقررات'!AM10),"")</f>
        <v/>
      </c>
      <c r="C28" s="369" t="str">
        <f>IFERROR(VLOOKUP(B28,B$50:C$59,2,0),"")</f>
        <v/>
      </c>
      <c r="D28" s="369"/>
      <c r="E28" s="369"/>
      <c r="F28" s="369"/>
      <c r="G28" s="369"/>
      <c r="H28" s="369"/>
      <c r="I28" s="1"/>
      <c r="J28" s="1"/>
      <c r="K28" s="376" t="s">
        <v>526</v>
      </c>
      <c r="L28" s="377"/>
      <c r="M28" s="377"/>
      <c r="N28" s="379" t="e">
        <f>IF(Y28="ضعف الرسوم",T21*2,T21)</f>
        <v>#N/A</v>
      </c>
      <c r="O28" s="379"/>
      <c r="P28" s="379"/>
      <c r="Q28" s="379"/>
      <c r="R28" s="156"/>
      <c r="S28" s="386" t="s">
        <v>20</v>
      </c>
      <c r="T28" s="386"/>
      <c r="U28" s="386"/>
      <c r="V28" s="387" t="s">
        <v>313</v>
      </c>
      <c r="W28" s="388"/>
      <c r="X28" s="389"/>
      <c r="Y28" s="390" t="e">
        <f>'إدخال البيانات'!F1</f>
        <v>#N/A</v>
      </c>
      <c r="Z28" s="391"/>
      <c r="AA28" s="391"/>
      <c r="AB28" s="391"/>
      <c r="AC28" s="391"/>
      <c r="AD28" s="391"/>
      <c r="AE28" s="391"/>
      <c r="AF28" s="392"/>
      <c r="AL28" s="249" t="e">
        <f>IF(J19&lt;&gt;"",J19,"")</f>
        <v>#N/A</v>
      </c>
      <c r="AM28" s="250">
        <v>20</v>
      </c>
      <c r="AU28" s="252">
        <v>23</v>
      </c>
      <c r="AV28" s="252">
        <f t="shared" ref="AV28:AW30" si="13">T10</f>
        <v>313</v>
      </c>
      <c r="AW28" s="256" t="str">
        <f t="shared" si="13"/>
        <v xml:space="preserve">نصوص أدبية بالإنكليزية (1) </v>
      </c>
      <c r="AX28" s="254">
        <f t="shared" ref="AX28:AY30" si="14">X10</f>
        <v>0</v>
      </c>
      <c r="AY28" s="254" t="e">
        <f t="shared" si="14"/>
        <v>#N/A</v>
      </c>
      <c r="AZ28" s="255"/>
      <c r="BA28" s="255"/>
      <c r="BB28" s="252"/>
      <c r="BC28" s="252"/>
      <c r="BD28" s="255"/>
    </row>
    <row r="29" spans="1:56" ht="23.25" customHeight="1" thickTop="1" thickBot="1" x14ac:dyDescent="0.35">
      <c r="B29" s="88" t="str">
        <f>IFERROR(SMALL($B$39:$B$49,'اختيار المقررات'!AM11),"")</f>
        <v/>
      </c>
      <c r="C29" s="369" t="str">
        <f>IFERROR(VLOOKUP(B29,B$50:C$59,2,0)," ")</f>
        <v xml:space="preserve"> </v>
      </c>
      <c r="D29" s="369"/>
      <c r="E29" s="369"/>
      <c r="F29" s="369"/>
      <c r="G29" s="369"/>
      <c r="H29" s="369"/>
      <c r="I29" s="1"/>
      <c r="J29" s="1"/>
      <c r="K29" s="376" t="s">
        <v>23</v>
      </c>
      <c r="L29" s="377"/>
      <c r="M29" s="377"/>
      <c r="N29" s="379" t="e">
        <f>SUM(N25:Q28)-V25</f>
        <v>#N/A</v>
      </c>
      <c r="O29" s="379"/>
      <c r="P29" s="379"/>
      <c r="Q29" s="379"/>
      <c r="R29" s="156"/>
      <c r="S29" s="386" t="s">
        <v>24</v>
      </c>
      <c r="T29" s="386"/>
      <c r="U29" s="386"/>
      <c r="V29" s="397" t="e">
        <f>IF(N29&lt;10000,N29,IF(V28="نعم",(الإستمارة!T1+الإستمارة!T2)+N25+(N29-(الإستمارة!T1+الإستمارة!T2)-N25)/2,N29))</f>
        <v>#N/A</v>
      </c>
      <c r="W29" s="398"/>
      <c r="X29" s="399"/>
      <c r="Y29" s="386" t="s">
        <v>26</v>
      </c>
      <c r="Z29" s="386"/>
      <c r="AA29" s="386"/>
      <c r="AB29" s="386"/>
      <c r="AC29" s="400" t="e">
        <f>N29-V29</f>
        <v>#N/A</v>
      </c>
      <c r="AD29" s="379"/>
      <c r="AE29" s="379"/>
      <c r="AF29" s="401"/>
      <c r="AG29" t="e">
        <f>SUM(AD25:AF27)</f>
        <v>#N/A</v>
      </c>
      <c r="AL29" s="249" t="e">
        <f>IF(R8&lt;&gt;"",R8,"")</f>
        <v>#N/A</v>
      </c>
      <c r="AM29" s="250">
        <v>21</v>
      </c>
      <c r="AU29" s="252">
        <v>24</v>
      </c>
      <c r="AV29" s="252">
        <f t="shared" si="13"/>
        <v>314</v>
      </c>
      <c r="AW29" s="256" t="str">
        <f t="shared" si="13"/>
        <v>ترجمة تتبعيه ومنظورة (1)</v>
      </c>
      <c r="AX29" s="254">
        <f t="shared" si="14"/>
        <v>0</v>
      </c>
      <c r="AY29" s="254" t="e">
        <f t="shared" si="14"/>
        <v>#N/A</v>
      </c>
      <c r="AZ29" s="255"/>
      <c r="BA29" s="255"/>
      <c r="BB29" s="252"/>
      <c r="BC29" s="252"/>
      <c r="BD29" s="255"/>
    </row>
    <row r="30" spans="1:56" s="30" customFormat="1" ht="17.25" customHeight="1" thickTop="1" thickBot="1" x14ac:dyDescent="0.35">
      <c r="B30" s="88" t="str">
        <f>IFERROR(SMALL($B$39:$B$49,'اختيار المقررات'!AM12),"")</f>
        <v/>
      </c>
      <c r="C30" s="369" t="str">
        <f>IFERROR(VLOOKUP(B30,B$50:C$59,2,0),"")</f>
        <v/>
      </c>
      <c r="D30" s="369"/>
      <c r="E30" s="369"/>
      <c r="F30" s="369"/>
      <c r="G30" s="369"/>
      <c r="H30" s="369"/>
      <c r="I30" s="92"/>
      <c r="J30" s="92"/>
      <c r="K30" s="384" t="s">
        <v>304</v>
      </c>
      <c r="L30" s="384"/>
      <c r="M30" s="384"/>
      <c r="N30" s="384"/>
      <c r="O30" s="384"/>
      <c r="P30" s="384"/>
      <c r="Q30" s="385" t="s">
        <v>182</v>
      </c>
      <c r="R30" s="385"/>
      <c r="S30" s="385"/>
      <c r="T30" s="384" t="s">
        <v>305</v>
      </c>
      <c r="U30" s="384"/>
      <c r="V30" s="384"/>
      <c r="W30" s="384" t="s">
        <v>183</v>
      </c>
      <c r="X30" s="384"/>
      <c r="Y30" s="384" t="s">
        <v>306</v>
      </c>
      <c r="Z30" s="384"/>
      <c r="AA30" s="384"/>
      <c r="AB30" s="384"/>
      <c r="AC30" s="384"/>
      <c r="AD30" s="384"/>
      <c r="AE30" s="93" t="s">
        <v>181</v>
      </c>
      <c r="AF30" s="93"/>
      <c r="AG30" s="92"/>
      <c r="AL30" s="249" t="e">
        <f>IF(R9&lt;&gt;"",R9,"")</f>
        <v>#N/A</v>
      </c>
      <c r="AM30" s="250">
        <v>22</v>
      </c>
      <c r="AU30" s="252">
        <v>25</v>
      </c>
      <c r="AV30" s="252">
        <f t="shared" si="13"/>
        <v>315</v>
      </c>
      <c r="AW30" s="256" t="str">
        <f t="shared" si="13"/>
        <v>نصوص ومصطلحات علمية باللغة الانكليزية</v>
      </c>
      <c r="AX30" s="254">
        <f t="shared" si="14"/>
        <v>0</v>
      </c>
      <c r="AY30" s="254" t="e">
        <f t="shared" si="14"/>
        <v>#N/A</v>
      </c>
      <c r="AZ30" s="255"/>
      <c r="BA30" s="255"/>
      <c r="BB30" s="252"/>
      <c r="BC30" s="252"/>
      <c r="BD30" s="255"/>
    </row>
    <row r="31" spans="1:56" s="30" customFormat="1" ht="24.75" customHeight="1" thickTop="1" thickBot="1" x14ac:dyDescent="0.35">
      <c r="B31" s="88" t="str">
        <f>IFERROR(SMALL($B$39:$B$49,'اختيار المقررات'!AM13),"")</f>
        <v/>
      </c>
      <c r="C31" s="369" t="str">
        <f>IFERROR(VLOOKUP(B31,B$50:C$59,2,0),"")</f>
        <v/>
      </c>
      <c r="D31" s="369"/>
      <c r="E31" s="369"/>
      <c r="F31" s="369"/>
      <c r="G31" s="369"/>
      <c r="H31" s="369"/>
      <c r="I31" s="92"/>
      <c r="J31" s="92"/>
      <c r="K31" s="383" t="s">
        <v>527</v>
      </c>
      <c r="L31" s="383"/>
      <c r="M31" s="383"/>
      <c r="N31" s="383"/>
      <c r="O31" s="383"/>
      <c r="P31" s="383"/>
      <c r="Q31" s="383"/>
      <c r="R31" s="383"/>
      <c r="S31" s="383"/>
      <c r="T31" s="383"/>
      <c r="U31" s="383"/>
      <c r="V31" s="383"/>
      <c r="W31" s="383"/>
      <c r="X31" s="383"/>
      <c r="Y31" s="383"/>
      <c r="Z31" s="383"/>
      <c r="AA31" s="383"/>
      <c r="AB31" s="383"/>
      <c r="AC31" s="383"/>
      <c r="AD31" s="383"/>
      <c r="AE31" s="383"/>
      <c r="AF31" s="383"/>
      <c r="AG31" s="383"/>
      <c r="AL31" s="249" t="e">
        <f>IF(R10&lt;&gt;"",R10,"")</f>
        <v>#N/A</v>
      </c>
      <c r="AM31" s="250">
        <v>23</v>
      </c>
      <c r="AU31" s="252">
        <v>26</v>
      </c>
      <c r="AV31" s="252">
        <f t="shared" ref="AV31:AW35" si="15">AB8</f>
        <v>321</v>
      </c>
      <c r="AW31" s="252" t="str">
        <f t="shared" si="15"/>
        <v>نصوص من الادب العربي المعاصر (1)</v>
      </c>
      <c r="AX31" s="254">
        <f t="shared" ref="AX31:AY35" si="16">AF8</f>
        <v>0</v>
      </c>
      <c r="AY31" s="254" t="e">
        <f t="shared" si="16"/>
        <v>#N/A</v>
      </c>
      <c r="AZ31" s="255"/>
      <c r="BA31" s="255"/>
      <c r="BB31" s="252"/>
      <c r="BC31" s="252"/>
      <c r="BD31" s="255"/>
    </row>
    <row r="32" spans="1:56" s="30" customFormat="1" ht="16.8" thickTop="1" thickBot="1" x14ac:dyDescent="0.35">
      <c r="B32" s="88" t="str">
        <f>IFERROR(SMALL($B$39:$B$49,'اختيار المقررات'!AM14),"")</f>
        <v/>
      </c>
      <c r="C32" s="369" t="str">
        <f>IFERROR(VLOOKUP(B32,B$50:C$59,2,0),"")</f>
        <v/>
      </c>
      <c r="D32" s="369"/>
      <c r="E32" s="369"/>
      <c r="F32" s="369"/>
      <c r="G32" s="369"/>
      <c r="H32" s="369"/>
      <c r="I32" s="3"/>
      <c r="J32" s="3"/>
      <c r="K32" s="3"/>
      <c r="L32" s="3"/>
      <c r="M32" s="3"/>
      <c r="N32" s="3"/>
      <c r="O32" s="3"/>
      <c r="P32" s="3"/>
      <c r="Q32" s="3"/>
      <c r="R32" s="3"/>
      <c r="S32" s="3"/>
      <c r="T32" s="3"/>
      <c r="U32" s="3"/>
      <c r="V32" s="3"/>
      <c r="W32" s="3"/>
      <c r="X32" s="3"/>
      <c r="Y32" s="3"/>
      <c r="Z32" s="3"/>
      <c r="AA32" s="3"/>
      <c r="AB32" s="3"/>
      <c r="AC32" s="3"/>
      <c r="AD32" s="3"/>
      <c r="AE32" s="3"/>
      <c r="AF32" s="3"/>
      <c r="AG32" s="3"/>
      <c r="AL32" s="249" t="e">
        <f>IF(R11&lt;&gt;"",R11,"")</f>
        <v>#N/A</v>
      </c>
      <c r="AM32" s="250">
        <v>24</v>
      </c>
      <c r="AU32" s="252">
        <v>27</v>
      </c>
      <c r="AV32" s="252">
        <f t="shared" si="15"/>
        <v>322</v>
      </c>
      <c r="AW32" s="252" t="str">
        <f t="shared" si="15"/>
        <v xml:space="preserve">علم اللغة (التراكيب والدلالة )باللغة الانكليزية </v>
      </c>
      <c r="AX32" s="254">
        <f t="shared" si="16"/>
        <v>0</v>
      </c>
      <c r="AY32" s="254" t="e">
        <f t="shared" si="16"/>
        <v>#N/A</v>
      </c>
      <c r="AZ32" s="255"/>
      <c r="BA32" s="255"/>
      <c r="BB32" s="256"/>
      <c r="BC32" s="256"/>
      <c r="BD32" s="255"/>
    </row>
    <row r="33" spans="2:56" s="30" customFormat="1" ht="17.25" customHeight="1" thickTop="1" thickBot="1" x14ac:dyDescent="0.35">
      <c r="B33" s="3" t="str">
        <f>IFERROR(SMALL($B$39:$B$49,'اختيار المقررات'!AM15),"")</f>
        <v/>
      </c>
      <c r="C33" s="369" t="str">
        <f>IFERROR(VLOOKUP(B33,B$50:C$59,2,0),"")</f>
        <v/>
      </c>
      <c r="D33" s="369"/>
      <c r="E33" s="369"/>
      <c r="F33" s="369"/>
      <c r="G33" s="369"/>
      <c r="H33" s="369"/>
      <c r="I33" s="3"/>
      <c r="J33" s="3"/>
      <c r="K33" s="3"/>
      <c r="L33" s="3"/>
      <c r="M33" s="3"/>
      <c r="N33" s="3"/>
      <c r="O33" s="3"/>
      <c r="P33" s="3"/>
      <c r="Q33" s="3"/>
      <c r="R33" s="3"/>
      <c r="S33" s="3"/>
      <c r="T33" s="3"/>
      <c r="U33" s="3"/>
      <c r="V33" s="3"/>
      <c r="W33" s="3"/>
      <c r="X33" s="3"/>
      <c r="Y33" s="3"/>
      <c r="Z33" s="3"/>
      <c r="AA33" s="3"/>
      <c r="AB33" s="3"/>
      <c r="AC33" s="3"/>
      <c r="AD33" s="3"/>
      <c r="AE33" s="3"/>
      <c r="AF33" s="3"/>
      <c r="AG33" s="3"/>
      <c r="AL33" s="249" t="e">
        <f>IF(R12&lt;&gt;"",R12,"")</f>
        <v>#N/A</v>
      </c>
      <c r="AM33" s="250">
        <v>25</v>
      </c>
      <c r="AU33" s="252">
        <v>28</v>
      </c>
      <c r="AV33" s="252">
        <f t="shared" si="15"/>
        <v>323</v>
      </c>
      <c r="AW33" s="252" t="str">
        <f t="shared" si="15"/>
        <v>نصوص أدبية بالإنكليزية (2)</v>
      </c>
      <c r="AX33" s="254">
        <f t="shared" si="16"/>
        <v>0</v>
      </c>
      <c r="AY33" s="254" t="e">
        <f t="shared" si="16"/>
        <v>#N/A</v>
      </c>
      <c r="AZ33" s="255"/>
      <c r="BA33" s="255"/>
      <c r="BB33" s="252"/>
      <c r="BC33" s="252"/>
      <c r="BD33" s="255"/>
    </row>
    <row r="34" spans="2:56" s="30" customFormat="1" ht="16.8" thickTop="1" thickBot="1" x14ac:dyDescent="0.35">
      <c r="B34" s="3" t="str">
        <f>IFERROR(SMALL($B$39:$B$49,'اختيار المقررات'!AM16),"")</f>
        <v/>
      </c>
      <c r="C34" s="369" t="str">
        <f>IFERROR(VLOOKUP(B39,B$50:C$59,2,0),"")</f>
        <v/>
      </c>
      <c r="D34" s="369"/>
      <c r="E34" s="369"/>
      <c r="F34" s="369"/>
      <c r="G34" s="369"/>
      <c r="H34" s="369"/>
      <c r="I34" s="21"/>
      <c r="J34" s="21"/>
      <c r="K34" s="21"/>
      <c r="L34" s="21"/>
      <c r="M34" s="21"/>
      <c r="N34" s="21"/>
      <c r="O34" s="21"/>
      <c r="P34" s="21"/>
      <c r="Q34" s="21"/>
      <c r="R34" s="3"/>
      <c r="S34" s="3"/>
      <c r="T34" s="3"/>
      <c r="U34" s="3"/>
      <c r="V34" s="3"/>
      <c r="W34" s="3"/>
      <c r="X34" s="3"/>
      <c r="Y34" s="3"/>
      <c r="Z34" s="3"/>
      <c r="AA34" s="3"/>
      <c r="AB34" s="3"/>
      <c r="AC34" s="3"/>
      <c r="AD34" s="3"/>
      <c r="AE34" s="3"/>
      <c r="AF34" s="3"/>
      <c r="AG34" s="3"/>
      <c r="AL34" s="249" t="e">
        <f>IF(Z8&lt;&gt;"",Z8,"")</f>
        <v>#N/A</v>
      </c>
      <c r="AM34" s="250">
        <v>26</v>
      </c>
      <c r="AU34" s="252">
        <v>29</v>
      </c>
      <c r="AV34" s="252">
        <f t="shared" si="15"/>
        <v>324</v>
      </c>
      <c r="AW34" s="252" t="str">
        <f t="shared" si="15"/>
        <v>ترجمة تتبعيه ومنظورة (2)</v>
      </c>
      <c r="AX34" s="254">
        <f t="shared" si="16"/>
        <v>0</v>
      </c>
      <c r="AY34" s="254" t="e">
        <f t="shared" si="16"/>
        <v>#N/A</v>
      </c>
      <c r="AZ34" s="255"/>
      <c r="BA34" s="255"/>
      <c r="BB34" s="252"/>
      <c r="BC34" s="252"/>
      <c r="BD34" s="255"/>
    </row>
    <row r="35" spans="2:56" s="30" customFormat="1" ht="16.8" thickTop="1" thickBot="1" x14ac:dyDescent="0.35">
      <c r="B35" s="3" t="str">
        <f>IFERROR(SMALL($B$39:$B$49,'اختيار المقررات'!AM17),"")</f>
        <v/>
      </c>
      <c r="C35" s="369" t="str">
        <f>IFERROR(VLOOKUP(B40,B$50:C$59,2,0),"")</f>
        <v/>
      </c>
      <c r="D35" s="369"/>
      <c r="E35" s="369"/>
      <c r="F35" s="369"/>
      <c r="G35" s="369"/>
      <c r="H35" s="369"/>
      <c r="I35" s="3"/>
      <c r="J35" s="22"/>
      <c r="K35" s="3"/>
      <c r="L35" s="4"/>
      <c r="M35" s="5"/>
      <c r="N35" s="5"/>
      <c r="O35" s="5"/>
      <c r="P35" s="3"/>
      <c r="Q35" s="3"/>
      <c r="R35" s="3"/>
      <c r="S35" s="3"/>
      <c r="T35" s="3"/>
      <c r="U35" s="3"/>
      <c r="V35" s="3"/>
      <c r="W35" s="3"/>
      <c r="X35" s="3"/>
      <c r="Y35" s="3"/>
      <c r="Z35" s="3"/>
      <c r="AA35" s="3"/>
      <c r="AB35" s="3"/>
      <c r="AC35" s="3"/>
      <c r="AD35" s="3"/>
      <c r="AE35" s="3"/>
      <c r="AF35" s="3"/>
      <c r="AG35" s="3"/>
      <c r="AL35" s="249" t="e">
        <f>IF(Z9&lt;&gt;"",Z9,"")</f>
        <v>#N/A</v>
      </c>
      <c r="AM35" s="250">
        <v>27</v>
      </c>
      <c r="AU35" s="252">
        <v>30</v>
      </c>
      <c r="AV35" s="252">
        <f t="shared" si="15"/>
        <v>325</v>
      </c>
      <c r="AW35" s="252" t="str">
        <f t="shared" si="15"/>
        <v xml:space="preserve">نصوص ومصطلحات سياسية باللغة الانكليزية  </v>
      </c>
      <c r="AX35" s="254">
        <f t="shared" si="16"/>
        <v>0</v>
      </c>
      <c r="AY35" s="254" t="e">
        <f t="shared" si="16"/>
        <v>#N/A</v>
      </c>
      <c r="AZ35" s="255"/>
      <c r="BA35" s="255"/>
      <c r="BB35" s="252"/>
      <c r="BC35" s="252"/>
      <c r="BD35" s="255"/>
    </row>
    <row r="36" spans="2:56" s="30" customFormat="1" ht="16.8" thickTop="1" thickBot="1" x14ac:dyDescent="0.3">
      <c r="C36" s="146"/>
      <c r="D36" s="215"/>
      <c r="E36" s="215"/>
      <c r="F36" s="215"/>
      <c r="G36" s="215"/>
      <c r="H36" s="88"/>
      <c r="I36" s="3"/>
      <c r="J36" s="22"/>
      <c r="K36" s="3"/>
      <c r="L36" s="4"/>
      <c r="M36" s="5"/>
      <c r="N36" s="5"/>
      <c r="O36" s="5"/>
      <c r="P36" s="3"/>
      <c r="Q36" s="3"/>
      <c r="R36" s="3"/>
      <c r="S36" s="3"/>
      <c r="T36" s="3"/>
      <c r="U36" s="3"/>
      <c r="V36" s="3"/>
      <c r="W36" s="3"/>
      <c r="X36" s="3"/>
      <c r="Y36" s="3"/>
      <c r="Z36" s="3"/>
      <c r="AA36" s="3"/>
      <c r="AB36" s="3"/>
      <c r="AC36" s="3"/>
      <c r="AD36" s="3"/>
      <c r="AE36" s="3"/>
      <c r="AF36" s="3"/>
      <c r="AG36" s="3"/>
      <c r="AL36" s="249" t="e">
        <f>IF(Z10&lt;&gt;"",Z10,"")</f>
        <v>#N/A</v>
      </c>
      <c r="AM36" s="250">
        <v>28</v>
      </c>
      <c r="AU36" s="252">
        <v>31</v>
      </c>
      <c r="AV36" s="252">
        <f t="shared" ref="AV36:AW40" si="17">T15</f>
        <v>411</v>
      </c>
      <c r="AW36" s="252" t="str">
        <f t="shared" si="17"/>
        <v xml:space="preserve">تدريبات في كتابة المقال باللغة العربية </v>
      </c>
      <c r="AX36" s="255">
        <f t="shared" ref="AX36:AY40" si="18">X15</f>
        <v>0</v>
      </c>
      <c r="AY36" s="255" t="e">
        <f t="shared" si="18"/>
        <v>#N/A</v>
      </c>
      <c r="AZ36" s="255"/>
      <c r="BA36" s="255"/>
      <c r="BB36" s="252"/>
      <c r="BC36" s="252"/>
      <c r="BD36" s="255"/>
    </row>
    <row r="37" spans="2:56" s="30" customFormat="1" ht="16.8" thickTop="1" thickBot="1" x14ac:dyDescent="0.3">
      <c r="C37" s="146"/>
      <c r="D37" s="215"/>
      <c r="E37" s="215"/>
      <c r="F37" s="215"/>
      <c r="G37" s="215"/>
      <c r="H37" s="88"/>
      <c r="I37" s="3"/>
      <c r="J37" s="22"/>
      <c r="K37" s="3"/>
      <c r="L37" s="4"/>
      <c r="M37" s="5"/>
      <c r="N37" s="5"/>
      <c r="O37" s="5"/>
      <c r="P37" s="3"/>
      <c r="Q37" s="3"/>
      <c r="R37" s="3"/>
      <c r="S37" s="3"/>
      <c r="T37" s="3"/>
      <c r="U37" s="3"/>
      <c r="V37" s="3"/>
      <c r="W37" s="3"/>
      <c r="X37" s="3"/>
      <c r="Y37" s="3"/>
      <c r="Z37" s="3"/>
      <c r="AA37" s="3"/>
      <c r="AB37" s="3"/>
      <c r="AC37" s="3"/>
      <c r="AD37" s="3"/>
      <c r="AE37" s="3"/>
      <c r="AF37" s="3"/>
      <c r="AG37" s="3"/>
      <c r="AL37" s="249" t="e">
        <f>IF(Z11&lt;&gt;"",Z11,"")</f>
        <v>#N/A</v>
      </c>
      <c r="AM37" s="250">
        <v>29</v>
      </c>
      <c r="AU37" s="252">
        <v>32</v>
      </c>
      <c r="AV37" s="252">
        <f t="shared" si="17"/>
        <v>412</v>
      </c>
      <c r="AW37" s="252" t="str">
        <f t="shared" si="17"/>
        <v>المقال  ENG (1)</v>
      </c>
      <c r="AX37" s="255">
        <f t="shared" si="18"/>
        <v>0</v>
      </c>
      <c r="AY37" s="255" t="e">
        <f t="shared" si="18"/>
        <v>#N/A</v>
      </c>
      <c r="AZ37" s="255"/>
      <c r="BA37" s="255"/>
      <c r="BB37" s="252"/>
      <c r="BC37" s="252"/>
      <c r="BD37" s="255"/>
    </row>
    <row r="38" spans="2:56" s="30" customFormat="1" ht="16.8" thickTop="1" thickBot="1" x14ac:dyDescent="0.3">
      <c r="C38" s="146"/>
      <c r="D38" s="215"/>
      <c r="E38" s="215"/>
      <c r="F38" s="215"/>
      <c r="G38" s="215"/>
      <c r="H38" s="88"/>
      <c r="I38" s="3"/>
      <c r="J38" s="22"/>
      <c r="K38" s="3"/>
      <c r="L38" s="394"/>
      <c r="M38" s="394"/>
      <c r="O38" s="95"/>
      <c r="P38" s="95"/>
      <c r="Q38" s="95"/>
      <c r="R38" s="95"/>
      <c r="S38" s="96"/>
      <c r="T38" s="97"/>
      <c r="U38" s="97"/>
      <c r="V38" s="97"/>
      <c r="X38" s="95"/>
      <c r="Y38" s="95"/>
      <c r="Z38" s="97"/>
      <c r="AA38" s="97"/>
      <c r="AB38" s="97"/>
      <c r="AC38" s="97"/>
      <c r="AE38" s="95"/>
      <c r="AF38" s="95"/>
      <c r="AG38" s="95"/>
      <c r="AL38" s="249" t="e">
        <f>IF(Z12&lt;&gt;"",Z12,"")</f>
        <v>#N/A</v>
      </c>
      <c r="AM38" s="250">
        <v>30</v>
      </c>
      <c r="AU38" s="252">
        <v>33</v>
      </c>
      <c r="AV38" s="252">
        <f t="shared" si="17"/>
        <v>413</v>
      </c>
      <c r="AW38" s="252" t="str">
        <f t="shared" si="17"/>
        <v xml:space="preserve">لغويات مقارنة </v>
      </c>
      <c r="AX38" s="255">
        <f t="shared" si="18"/>
        <v>0</v>
      </c>
      <c r="AY38" s="255" t="e">
        <f t="shared" si="18"/>
        <v>#N/A</v>
      </c>
      <c r="AZ38" s="255"/>
      <c r="BA38" s="255"/>
      <c r="BB38" s="252"/>
      <c r="BC38" s="252"/>
      <c r="BD38" s="255"/>
    </row>
    <row r="39" spans="2:56" s="30" customFormat="1" ht="22.2" thickTop="1" thickBot="1" x14ac:dyDescent="0.3">
      <c r="B39" s="3" t="e">
        <f>IF(VLOOKUP($E$1,ورقة2!$A$3:$AF$3270,22,0)&lt;&gt;"",1,"")</f>
        <v>#N/A</v>
      </c>
      <c r="C39" s="146"/>
      <c r="D39" s="215"/>
      <c r="E39" s="215"/>
      <c r="F39" s="215"/>
      <c r="G39" s="215"/>
      <c r="H39" s="88"/>
      <c r="I39" s="3"/>
      <c r="J39" s="22"/>
      <c r="K39" s="3"/>
      <c r="L39" s="373"/>
      <c r="M39" s="373"/>
      <c r="O39" s="95"/>
      <c r="P39" s="95"/>
      <c r="Q39" s="95"/>
      <c r="R39" s="95"/>
      <c r="S39" s="96"/>
      <c r="T39" s="97"/>
      <c r="U39" s="97"/>
      <c r="V39" s="97"/>
      <c r="X39" s="98"/>
      <c r="Y39" s="99"/>
      <c r="Z39" s="99"/>
      <c r="AA39" s="99"/>
      <c r="AB39" s="99"/>
      <c r="AC39" s="99"/>
      <c r="AD39" s="99"/>
      <c r="AE39" s="99"/>
      <c r="AF39" s="99"/>
      <c r="AG39" s="99"/>
      <c r="AL39" s="249" t="e">
        <f>IF(R15&lt;&gt;"",R15,"")</f>
        <v>#N/A</v>
      </c>
      <c r="AM39" s="250">
        <v>31</v>
      </c>
      <c r="AU39" s="252">
        <v>34</v>
      </c>
      <c r="AV39" s="252">
        <f t="shared" si="17"/>
        <v>414</v>
      </c>
      <c r="AW39" s="252" t="str">
        <f t="shared" si="17"/>
        <v xml:space="preserve">ترجمة تحريرية من والى العربية </v>
      </c>
      <c r="AX39" s="255">
        <f t="shared" si="18"/>
        <v>0</v>
      </c>
      <c r="AY39" s="255" t="e">
        <f t="shared" si="18"/>
        <v>#N/A</v>
      </c>
      <c r="AZ39" s="255"/>
      <c r="BA39" s="255"/>
      <c r="BB39" s="252"/>
      <c r="BC39" s="252"/>
      <c r="BD39" s="255"/>
    </row>
    <row r="40" spans="2:56" s="30" customFormat="1" ht="16.8" thickTop="1" thickBot="1" x14ac:dyDescent="0.3">
      <c r="B40" s="3" t="e">
        <f>IF(VLOOKUP($E$1,ورقة2!$A$3:$AF$3270,23,0)&lt;&gt;"",2,"")</f>
        <v>#N/A</v>
      </c>
      <c r="C40" s="146"/>
      <c r="D40" s="215"/>
      <c r="E40" s="215"/>
      <c r="F40" s="215"/>
      <c r="G40" s="215"/>
      <c r="H40" s="88"/>
      <c r="I40" s="3"/>
      <c r="J40" s="22"/>
      <c r="K40" s="3"/>
      <c r="L40" s="394"/>
      <c r="M40" s="394"/>
      <c r="O40" s="115"/>
      <c r="P40" s="115"/>
      <c r="Q40" s="115"/>
      <c r="R40" s="115"/>
      <c r="S40" s="96"/>
      <c r="T40" s="97"/>
      <c r="U40" s="97"/>
      <c r="V40" s="97"/>
      <c r="X40" s="100"/>
      <c r="Y40" s="100"/>
      <c r="Z40" s="97"/>
      <c r="AA40" s="97"/>
      <c r="AB40" s="97"/>
      <c r="AC40" s="97"/>
      <c r="AE40" s="95"/>
      <c r="AF40" s="95"/>
      <c r="AG40" s="95"/>
      <c r="AL40" s="249" t="e">
        <f>IF(R16&lt;&gt;"",R16,"")</f>
        <v>#N/A</v>
      </c>
      <c r="AM40" s="250">
        <v>32</v>
      </c>
      <c r="AU40" s="252">
        <v>35</v>
      </c>
      <c r="AV40" s="252">
        <f t="shared" si="17"/>
        <v>415</v>
      </c>
      <c r="AW40" s="252" t="str">
        <f t="shared" si="17"/>
        <v>ترجمة فورية (1)(تدريب عملي )</v>
      </c>
      <c r="AX40" s="255">
        <f t="shared" si="18"/>
        <v>0</v>
      </c>
      <c r="AY40" s="255" t="e">
        <f t="shared" si="18"/>
        <v>#N/A</v>
      </c>
      <c r="AZ40" s="255"/>
      <c r="BA40" s="255"/>
      <c r="BB40" s="252"/>
      <c r="BC40" s="252"/>
      <c r="BD40" s="255"/>
    </row>
    <row r="41" spans="2:56" s="30" customFormat="1" ht="16.8" thickTop="1" thickBot="1" x14ac:dyDescent="0.3">
      <c r="B41" s="3" t="e">
        <f>IF(VLOOKUP($E$1,ورقة2!$A$3:$AF$3270,24,0)&lt;&gt;"",3,"")</f>
        <v>#N/A</v>
      </c>
      <c r="C41" s="215"/>
      <c r="D41" s="215"/>
      <c r="E41" s="216"/>
      <c r="F41" s="88"/>
      <c r="G41" s="88"/>
      <c r="H41" s="217"/>
      <c r="I41" s="23"/>
      <c r="J41" s="23"/>
      <c r="K41" s="23"/>
      <c r="L41" s="420"/>
      <c r="M41" s="396"/>
      <c r="N41" s="396"/>
      <c r="O41" s="396"/>
      <c r="P41" s="396"/>
      <c r="Q41" s="396"/>
      <c r="U41" s="395"/>
      <c r="V41" s="395"/>
      <c r="W41" s="395"/>
      <c r="Z41" s="396"/>
      <c r="AA41" s="396"/>
      <c r="AB41" s="396"/>
      <c r="AC41" s="396"/>
      <c r="AD41" s="396"/>
      <c r="AE41" s="396"/>
      <c r="AL41" s="249" t="e">
        <f>IF(R17&lt;&gt;"",R17,"")</f>
        <v>#N/A</v>
      </c>
      <c r="AM41" s="250">
        <v>33</v>
      </c>
      <c r="AU41" s="252">
        <v>36</v>
      </c>
      <c r="AV41" s="252">
        <f t="shared" ref="AV41:AW45" si="19">AB15</f>
        <v>421</v>
      </c>
      <c r="AW41" s="256" t="str">
        <f t="shared" si="19"/>
        <v>نصوص من الادب العربي المعاصر (2)</v>
      </c>
      <c r="AX41" s="255">
        <f t="shared" ref="AX41:AY45" si="20">AF15</f>
        <v>0</v>
      </c>
      <c r="AY41" s="255" t="e">
        <f t="shared" si="20"/>
        <v>#N/A</v>
      </c>
      <c r="AZ41" s="255"/>
      <c r="BA41" s="255"/>
      <c r="BB41" s="256"/>
      <c r="BC41" s="256"/>
      <c r="BD41" s="255"/>
    </row>
    <row r="42" spans="2:56" s="30" customFormat="1" ht="18.600000000000001" thickTop="1" thickBot="1" x14ac:dyDescent="0.3">
      <c r="B42" s="3" t="e">
        <f>IF(VLOOKUP($E$1,ورقة2!$A$3:$AF$3270,25,0)&lt;&gt;"",4,"")</f>
        <v>#N/A</v>
      </c>
      <c r="C42" s="218"/>
      <c r="D42" s="215"/>
      <c r="E42" s="215"/>
      <c r="F42" s="215"/>
      <c r="G42" s="88"/>
      <c r="H42" s="217"/>
      <c r="I42" s="23"/>
      <c r="J42" s="23"/>
      <c r="K42" s="23"/>
      <c r="L42" s="393"/>
      <c r="M42" s="393"/>
      <c r="N42" s="393"/>
      <c r="O42" s="393"/>
      <c r="P42" s="393"/>
      <c r="Q42" s="393"/>
      <c r="R42" s="396"/>
      <c r="S42" s="396"/>
      <c r="T42" s="396"/>
      <c r="U42" s="393"/>
      <c r="V42" s="393"/>
      <c r="W42" s="393"/>
      <c r="X42" s="393"/>
      <c r="Y42" s="393"/>
      <c r="Z42" s="393"/>
      <c r="AA42" s="393"/>
      <c r="AB42" s="393"/>
      <c r="AC42" s="393"/>
      <c r="AD42" s="393"/>
      <c r="AE42" s="393"/>
      <c r="AF42" s="101"/>
      <c r="AG42" s="101"/>
      <c r="AL42" s="249" t="e">
        <f>IF(R18&lt;&gt;"",R18,"")</f>
        <v>#N/A</v>
      </c>
      <c r="AM42" s="250">
        <v>34</v>
      </c>
      <c r="AU42" s="252">
        <v>37</v>
      </c>
      <c r="AV42" s="252">
        <f t="shared" si="19"/>
        <v>422</v>
      </c>
      <c r="AW42" s="256" t="str">
        <f t="shared" si="19"/>
        <v>المقال  ENG (2)</v>
      </c>
      <c r="AX42" s="255">
        <f t="shared" si="20"/>
        <v>0</v>
      </c>
      <c r="AY42" s="255" t="e">
        <f t="shared" si="20"/>
        <v>#N/A</v>
      </c>
      <c r="AZ42" s="255"/>
      <c r="BA42" s="255"/>
      <c r="BB42" s="256"/>
      <c r="BC42" s="256"/>
      <c r="BD42" s="255"/>
    </row>
    <row r="43" spans="2:56" s="30" customFormat="1" ht="18.600000000000001" thickTop="1" thickBot="1" x14ac:dyDescent="0.3">
      <c r="B43" s="3" t="e">
        <f>IF(VLOOKUP($E$1,ورقة2!$A$3:$AF$3270,26,0)&lt;&gt;"",5,"")</f>
        <v>#N/A</v>
      </c>
      <c r="C43" s="219"/>
      <c r="D43" s="219"/>
      <c r="E43" s="219"/>
      <c r="F43" s="219"/>
      <c r="G43" s="220"/>
      <c r="H43" s="218"/>
      <c r="I43" s="7"/>
      <c r="J43" s="7"/>
      <c r="K43" s="7"/>
      <c r="L43" s="5"/>
      <c r="M43" s="5"/>
      <c r="N43" s="24"/>
      <c r="O43" s="24"/>
      <c r="P43" s="24"/>
      <c r="Q43" s="24"/>
      <c r="AL43" s="249" t="e">
        <f>IF(R19&lt;&gt;"",R19,"")</f>
        <v>#N/A</v>
      </c>
      <c r="AM43" s="250">
        <v>35</v>
      </c>
      <c r="AU43" s="252">
        <v>38</v>
      </c>
      <c r="AV43" s="252">
        <f t="shared" si="19"/>
        <v>423</v>
      </c>
      <c r="AW43" s="256" t="str">
        <f t="shared" si="19"/>
        <v xml:space="preserve">مقدمة في تحليل النصوص بالإنكليزية </v>
      </c>
      <c r="AX43" s="255">
        <f t="shared" si="20"/>
        <v>0</v>
      </c>
      <c r="AY43" s="255" t="e">
        <f t="shared" si="20"/>
        <v>#N/A</v>
      </c>
      <c r="AZ43" s="255"/>
      <c r="BA43" s="255"/>
      <c r="BB43" s="256"/>
      <c r="BC43" s="256"/>
      <c r="BD43" s="255"/>
    </row>
    <row r="44" spans="2:56" s="30" customFormat="1" ht="16.8" thickTop="1" thickBot="1" x14ac:dyDescent="0.3">
      <c r="B44" s="3" t="e">
        <f>IF(VLOOKUP($E$1,ورقة2!$A$3:$AF$3270,27,0)&lt;&gt;"",6,"")</f>
        <v>#N/A</v>
      </c>
      <c r="C44" s="215"/>
      <c r="D44" s="215"/>
      <c r="E44" s="88"/>
      <c r="F44" s="88"/>
      <c r="G44" s="215"/>
      <c r="H44" s="215"/>
      <c r="I44" s="5"/>
      <c r="J44" s="5"/>
      <c r="K44" s="5"/>
      <c r="L44" s="5"/>
      <c r="M44" s="9"/>
      <c r="N44" s="24"/>
      <c r="O44" s="24"/>
      <c r="P44" s="24"/>
      <c r="Q44" s="24"/>
      <c r="AL44" s="249" t="e">
        <f>IF(Z15&lt;&gt;"",Z15,"")</f>
        <v>#N/A</v>
      </c>
      <c r="AM44" s="250">
        <v>36</v>
      </c>
      <c r="AU44" s="252">
        <v>39</v>
      </c>
      <c r="AV44" s="252">
        <f t="shared" si="19"/>
        <v>424</v>
      </c>
      <c r="AW44" s="256" t="str">
        <f t="shared" si="19"/>
        <v xml:space="preserve">ترجمة ادبية من والى العربية </v>
      </c>
      <c r="AX44" s="255">
        <f t="shared" si="20"/>
        <v>0</v>
      </c>
      <c r="AY44" s="255" t="e">
        <f t="shared" si="20"/>
        <v>#N/A</v>
      </c>
      <c r="AZ44" s="255"/>
      <c r="BA44" s="255"/>
      <c r="BB44" s="256"/>
      <c r="BC44" s="256"/>
      <c r="BD44" s="255"/>
    </row>
    <row r="45" spans="2:56" s="30" customFormat="1" ht="19.5" customHeight="1" thickTop="1" thickBot="1" x14ac:dyDescent="0.3">
      <c r="B45" s="3" t="e">
        <f>IF(VLOOKUP($E$1,ورقة2!$A$3:$AF$3270,28,0)&lt;&gt;"",7,"")</f>
        <v>#N/A</v>
      </c>
      <c r="H45" s="215"/>
      <c r="I45" s="5"/>
      <c r="J45" s="5"/>
      <c r="K45" s="5"/>
      <c r="L45" s="5"/>
      <c r="M45" s="6"/>
      <c r="N45" s="6"/>
      <c r="O45" s="10"/>
      <c r="P45" s="10"/>
      <c r="Q45" s="10"/>
      <c r="AL45" s="249" t="e">
        <f>IF(Z16&lt;&gt;"",Z16,"")</f>
        <v>#N/A</v>
      </c>
      <c r="AM45" s="250">
        <v>37</v>
      </c>
      <c r="AU45" s="252">
        <v>40</v>
      </c>
      <c r="AV45" s="252">
        <f t="shared" si="19"/>
        <v>425</v>
      </c>
      <c r="AW45" s="256" t="str">
        <f t="shared" si="19"/>
        <v>ترجمة فورية (2)(تدريب عملي )</v>
      </c>
      <c r="AX45" s="255">
        <f t="shared" si="20"/>
        <v>0</v>
      </c>
      <c r="AY45" s="255" t="e">
        <f t="shared" si="20"/>
        <v>#N/A</v>
      </c>
      <c r="AZ45" s="255"/>
      <c r="BA45" s="255"/>
      <c r="BB45" s="256"/>
      <c r="BC45" s="256"/>
      <c r="BD45" s="255"/>
    </row>
    <row r="46" spans="2:56" s="30" customFormat="1" ht="16.8" thickTop="1" thickBot="1" x14ac:dyDescent="0.3">
      <c r="B46" s="3" t="e">
        <f>IF(VLOOKUP($E$1,ورقة2!$A$3:$AF$3270,31,0)&lt;&gt;"",8,"")</f>
        <v>#N/A</v>
      </c>
      <c r="H46" s="49"/>
      <c r="AL46" s="249" t="e">
        <f>IF(Z17&lt;&gt;"",Z17,"")</f>
        <v>#N/A</v>
      </c>
      <c r="AM46" s="250">
        <v>38</v>
      </c>
      <c r="AU46" s="252"/>
      <c r="AV46" s="255"/>
      <c r="AW46" s="255"/>
      <c r="AX46" s="255"/>
      <c r="AY46" s="255"/>
      <c r="AZ46" s="253"/>
      <c r="BA46" s="255"/>
      <c r="BB46" s="255"/>
      <c r="BC46" s="255"/>
      <c r="BD46" s="255"/>
    </row>
    <row r="47" spans="2:56" s="30" customFormat="1" ht="16.8" thickTop="1" thickBot="1" x14ac:dyDescent="0.3">
      <c r="B47" s="3" t="e">
        <f>IF(VLOOKUP($E$1,ورقة2!$A$3:$AF$3270,32,0)&lt;&gt;"",9,"")</f>
        <v>#N/A</v>
      </c>
      <c r="H47" s="221"/>
      <c r="I47" s="25"/>
      <c r="J47" s="25"/>
      <c r="K47" s="25"/>
      <c r="L47" s="25"/>
      <c r="M47" s="25"/>
      <c r="N47" s="25"/>
      <c r="O47" s="25"/>
      <c r="P47" s="25"/>
      <c r="Q47" s="25"/>
      <c r="AL47" s="249" t="e">
        <f>IF(Z18&lt;&gt;"",Z18,"")</f>
        <v>#N/A</v>
      </c>
      <c r="AM47" s="250">
        <v>39</v>
      </c>
      <c r="AU47" s="252"/>
      <c r="AV47" s="252"/>
      <c r="AW47" s="257"/>
      <c r="AX47" s="255"/>
      <c r="AY47" s="255"/>
      <c r="AZ47" s="253"/>
      <c r="BA47" s="255"/>
      <c r="BB47" s="255"/>
      <c r="BC47" s="255"/>
      <c r="BD47" s="255"/>
    </row>
    <row r="48" spans="2:56" s="30" customFormat="1" ht="16.8" thickTop="1" thickBot="1" x14ac:dyDescent="0.3">
      <c r="B48" s="3" t="e">
        <f>IF(VLOOKUP($E$1,ورقة2!$A$3:$AK$3270,33,0)&lt;&gt;"",10,"")</f>
        <v>#N/A</v>
      </c>
      <c r="H48" s="221"/>
      <c r="I48" s="25"/>
      <c r="J48" s="25"/>
      <c r="K48" s="25"/>
      <c r="L48" s="25"/>
      <c r="M48" s="25"/>
      <c r="N48" s="25"/>
      <c r="O48" s="25"/>
      <c r="P48" s="25"/>
      <c r="Q48" s="25"/>
      <c r="AL48" s="249" t="e">
        <f>IF(Z19&lt;&gt;"",Z19,"")</f>
        <v>#N/A</v>
      </c>
      <c r="AM48" s="250">
        <v>40</v>
      </c>
      <c r="AU48" s="252"/>
      <c r="AV48" s="252"/>
      <c r="AW48" s="257"/>
      <c r="AX48" s="255"/>
      <c r="AY48" s="255"/>
      <c r="AZ48" s="253"/>
      <c r="BA48" s="255"/>
      <c r="BB48" s="255"/>
      <c r="BC48" s="255"/>
      <c r="BD48" s="255"/>
    </row>
    <row r="49" spans="2:56" s="30" customFormat="1" ht="18.600000000000001" thickTop="1" thickBot="1" x14ac:dyDescent="0.3">
      <c r="B49" s="11"/>
      <c r="H49" s="50"/>
      <c r="I49" s="12"/>
      <c r="J49" s="12"/>
      <c r="K49" s="7"/>
      <c r="L49" s="7"/>
      <c r="M49" s="12"/>
      <c r="N49" s="12"/>
      <c r="O49" s="11"/>
      <c r="P49" s="11"/>
      <c r="Q49" s="11"/>
      <c r="AL49" s="36"/>
      <c r="AM49"/>
      <c r="AU49" s="252"/>
      <c r="AV49" s="252"/>
      <c r="AW49" s="257"/>
      <c r="AX49" s="255"/>
      <c r="AY49" s="255"/>
      <c r="AZ49" s="253"/>
      <c r="BA49" s="255"/>
      <c r="BB49" s="255"/>
      <c r="BC49" s="255"/>
      <c r="BD49" s="255"/>
    </row>
    <row r="50" spans="2:56" s="30" customFormat="1" ht="18.600000000000001" thickTop="1" thickBot="1" x14ac:dyDescent="0.3">
      <c r="B50" s="49">
        <v>1</v>
      </c>
      <c r="C50" s="49" t="s">
        <v>543</v>
      </c>
      <c r="D50" s="49"/>
      <c r="E50" s="220"/>
      <c r="F50" s="215"/>
      <c r="H50" s="88"/>
      <c r="I50" s="3"/>
      <c r="J50" s="3"/>
      <c r="K50" s="3"/>
      <c r="L50" s="3"/>
      <c r="M50" s="3"/>
      <c r="N50" s="3"/>
      <c r="O50" s="12"/>
      <c r="P50" s="12"/>
      <c r="Q50" s="12"/>
      <c r="AL50" s="36"/>
      <c r="AM50"/>
      <c r="AU50" s="252"/>
      <c r="AV50" s="252"/>
      <c r="AW50" s="257"/>
      <c r="AX50" s="255"/>
      <c r="AY50" s="255"/>
      <c r="AZ50" s="253"/>
      <c r="BA50" s="255"/>
      <c r="BB50" s="255"/>
      <c r="BC50" s="255"/>
      <c r="BD50" s="255"/>
    </row>
    <row r="51" spans="2:56" s="30" customFormat="1" ht="21.75" customHeight="1" thickTop="1" x14ac:dyDescent="0.6">
      <c r="B51" s="49">
        <v>2</v>
      </c>
      <c r="C51" s="49" t="s">
        <v>533</v>
      </c>
      <c r="D51" s="49"/>
      <c r="E51" s="49"/>
      <c r="F51" s="49"/>
      <c r="H51" s="223"/>
      <c r="I51" s="26"/>
      <c r="J51" s="26"/>
      <c r="K51" s="26"/>
      <c r="L51" s="26"/>
      <c r="M51" s="26"/>
      <c r="N51" s="26"/>
      <c r="O51" s="26"/>
      <c r="P51" s="26"/>
      <c r="Q51" s="26"/>
      <c r="AM51"/>
      <c r="AU51" s="252"/>
      <c r="AV51" s="252"/>
      <c r="AW51" s="257"/>
      <c r="AX51" s="255"/>
      <c r="AY51" s="255"/>
      <c r="AZ51" s="253"/>
      <c r="BA51" s="255"/>
      <c r="BB51" s="255"/>
      <c r="BC51" s="255"/>
      <c r="BD51" s="255"/>
    </row>
    <row r="52" spans="2:56" s="30" customFormat="1" ht="21.6" thickBot="1" x14ac:dyDescent="0.3">
      <c r="B52" s="49">
        <v>3</v>
      </c>
      <c r="C52" s="49" t="s">
        <v>544</v>
      </c>
      <c r="D52" s="49"/>
      <c r="E52" s="221"/>
      <c r="F52" s="221"/>
      <c r="H52" s="224"/>
      <c r="I52" s="13"/>
      <c r="J52" s="13"/>
      <c r="K52" s="13"/>
      <c r="L52" s="13"/>
      <c r="M52" s="13"/>
      <c r="N52" s="7"/>
      <c r="O52" s="7"/>
      <c r="P52" s="7"/>
      <c r="Q52" s="7"/>
      <c r="AL52" s="36"/>
      <c r="AM52"/>
      <c r="AU52" s="252"/>
      <c r="AV52" s="252"/>
      <c r="AW52" s="257"/>
      <c r="AX52" s="255"/>
      <c r="AY52" s="255"/>
      <c r="AZ52" s="253"/>
      <c r="BA52" s="255"/>
      <c r="BB52" s="255"/>
      <c r="BC52" s="255"/>
      <c r="BD52" s="255"/>
    </row>
    <row r="53" spans="2:56" s="30" customFormat="1" ht="22.2" thickTop="1" thickBot="1" x14ac:dyDescent="0.3">
      <c r="B53" s="49">
        <v>4</v>
      </c>
      <c r="C53" s="49" t="s">
        <v>551</v>
      </c>
      <c r="D53" s="49"/>
      <c r="E53" s="221"/>
      <c r="F53" s="221"/>
      <c r="H53" s="225"/>
      <c r="I53" s="14"/>
      <c r="J53" s="14"/>
      <c r="K53" s="14"/>
      <c r="L53" s="14"/>
      <c r="M53" s="14"/>
      <c r="N53" s="8"/>
      <c r="O53" s="8"/>
      <c r="P53" s="8"/>
      <c r="Q53" s="8"/>
      <c r="AL53" s="36"/>
      <c r="AM53"/>
      <c r="AU53" s="252"/>
      <c r="AV53" s="252"/>
      <c r="AW53" s="257"/>
      <c r="AX53" s="255"/>
      <c r="AY53" s="255"/>
      <c r="AZ53" s="253"/>
      <c r="BA53" s="255"/>
      <c r="BB53" s="255"/>
      <c r="BC53" s="255"/>
      <c r="BD53" s="255"/>
    </row>
    <row r="54" spans="2:56" s="30" customFormat="1" ht="22.2" thickTop="1" thickBot="1" x14ac:dyDescent="0.45">
      <c r="B54" s="49">
        <v>5</v>
      </c>
      <c r="C54" s="49" t="s">
        <v>545</v>
      </c>
      <c r="D54" s="49"/>
      <c r="E54" s="222"/>
      <c r="F54" s="222"/>
      <c r="H54" s="2"/>
      <c r="I54" s="15"/>
      <c r="J54" s="15"/>
      <c r="K54" s="16"/>
      <c r="L54" s="17"/>
      <c r="M54" s="17"/>
      <c r="N54" s="18"/>
      <c r="O54" s="18"/>
      <c r="P54" s="18"/>
      <c r="Q54" s="18"/>
      <c r="AL54" s="36"/>
      <c r="AM54"/>
      <c r="AU54" s="252"/>
      <c r="AV54" s="255"/>
      <c r="AW54" s="258"/>
      <c r="AX54" s="255"/>
      <c r="AY54" s="255"/>
      <c r="AZ54" s="255"/>
      <c r="BA54" s="255"/>
      <c r="BB54" s="255"/>
      <c r="BC54" s="255"/>
      <c r="BD54" s="255"/>
    </row>
    <row r="55" spans="2:56" s="30" customFormat="1" ht="22.2" thickTop="1" thickBot="1" x14ac:dyDescent="0.45">
      <c r="B55" s="49">
        <v>6</v>
      </c>
      <c r="C55" s="49" t="s">
        <v>637</v>
      </c>
      <c r="D55" s="50"/>
      <c r="E55" s="50"/>
      <c r="F55" s="50"/>
      <c r="G55" s="226"/>
      <c r="H55" s="2"/>
      <c r="I55" s="19"/>
      <c r="J55" s="19"/>
      <c r="K55" s="19"/>
      <c r="L55" s="19"/>
      <c r="M55" s="19"/>
      <c r="N55" s="3"/>
      <c r="O55" s="20"/>
      <c r="P55" s="20"/>
      <c r="Q55" s="20"/>
      <c r="AL55" s="36"/>
      <c r="AM55"/>
      <c r="AU55" s="255"/>
      <c r="AV55" s="255"/>
      <c r="AW55" s="258"/>
      <c r="AX55" s="255"/>
      <c r="AY55" s="255"/>
      <c r="AZ55" s="255"/>
      <c r="BA55" s="255"/>
      <c r="BB55" s="255"/>
      <c r="BC55" s="255"/>
      <c r="BD55" s="255"/>
    </row>
    <row r="56" spans="2:56" ht="24.6" thickTop="1" thickBot="1" x14ac:dyDescent="0.65">
      <c r="B56" s="49">
        <v>7</v>
      </c>
      <c r="C56" s="49" t="s">
        <v>713</v>
      </c>
      <c r="D56" s="50"/>
      <c r="E56" s="50"/>
      <c r="F56" s="223"/>
      <c r="G56" s="2"/>
      <c r="H56" s="2"/>
      <c r="I56" s="19"/>
      <c r="J56" s="2"/>
      <c r="K56" s="2"/>
      <c r="L56" s="2"/>
      <c r="M56" s="2"/>
      <c r="N56" s="1"/>
      <c r="O56" s="1"/>
      <c r="P56" s="1"/>
      <c r="Q56" s="1"/>
      <c r="AL56" s="36"/>
      <c r="AU56" s="255"/>
      <c r="AV56" s="255"/>
      <c r="AW56" s="258"/>
      <c r="AX56" s="255"/>
      <c r="AY56" s="255"/>
      <c r="AZ56" s="255"/>
      <c r="BA56" s="255"/>
      <c r="BB56" s="255"/>
      <c r="BC56" s="255"/>
      <c r="BD56" s="255"/>
    </row>
    <row r="57" spans="2:56" ht="14.25" customHeight="1" thickTop="1" x14ac:dyDescent="0.25">
      <c r="B57" s="224">
        <v>8</v>
      </c>
      <c r="C57" s="224" t="s">
        <v>1401</v>
      </c>
      <c r="D57" s="224"/>
      <c r="E57" s="224"/>
      <c r="F57" s="224"/>
      <c r="G57" s="49"/>
      <c r="H57" s="49"/>
      <c r="I57" s="30"/>
      <c r="AU57" s="255"/>
      <c r="AV57" s="255"/>
      <c r="AW57" s="258"/>
      <c r="AX57" s="255"/>
      <c r="AY57" s="255"/>
      <c r="AZ57" s="255"/>
      <c r="BA57" s="255"/>
      <c r="BB57" s="255"/>
      <c r="BC57" s="255"/>
      <c r="BD57" s="255"/>
    </row>
    <row r="58" spans="2:56" ht="14.25" customHeight="1" x14ac:dyDescent="0.25">
      <c r="B58" s="225">
        <v>9</v>
      </c>
      <c r="C58" s="224" t="s">
        <v>1902</v>
      </c>
      <c r="D58" s="224"/>
      <c r="E58" s="225"/>
      <c r="F58" s="225"/>
      <c r="G58" s="49"/>
      <c r="H58" s="49"/>
    </row>
    <row r="59" spans="2:56" ht="14.25" customHeight="1" x14ac:dyDescent="0.4">
      <c r="B59" s="2">
        <v>10</v>
      </c>
      <c r="C59" s="224" t="s">
        <v>2050</v>
      </c>
      <c r="D59" s="2"/>
      <c r="E59" s="2"/>
      <c r="F59" s="2"/>
    </row>
  </sheetData>
  <sheetProtection algorithmName="SHA-512" hashValue="Dn4dpgfzhqbHPvFlnU25AtDdKYBOkbIxKUB5Y0/DKV+pIkDZDyzaUlotB9llhNS0PJie1NbMdZPrHplXWFzvbA==" saltValue="Wpm7mjUTcqzE5xSEX3bMlg==" spinCount="100000" sheet="1" selectLockedCells="1"/>
  <mergeCells count="154">
    <mergeCell ref="AH1:AI1"/>
    <mergeCell ref="X2:Z2"/>
    <mergeCell ref="AB2:AC2"/>
    <mergeCell ref="AH2:AI2"/>
    <mergeCell ref="X3:Z3"/>
    <mergeCell ref="AH3:AI3"/>
    <mergeCell ref="X4:Z4"/>
    <mergeCell ref="AE4:AI4"/>
    <mergeCell ref="H1:J1"/>
    <mergeCell ref="L1:N1"/>
    <mergeCell ref="U1:V1"/>
    <mergeCell ref="AE1:AG1"/>
    <mergeCell ref="AB1:AC1"/>
    <mergeCell ref="U2:V2"/>
    <mergeCell ref="Q1:T1"/>
    <mergeCell ref="O2:P2"/>
    <mergeCell ref="O1:P1"/>
    <mergeCell ref="Q2:T2"/>
    <mergeCell ref="AB3:AC3"/>
    <mergeCell ref="X1:Z1"/>
    <mergeCell ref="E1:G1"/>
    <mergeCell ref="AB7:AG7"/>
    <mergeCell ref="AB4:AC4"/>
    <mergeCell ref="AB5:AC5"/>
    <mergeCell ref="AE3:AG3"/>
    <mergeCell ref="L4:N4"/>
    <mergeCell ref="O4:P4"/>
    <mergeCell ref="Q4:T4"/>
    <mergeCell ref="U4:V4"/>
    <mergeCell ref="C5:E5"/>
    <mergeCell ref="AE2:AG2"/>
    <mergeCell ref="H2:J2"/>
    <mergeCell ref="C1:D1"/>
    <mergeCell ref="B3:D3"/>
    <mergeCell ref="E3:G3"/>
    <mergeCell ref="C2:D2"/>
    <mergeCell ref="E2:G2"/>
    <mergeCell ref="Q3:T3"/>
    <mergeCell ref="U3:V3"/>
    <mergeCell ref="L2:N2"/>
    <mergeCell ref="D18:G18"/>
    <mergeCell ref="D15:G15"/>
    <mergeCell ref="M18:O18"/>
    <mergeCell ref="C25:H25"/>
    <mergeCell ref="D19:G19"/>
    <mergeCell ref="M8:O8"/>
    <mergeCell ref="M9:O9"/>
    <mergeCell ref="O3:P3"/>
    <mergeCell ref="M10:O10"/>
    <mergeCell ref="H3:J3"/>
    <mergeCell ref="L3:N3"/>
    <mergeCell ref="D8:G8"/>
    <mergeCell ref="D9:G9"/>
    <mergeCell ref="B6:Q6"/>
    <mergeCell ref="B7:I7"/>
    <mergeCell ref="L7:Q7"/>
    <mergeCell ref="F5:N5"/>
    <mergeCell ref="O5:P5"/>
    <mergeCell ref="Q5:T5"/>
    <mergeCell ref="T7:Y7"/>
    <mergeCell ref="C4:D4"/>
    <mergeCell ref="E4:G4"/>
    <mergeCell ref="H4:J4"/>
    <mergeCell ref="T6:AG6"/>
    <mergeCell ref="U15:W15"/>
    <mergeCell ref="AC15:AE15"/>
    <mergeCell ref="AC9:AE9"/>
    <mergeCell ref="D10:G10"/>
    <mergeCell ref="M12:O12"/>
    <mergeCell ref="D17:G17"/>
    <mergeCell ref="M17:O17"/>
    <mergeCell ref="D16:G16"/>
    <mergeCell ref="U5:V5"/>
    <mergeCell ref="X5:Z5"/>
    <mergeCell ref="M15:O15"/>
    <mergeCell ref="M16:O16"/>
    <mergeCell ref="B14:Q14"/>
    <mergeCell ref="D11:G11"/>
    <mergeCell ref="D12:G12"/>
    <mergeCell ref="M11:O11"/>
    <mergeCell ref="U8:W8"/>
    <mergeCell ref="AC8:AE8"/>
    <mergeCell ref="C29:H29"/>
    <mergeCell ref="C31:H31"/>
    <mergeCell ref="N27:Q27"/>
    <mergeCell ref="N28:Q28"/>
    <mergeCell ref="N29:Q29"/>
    <mergeCell ref="C27:H27"/>
    <mergeCell ref="S29:U29"/>
    <mergeCell ref="AH9:AJ9"/>
    <mergeCell ref="AH10:AJ11"/>
    <mergeCell ref="U11:W11"/>
    <mergeCell ref="U12:W12"/>
    <mergeCell ref="S14:AG14"/>
    <mergeCell ref="U9:W9"/>
    <mergeCell ref="AH12:AJ18"/>
    <mergeCell ref="AC11:AE11"/>
    <mergeCell ref="U16:W16"/>
    <mergeCell ref="AC18:AE18"/>
    <mergeCell ref="AC10:AE10"/>
    <mergeCell ref="AC12:AE12"/>
    <mergeCell ref="AC16:AE16"/>
    <mergeCell ref="AC17:AE17"/>
    <mergeCell ref="U10:W10"/>
    <mergeCell ref="U17:W17"/>
    <mergeCell ref="U18:W18"/>
    <mergeCell ref="V28:X28"/>
    <mergeCell ref="Y28:AF28"/>
    <mergeCell ref="C30:H30"/>
    <mergeCell ref="Z42:AE42"/>
    <mergeCell ref="L40:M40"/>
    <mergeCell ref="L38:M38"/>
    <mergeCell ref="K26:M26"/>
    <mergeCell ref="U41:W41"/>
    <mergeCell ref="Z41:AE41"/>
    <mergeCell ref="Y26:AC26"/>
    <mergeCell ref="N26:Q26"/>
    <mergeCell ref="U42:W42"/>
    <mergeCell ref="X42:Y42"/>
    <mergeCell ref="V29:X29"/>
    <mergeCell ref="Y29:AB29"/>
    <mergeCell ref="AC29:AF29"/>
    <mergeCell ref="V25:X27"/>
    <mergeCell ref="S25:U27"/>
    <mergeCell ref="L41:Q41"/>
    <mergeCell ref="AD25:AF25"/>
    <mergeCell ref="K25:M25"/>
    <mergeCell ref="K29:M29"/>
    <mergeCell ref="L42:Q42"/>
    <mergeCell ref="R42:T42"/>
    <mergeCell ref="C35:H35"/>
    <mergeCell ref="C34:H34"/>
    <mergeCell ref="C33:H33"/>
    <mergeCell ref="AC19:AE19"/>
    <mergeCell ref="C26:H26"/>
    <mergeCell ref="L39:M39"/>
    <mergeCell ref="Y25:AC25"/>
    <mergeCell ref="Y27:AC27"/>
    <mergeCell ref="K27:M27"/>
    <mergeCell ref="K28:M28"/>
    <mergeCell ref="U19:W19"/>
    <mergeCell ref="M19:O19"/>
    <mergeCell ref="N25:Q25"/>
    <mergeCell ref="C32:H32"/>
    <mergeCell ref="C28:H28"/>
    <mergeCell ref="AD26:AF26"/>
    <mergeCell ref="K31:AG31"/>
    <mergeCell ref="K30:P30"/>
    <mergeCell ref="Q30:S30"/>
    <mergeCell ref="T30:V30"/>
    <mergeCell ref="W30:X30"/>
    <mergeCell ref="Y30:AD30"/>
    <mergeCell ref="AD27:AF27"/>
    <mergeCell ref="S28:U28"/>
  </mergeCells>
  <conditionalFormatting sqref="B6:Q6">
    <cfRule type="expression" dxfId="61" priority="12">
      <formula>$E$2="مستنفذ"</formula>
    </cfRule>
  </conditionalFormatting>
  <conditionalFormatting sqref="B7:Q7 B8:B12 H8:K12 P8:Q12 S8:S12 X8:AA12 AF8:AG12 K9:K13 B13:Q14 S13:AG14 B15:B19 H15:K19 P15:Q19 S15:S19 X15:AA19 AF15:AG19 F20:I20">
    <cfRule type="expression" dxfId="60" priority="6">
      <formula>$E$2="مستنفذ"</formula>
    </cfRule>
  </conditionalFormatting>
  <conditionalFormatting sqref="B7:AG19">
    <cfRule type="expression" dxfId="59" priority="1">
      <formula>$E$2="معاقب"</formula>
    </cfRule>
  </conditionalFormatting>
  <conditionalFormatting sqref="B6:AJ6">
    <cfRule type="expression" dxfId="58" priority="2">
      <formula>$E$2="معاقب"</formula>
    </cfRule>
  </conditionalFormatting>
  <conditionalFormatting sqref="N20:Q20">
    <cfRule type="expression" dxfId="57" priority="5">
      <formula>$E$2="مستنفذ"</formula>
    </cfRule>
  </conditionalFormatting>
  <conditionalFormatting sqref="S6:AG7">
    <cfRule type="expression" dxfId="56" priority="11">
      <formula>$E$2="مستنفذ"</formula>
    </cfRule>
  </conditionalFormatting>
  <conditionalFormatting sqref="V20:Y20">
    <cfRule type="expression" dxfId="55" priority="4">
      <formula>$E$2="مستنفذ"</formula>
    </cfRule>
  </conditionalFormatting>
  <conditionalFormatting sqref="AD20:AG20">
    <cfRule type="expression" dxfId="54" priority="3">
      <formula>$E$2="مستنفذ"</formula>
    </cfRule>
  </conditionalFormatting>
  <dataValidations count="4">
    <dataValidation type="list" allowBlank="1" showInputMessage="1" showErrorMessage="1" sqref="V28" xr:uid="{00000000-0002-0000-0200-000000000000}">
      <formula1>$BC$4:$BC$5</formula1>
    </dataValidation>
    <dataValidation type="list" allowBlank="1" showInputMessage="1" showErrorMessage="1" sqref="F5:N5" xr:uid="{00000000-0002-0000-0200-000001000000}">
      <formula1>$AO$1:$AO$9</formula1>
    </dataValidation>
    <dataValidation type="custom" errorStyle="information"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AF8:AF12 H8 H10:H12 H15:H19 P15:P19 P8:P12 X8:X12 X15:X19 AF15:AF19" xr:uid="{00000000-0002-0000-0200-000002000000}">
      <formula1>AND($AK$2=0,$AG$29&lt;=14,H8=1)</formula1>
    </dataValidation>
    <dataValidation type="custom" errorStyle="information"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H9" xr:uid="{00000000-0002-0000-0200-000003000000}">
      <formula1>AND($AG$29&lt;=14,H9=1)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8"/>
  <dimension ref="B1:AP44"/>
  <sheetViews>
    <sheetView rightToLeft="1" topLeftCell="D1" zoomScale="90" zoomScaleNormal="90" workbookViewId="0">
      <selection activeCell="S1" sqref="S1:AP1048576"/>
    </sheetView>
  </sheetViews>
  <sheetFormatPr defaultColWidth="9" defaultRowHeight="13.2" x14ac:dyDescent="0.25"/>
  <cols>
    <col min="1" max="1" width="2.19921875" style="128" customWidth="1"/>
    <col min="2" max="2" width="5.09765625" style="128" customWidth="1"/>
    <col min="3" max="3" width="5.796875" style="128" bestFit="1" customWidth="1"/>
    <col min="4" max="4" width="4.09765625" style="128" customWidth="1"/>
    <col min="5" max="5" width="8" style="128" customWidth="1"/>
    <col min="6" max="6" width="7.09765625" style="128" customWidth="1"/>
    <col min="7" max="7" width="4.796875" style="128" customWidth="1"/>
    <col min="8" max="9" width="5.19921875" style="128" customWidth="1"/>
    <col min="10" max="10" width="9.8984375" style="128" bestFit="1" customWidth="1"/>
    <col min="11" max="11" width="5.8984375" style="128" customWidth="1"/>
    <col min="12" max="12" width="3.19921875" style="128" customWidth="1"/>
    <col min="13" max="13" width="7.09765625" style="128" customWidth="1"/>
    <col min="14" max="14" width="8.19921875" style="128" customWidth="1"/>
    <col min="15" max="15" width="7.09765625" style="128" customWidth="1"/>
    <col min="16" max="16" width="5.19921875" style="128" customWidth="1"/>
    <col min="17" max="18" width="4.796875" style="128" customWidth="1"/>
    <col min="19" max="19" width="9" style="128" hidden="1" customWidth="1"/>
    <col min="20" max="20" width="6.796875" style="128" hidden="1" customWidth="1"/>
    <col min="21" max="21" width="8.19921875" style="128" hidden="1" customWidth="1"/>
    <col min="22" max="22" width="3.19921875" style="128" hidden="1" customWidth="1"/>
    <col min="23" max="23" width="8.8984375" style="128" hidden="1" customWidth="1"/>
    <col min="24" max="24" width="3.19921875" style="128" hidden="1" customWidth="1"/>
    <col min="25" max="25" width="5.796875" style="128" hidden="1" customWidth="1"/>
    <col min="26" max="28" width="8.8984375" style="128" hidden="1" customWidth="1"/>
    <col min="29" max="34" width="12.19921875" style="128" hidden="1" customWidth="1"/>
    <col min="35" max="35" width="12.19921875" style="228" hidden="1" customWidth="1"/>
    <col min="36" max="41" width="8.8984375" style="128" hidden="1" customWidth="1"/>
    <col min="42" max="42" width="57.09765625" style="128" hidden="1" customWidth="1"/>
    <col min="43" max="16383" width="9" style="128" customWidth="1"/>
    <col min="16384" max="16384" width="9" style="128"/>
  </cols>
  <sheetData>
    <row r="1" spans="2:42" ht="14.4" thickTop="1" thickBot="1" x14ac:dyDescent="0.3">
      <c r="B1" s="513">
        <f ca="1">NOW()</f>
        <v>45487.440556018519</v>
      </c>
      <c r="C1" s="513"/>
      <c r="D1" s="513"/>
      <c r="E1" s="513"/>
      <c r="F1" s="483" t="s">
        <v>2157</v>
      </c>
      <c r="G1" s="483"/>
      <c r="H1" s="483"/>
      <c r="I1" s="483"/>
      <c r="J1" s="483"/>
      <c r="K1" s="483"/>
      <c r="L1" s="483"/>
      <c r="M1" s="483"/>
      <c r="N1" s="483"/>
      <c r="O1" s="483"/>
      <c r="P1" s="483"/>
      <c r="Q1" s="483"/>
      <c r="R1" s="483"/>
      <c r="T1" s="129" t="b">
        <f>IF(AND(I12="A",H12=1),35000,IF(OR(I12="ج",I12="ر1",I12="ر2"),IF(H12=1,IF(OR($E$22=$AP$8,$E$22=$AP$9),0,IF($E$22=$AP$2,IF(I12="ج",4000,IF(I12="ر1",5200,IF(I12="ر2",6000,""))),IF(OR($E$22=$AP$3,$E$22=$AP$7),IF(I12="ج",2500,IF(I12="ر1",3250,IF(I12="ر2",3750,""))),IF($E$22=$AP$4,500,IF(OR($E$22=$AP$1,$E$22=$AP$5,$E$22=$AP$6),IF(I12="ج",4000,IF(I12="ر1",5500,IF(I12="ر2",6500,""))),IF(I12="ج",5000,IF(I12="ر1",6500,IF(I12="ر2",7500,"")))))))))))</f>
        <v>0</v>
      </c>
      <c r="AC1" s="130"/>
      <c r="AD1" s="505" t="str">
        <f>IF(AJ1&gt;0,"يجب عليك ادخال البيانات المطلوبة أدناه بالمعلومات الصحيحة في صفحة إدخال البيانات لتتمكن من طباعة استمارة المقررات بشكل صحيح","")</f>
        <v/>
      </c>
      <c r="AE1" s="506"/>
      <c r="AF1" s="506"/>
      <c r="AG1" s="506"/>
      <c r="AH1" s="507"/>
      <c r="AI1" s="227"/>
      <c r="AJ1" s="158">
        <v>0</v>
      </c>
      <c r="AP1" s="132" t="s">
        <v>185</v>
      </c>
    </row>
    <row r="2" spans="2:42" ht="17.25" customHeight="1" thickTop="1" thickBot="1" x14ac:dyDescent="0.3">
      <c r="B2" s="514" t="s">
        <v>584</v>
      </c>
      <c r="C2" s="515"/>
      <c r="D2" s="516">
        <f>'اختيار المقررات'!E1</f>
        <v>0</v>
      </c>
      <c r="E2" s="516"/>
      <c r="F2" s="501" t="s">
        <v>3</v>
      </c>
      <c r="G2" s="501"/>
      <c r="H2" s="517" t="str">
        <f>'اختيار المقررات'!L1</f>
        <v/>
      </c>
      <c r="I2" s="517"/>
      <c r="J2" s="517"/>
      <c r="K2" s="501" t="s">
        <v>4</v>
      </c>
      <c r="L2" s="501"/>
      <c r="M2" s="485" t="e">
        <f>'اختيار المقررات'!Q1</f>
        <v>#N/A</v>
      </c>
      <c r="N2" s="485"/>
      <c r="O2" s="151" t="s">
        <v>5</v>
      </c>
      <c r="P2" s="485" t="e">
        <f>'اختيار المقررات'!W1</f>
        <v>#N/A</v>
      </c>
      <c r="Q2" s="485"/>
      <c r="R2" s="486"/>
      <c r="T2" s="129" t="b">
        <f>IF(AND(I13="A",H13=1),35000,IF(OR(I13="ج",I13="ر1",I13="ر2"),IF(H13=1,IF(OR($E$22=$AP$8,$E$22=$AP$9),0,IF($E$22=$AP$2,IF(I13="ج",4000,IF(I13="ر1",5200,IF(I13="ر2",6000,""))),IF(OR($E$22=$AP$3,$E$22=$AP$7),IF(I13="ج",2500,IF(I13="ر1",3250,IF(I13="ر2",3750,""))),IF($E$22=$AP$4,500,IF(OR($E$22=$AP$1,$E$22=$AP$5,$E$22=$AP$6),IF(I13="ج",4000,IF(I13="ر1",5500,IF(I13="ر2",6500,""))),IF(I13="ج",5000,IF(I13="ر1",6500,IF(I13="ر2",7500,"")))))))))))</f>
        <v>0</v>
      </c>
      <c r="AC2" s="130"/>
      <c r="AD2" s="508"/>
      <c r="AE2" s="509"/>
      <c r="AF2" s="509"/>
      <c r="AG2" s="509"/>
      <c r="AH2" s="510"/>
      <c r="AI2" s="230" t="s">
        <v>2158</v>
      </c>
      <c r="AP2" s="133" t="s">
        <v>186</v>
      </c>
    </row>
    <row r="3" spans="2:42" ht="18.75" customHeight="1" thickTop="1" thickBot="1" x14ac:dyDescent="0.3">
      <c r="B3" s="491" t="s">
        <v>585</v>
      </c>
      <c r="C3" s="477"/>
      <c r="D3" s="478" t="e">
        <f>'اختيار المقررات'!E2</f>
        <v>#N/A</v>
      </c>
      <c r="E3" s="478"/>
      <c r="F3" s="487"/>
      <c r="G3" s="487"/>
      <c r="H3" s="488"/>
      <c r="I3" s="488"/>
      <c r="J3" s="487"/>
      <c r="K3" s="487"/>
      <c r="L3" s="487"/>
      <c r="M3" s="153"/>
      <c r="N3" s="478"/>
      <c r="O3" s="478"/>
      <c r="P3" s="478"/>
      <c r="Q3" s="502"/>
      <c r="R3" s="503"/>
      <c r="X3" s="128">
        <v>1</v>
      </c>
      <c r="Y3" s="128" t="e">
        <f>IF(Z3&lt;&gt;"",X3,"")</f>
        <v>#N/A</v>
      </c>
      <c r="Z3" s="128" t="e">
        <f>IF(LEN(M2)&lt;2,K2,"")</f>
        <v>#N/A</v>
      </c>
      <c r="AA3" s="128" t="str">
        <f>IFERROR(SMALL($Y$3:$Y$22,X3),"")</f>
        <v/>
      </c>
      <c r="AC3" s="131"/>
      <c r="AD3" s="131"/>
      <c r="AE3" s="511" t="str">
        <f>IFERROR(VLOOKUP(AA3,$X$3:$Z$22,3,0),"")</f>
        <v/>
      </c>
      <c r="AF3" s="511"/>
      <c r="AG3" s="511"/>
      <c r="AH3" s="131"/>
      <c r="AI3" s="229"/>
      <c r="AP3" s="133" t="s">
        <v>45</v>
      </c>
    </row>
    <row r="4" spans="2:42" ht="14.4" thickTop="1" thickBot="1" x14ac:dyDescent="0.3">
      <c r="B4" s="491" t="s">
        <v>586</v>
      </c>
      <c r="C4" s="477"/>
      <c r="D4" s="487" t="str">
        <f>'اختيار المقررات'!E3</f>
        <v/>
      </c>
      <c r="E4" s="487"/>
      <c r="F4" s="484" t="s">
        <v>587</v>
      </c>
      <c r="G4" s="484"/>
      <c r="H4" s="512" t="e">
        <f>'اختيار المقررات'!AB1</f>
        <v>#N/A</v>
      </c>
      <c r="I4" s="512"/>
      <c r="J4" s="154" t="s">
        <v>588</v>
      </c>
      <c r="K4" s="487" t="e">
        <f>'اختيار المقررات'!AE1</f>
        <v>#N/A</v>
      </c>
      <c r="L4" s="487"/>
      <c r="M4" s="487"/>
      <c r="N4" s="478"/>
      <c r="O4" s="478"/>
      <c r="P4" s="478"/>
      <c r="Q4" s="488"/>
      <c r="R4" s="504"/>
      <c r="X4" s="128">
        <v>2</v>
      </c>
      <c r="Y4" s="128" t="e">
        <f t="shared" ref="Y4:Y22" si="0">IF(Z4&lt;&gt;"",X4,"")</f>
        <v>#N/A</v>
      </c>
      <c r="Z4" s="128" t="e">
        <f>IF(LEN(P2)&lt;2,O2,"")</f>
        <v>#N/A</v>
      </c>
      <c r="AA4" s="128" t="str">
        <f t="shared" ref="AA4:AA21" si="1">IFERROR(SMALL($Y$3:$Y$22,X4),"")</f>
        <v/>
      </c>
      <c r="AC4" s="131"/>
      <c r="AD4" s="131"/>
      <c r="AE4" s="511" t="str">
        <f t="shared" ref="AE4:AE22" si="2">IFERROR(VLOOKUP(AA4,$X$3:$Z$22,3,0),"")</f>
        <v/>
      </c>
      <c r="AF4" s="511"/>
      <c r="AG4" s="511"/>
      <c r="AH4" s="131"/>
      <c r="AP4" s="134" t="s">
        <v>57</v>
      </c>
    </row>
    <row r="5" spans="2:42" ht="15.75" customHeight="1" thickTop="1" thickBot="1" x14ac:dyDescent="0.3">
      <c r="B5" s="491" t="s">
        <v>589</v>
      </c>
      <c r="C5" s="477"/>
      <c r="D5" s="487" t="str">
        <f>'اختيار المقررات'!L3</f>
        <v/>
      </c>
      <c r="E5" s="487"/>
      <c r="F5" s="477" t="s">
        <v>590</v>
      </c>
      <c r="G5" s="477"/>
      <c r="H5" s="478">
        <f>'اختيار المقررات'!Q3</f>
        <v>0</v>
      </c>
      <c r="I5" s="478"/>
      <c r="J5" s="154" t="s">
        <v>591</v>
      </c>
      <c r="K5" s="478" t="str">
        <f>'اختيار المقررات'!AB3</f>
        <v>غير سوري</v>
      </c>
      <c r="L5" s="478"/>
      <c r="M5" s="478"/>
      <c r="N5" s="477" t="s">
        <v>592</v>
      </c>
      <c r="O5" s="477"/>
      <c r="P5" s="487" t="str">
        <f>'اختيار المقررات'!W3</f>
        <v>غير سوري</v>
      </c>
      <c r="Q5" s="487"/>
      <c r="R5" s="492"/>
      <c r="X5" s="128">
        <v>3</v>
      </c>
      <c r="Y5" s="128">
        <f t="shared" si="0"/>
        <v>3</v>
      </c>
      <c r="Z5" s="128">
        <f>IF(LEN(N3)&lt;2,Q3,"")</f>
        <v>0</v>
      </c>
      <c r="AA5" s="128" t="str">
        <f t="shared" si="1"/>
        <v/>
      </c>
      <c r="AC5" s="131"/>
      <c r="AD5" s="131"/>
      <c r="AE5" s="511" t="str">
        <f t="shared" si="2"/>
        <v/>
      </c>
      <c r="AF5" s="511"/>
      <c r="AG5" s="511"/>
      <c r="AH5" s="131"/>
      <c r="AP5" s="133" t="s">
        <v>528</v>
      </c>
    </row>
    <row r="6" spans="2:42" ht="15.75" customHeight="1" thickTop="1" thickBot="1" x14ac:dyDescent="0.3">
      <c r="B6" s="495" t="s">
        <v>593</v>
      </c>
      <c r="C6" s="484"/>
      <c r="D6" s="487" t="str">
        <f>'اختيار المقررات'!AE3</f>
        <v>لايوجد</v>
      </c>
      <c r="E6" s="487"/>
      <c r="F6" s="484" t="s">
        <v>594</v>
      </c>
      <c r="G6" s="484"/>
      <c r="H6" s="487" t="e">
        <f>'اختيار المقررات'!E4</f>
        <v>#N/A</v>
      </c>
      <c r="I6" s="487"/>
      <c r="J6" s="152" t="s">
        <v>595</v>
      </c>
      <c r="K6" s="478" t="e">
        <f>'اختيار المقررات'!Q4</f>
        <v>#N/A</v>
      </c>
      <c r="L6" s="478"/>
      <c r="M6" s="478"/>
      <c r="N6" s="484" t="s">
        <v>596</v>
      </c>
      <c r="O6" s="484"/>
      <c r="P6" s="487" t="e">
        <f>'اختيار المقررات'!L4</f>
        <v>#N/A</v>
      </c>
      <c r="Q6" s="487"/>
      <c r="R6" s="492"/>
      <c r="X6" s="128">
        <v>4</v>
      </c>
      <c r="Y6" s="128">
        <f t="shared" si="0"/>
        <v>4</v>
      </c>
      <c r="Z6" s="128">
        <f>IF(LEN(J3)&lt;2,M3,"")</f>
        <v>0</v>
      </c>
      <c r="AA6" s="128" t="str">
        <f t="shared" si="1"/>
        <v/>
      </c>
      <c r="AC6" s="131"/>
      <c r="AD6" s="131"/>
      <c r="AE6" s="511" t="str">
        <f t="shared" si="2"/>
        <v/>
      </c>
      <c r="AF6" s="511"/>
      <c r="AG6" s="511"/>
      <c r="AH6" s="131"/>
      <c r="AP6" s="133" t="s">
        <v>529</v>
      </c>
    </row>
    <row r="7" spans="2:42" ht="15" customHeight="1" thickTop="1" thickBot="1" x14ac:dyDescent="0.3">
      <c r="B7" s="493" t="s">
        <v>597</v>
      </c>
      <c r="C7" s="494"/>
      <c r="D7" s="496">
        <f>'اختيار المقررات'!W4</f>
        <v>0</v>
      </c>
      <c r="E7" s="497"/>
      <c r="F7" s="494" t="s">
        <v>598</v>
      </c>
      <c r="G7" s="494"/>
      <c r="H7" s="498">
        <f>'اختيار المقررات'!AB4</f>
        <v>0</v>
      </c>
      <c r="I7" s="499"/>
      <c r="J7" s="155" t="s">
        <v>180</v>
      </c>
      <c r="K7" s="497">
        <f>'اختيار المقررات'!AE4</f>
        <v>0</v>
      </c>
      <c r="L7" s="497"/>
      <c r="M7" s="497"/>
      <c r="N7" s="497"/>
      <c r="O7" s="497"/>
      <c r="P7" s="497"/>
      <c r="Q7" s="497"/>
      <c r="R7" s="500"/>
      <c r="X7" s="128">
        <v>5</v>
      </c>
      <c r="Y7" s="128">
        <f t="shared" si="0"/>
        <v>5</v>
      </c>
      <c r="Z7" s="128">
        <f>IF(LEN(F3)&lt;2,H3,"")</f>
        <v>0</v>
      </c>
      <c r="AA7" s="128" t="str">
        <f t="shared" si="1"/>
        <v/>
      </c>
      <c r="AC7" s="131"/>
      <c r="AD7" s="131"/>
      <c r="AE7" s="511" t="str">
        <f t="shared" si="2"/>
        <v/>
      </c>
      <c r="AF7" s="511"/>
      <c r="AG7" s="511"/>
      <c r="AH7" s="131"/>
      <c r="AP7" s="133" t="s">
        <v>187</v>
      </c>
    </row>
    <row r="8" spans="2:42" ht="19.95" customHeight="1" thickTop="1" thickBot="1" x14ac:dyDescent="0.3">
      <c r="B8" s="489" t="e">
        <f>IF('اختيار المقررات'!E2="مستنفذ",'اختيار المقررات'!B6,IF(AD1&lt;&gt;"",AD1,AI2))</f>
        <v>#N/A</v>
      </c>
      <c r="C8" s="489"/>
      <c r="D8" s="489"/>
      <c r="E8" s="489"/>
      <c r="F8" s="489"/>
      <c r="G8" s="489"/>
      <c r="H8" s="489"/>
      <c r="I8" s="489"/>
      <c r="J8" s="489"/>
      <c r="K8" s="489"/>
      <c r="L8" s="489"/>
      <c r="M8" s="489"/>
      <c r="N8" s="489"/>
      <c r="O8" s="489"/>
      <c r="P8" s="489"/>
      <c r="Q8" s="489"/>
      <c r="R8" s="489"/>
      <c r="X8" s="128">
        <v>6</v>
      </c>
      <c r="Y8" s="128">
        <f>IF(Z8&lt;&gt;"",X8,"")</f>
        <v>6</v>
      </c>
      <c r="Z8" s="128" t="str">
        <f>IF(LEN(D4)&lt;2,B4,"")</f>
        <v>الجنس:</v>
      </c>
      <c r="AA8" s="128" t="str">
        <f t="shared" si="1"/>
        <v/>
      </c>
      <c r="AC8" s="131"/>
      <c r="AD8" s="131"/>
      <c r="AE8" s="511" t="str">
        <f t="shared" si="2"/>
        <v/>
      </c>
      <c r="AF8" s="511"/>
      <c r="AG8" s="511"/>
      <c r="AH8" s="131"/>
      <c r="AP8" s="133" t="s">
        <v>8</v>
      </c>
    </row>
    <row r="9" spans="2:42" ht="19.95" customHeight="1" thickTop="1" thickBot="1" x14ac:dyDescent="0.3">
      <c r="B9" s="490"/>
      <c r="C9" s="490"/>
      <c r="D9" s="490"/>
      <c r="E9" s="490"/>
      <c r="F9" s="490"/>
      <c r="G9" s="490"/>
      <c r="H9" s="490"/>
      <c r="I9" s="490"/>
      <c r="J9" s="490"/>
      <c r="K9" s="490"/>
      <c r="L9" s="490"/>
      <c r="M9" s="490"/>
      <c r="N9" s="490"/>
      <c r="O9" s="490"/>
      <c r="P9" s="490"/>
      <c r="Q9" s="490"/>
      <c r="R9" s="490"/>
      <c r="S9" s="134"/>
      <c r="T9" s="134"/>
      <c r="U9" s="134"/>
      <c r="X9" s="128">
        <v>7</v>
      </c>
      <c r="Y9" s="128" t="e">
        <f t="shared" si="0"/>
        <v>#N/A</v>
      </c>
      <c r="Z9" s="128" t="e">
        <f>IF(LEN(H4)&lt;2,F4,"")</f>
        <v>#N/A</v>
      </c>
      <c r="AA9" s="128" t="str">
        <f t="shared" si="1"/>
        <v/>
      </c>
      <c r="AC9" s="131"/>
      <c r="AD9" s="131"/>
      <c r="AE9" s="511" t="str">
        <f t="shared" si="2"/>
        <v/>
      </c>
      <c r="AF9" s="511"/>
      <c r="AG9" s="511"/>
      <c r="AH9" s="131"/>
      <c r="AP9" s="128" t="s">
        <v>15</v>
      </c>
    </row>
    <row r="10" spans="2:42" ht="19.95" customHeight="1" thickTop="1" thickBot="1" x14ac:dyDescent="0.3">
      <c r="B10" s="490"/>
      <c r="C10" s="490"/>
      <c r="D10" s="490"/>
      <c r="E10" s="490"/>
      <c r="F10" s="490"/>
      <c r="G10" s="490"/>
      <c r="H10" s="490"/>
      <c r="I10" s="490"/>
      <c r="J10" s="490"/>
      <c r="K10" s="490"/>
      <c r="L10" s="490"/>
      <c r="M10" s="490"/>
      <c r="N10" s="490"/>
      <c r="O10" s="490"/>
      <c r="P10" s="490"/>
      <c r="Q10" s="490"/>
      <c r="R10" s="490"/>
      <c r="S10" s="134"/>
      <c r="T10" s="134"/>
      <c r="U10" s="134"/>
      <c r="X10" s="128">
        <v>8</v>
      </c>
      <c r="Y10" s="128" t="e">
        <f t="shared" si="0"/>
        <v>#N/A</v>
      </c>
      <c r="Z10" s="128" t="e">
        <f>IF(LEN(K4)&lt;2,J4,"")</f>
        <v>#N/A</v>
      </c>
      <c r="AA10" s="128" t="str">
        <f t="shared" si="1"/>
        <v/>
      </c>
      <c r="AC10" s="131"/>
      <c r="AD10" s="131"/>
      <c r="AE10" s="511" t="str">
        <f t="shared" si="2"/>
        <v/>
      </c>
      <c r="AF10" s="511"/>
      <c r="AG10" s="511"/>
      <c r="AH10" s="131"/>
    </row>
    <row r="11" spans="2:42" ht="24" customHeight="1" thickTop="1" thickBot="1" x14ac:dyDescent="0.3">
      <c r="B11" s="135"/>
      <c r="C11" s="127" t="s">
        <v>28</v>
      </c>
      <c r="D11" s="480" t="s">
        <v>29</v>
      </c>
      <c r="E11" s="481"/>
      <c r="F11" s="481"/>
      <c r="G11" s="482"/>
      <c r="H11" s="137"/>
      <c r="I11" s="138"/>
      <c r="J11" s="135"/>
      <c r="K11" s="136" t="s">
        <v>28</v>
      </c>
      <c r="L11" s="480" t="s">
        <v>29</v>
      </c>
      <c r="M11" s="481"/>
      <c r="N11" s="481"/>
      <c r="O11" s="482"/>
      <c r="P11" s="137"/>
      <c r="Q11" s="139"/>
      <c r="R11" s="140"/>
      <c r="S11" s="141"/>
      <c r="T11" s="141"/>
      <c r="U11" s="142"/>
      <c r="V11" s="128" t="str">
        <f>IFERROR(SMALL('اختيار المقررات'!$AL$8:$AL$56,'اختيار المقررات'!AM8),"")</f>
        <v/>
      </c>
      <c r="X11" s="128">
        <v>9</v>
      </c>
      <c r="Y11" s="128">
        <f t="shared" si="0"/>
        <v>9</v>
      </c>
      <c r="Z11" s="128">
        <f>IF(LEN(N4)&lt;2,Q4,"")</f>
        <v>0</v>
      </c>
      <c r="AA11" s="128" t="str">
        <f t="shared" si="1"/>
        <v/>
      </c>
      <c r="AC11" s="131"/>
      <c r="AD11" s="131"/>
      <c r="AE11" s="511" t="str">
        <f t="shared" si="2"/>
        <v/>
      </c>
      <c r="AF11" s="511"/>
      <c r="AG11" s="511"/>
      <c r="AH11" s="131"/>
    </row>
    <row r="12" spans="2:42" ht="15.6" customHeight="1" thickTop="1" thickBot="1" x14ac:dyDescent="0.3">
      <c r="B12" s="143" t="str">
        <f t="shared" ref="B12:B18" si="3">IF($AJ$1&gt;0,"",V11)</f>
        <v/>
      </c>
      <c r="C12" s="159" t="str">
        <f>IFERROR(VLOOKUP(B12,'اختيار المقررات'!AU5:BP53,2,0),"")</f>
        <v/>
      </c>
      <c r="D12" s="479" t="str">
        <f>IFERROR(VLOOKUP(B12,'اختيار المقررات'!AU5:BP53,3,0),"")</f>
        <v/>
      </c>
      <c r="E12" s="479"/>
      <c r="F12" s="479"/>
      <c r="G12" s="479"/>
      <c r="H12" s="144" t="str">
        <f>IFERROR(VLOOKUP(B12,'اختيار المقررات'!AU5:BP53,4,0),"")</f>
        <v/>
      </c>
      <c r="I12" s="145" t="str">
        <f>IFERROR(VLOOKUP(B12,'اختيار المقررات'!AU5:BP53,5,0),"")</f>
        <v/>
      </c>
      <c r="J12" s="143" t="str">
        <f>IF($AJ$1&gt;0,"",V18)</f>
        <v/>
      </c>
      <c r="K12" s="159" t="str">
        <f>IFERROR(VLOOKUP(J12,'اختيار المقررات'!AU5:BP53,2,0),"")</f>
        <v/>
      </c>
      <c r="L12" s="479" t="str">
        <f>IFERROR(VLOOKUP(J12,'اختيار المقررات'!AU5:BP53,3,0),"")</f>
        <v/>
      </c>
      <c r="M12" s="479"/>
      <c r="N12" s="479"/>
      <c r="O12" s="479"/>
      <c r="P12" s="144" t="str">
        <f>IFERROR(VLOOKUP(J12,'اختيار المقررات'!AU5:BP53,4,0),"")</f>
        <v/>
      </c>
      <c r="Q12" s="145" t="str">
        <f>IFERROR(VLOOKUP(J12,'اختيار المقررات'!AU5:BP53,5,0),"")</f>
        <v/>
      </c>
      <c r="R12" s="146"/>
      <c r="T12" s="147"/>
      <c r="V12" s="128" t="str">
        <f>IFERROR(SMALL('اختيار المقررات'!$AL$8:$AL$56,'اختيار المقررات'!AM9),"")</f>
        <v/>
      </c>
      <c r="X12" s="128">
        <v>10</v>
      </c>
      <c r="Y12" s="128">
        <f t="shared" si="0"/>
        <v>10</v>
      </c>
      <c r="Z12" s="128" t="str">
        <f>IF(LEN(D5)&lt;2,B5,"")</f>
        <v>الجنسية:</v>
      </c>
      <c r="AA12" s="128" t="str">
        <f t="shared" si="1"/>
        <v/>
      </c>
      <c r="AC12" s="131"/>
      <c r="AD12" s="131"/>
      <c r="AE12" s="511" t="str">
        <f t="shared" si="2"/>
        <v/>
      </c>
      <c r="AF12" s="511"/>
      <c r="AG12" s="511"/>
      <c r="AH12" s="131"/>
    </row>
    <row r="13" spans="2:42" ht="15.6" customHeight="1" thickTop="1" thickBot="1" x14ac:dyDescent="0.3">
      <c r="B13" s="143" t="str">
        <f t="shared" si="3"/>
        <v/>
      </c>
      <c r="C13" s="159" t="str">
        <f>IFERROR(VLOOKUP(B13,'اختيار المقررات'!AU6:BP54,2,0),"")</f>
        <v/>
      </c>
      <c r="D13" s="479" t="str">
        <f>IFERROR(VLOOKUP(B13,'اختيار المقررات'!AU6:BP54,3,0),"")</f>
        <v/>
      </c>
      <c r="E13" s="479"/>
      <c r="F13" s="479"/>
      <c r="G13" s="479"/>
      <c r="H13" s="144" t="str">
        <f>IFERROR(VLOOKUP(B13,'اختيار المقررات'!AU6:BP54,4,0),"")</f>
        <v/>
      </c>
      <c r="I13" s="145" t="str">
        <f>IFERROR(VLOOKUP(B13,'اختيار المقررات'!AU6:BP54,5,0),"")</f>
        <v/>
      </c>
      <c r="J13" s="143" t="str">
        <f t="shared" ref="J13:J18" si="4">IF($AJ$1&gt;0,"",V19)</f>
        <v/>
      </c>
      <c r="K13" s="159" t="str">
        <f>IFERROR(VLOOKUP(J13,'اختيار المقررات'!AU6:BP54,2,0),"")</f>
        <v/>
      </c>
      <c r="L13" s="479" t="str">
        <f>IFERROR(VLOOKUP(J13,'اختيار المقررات'!AU6:BP54,3,0),"")</f>
        <v/>
      </c>
      <c r="M13" s="479"/>
      <c r="N13" s="479"/>
      <c r="O13" s="479"/>
      <c r="P13" s="144" t="str">
        <f>IFERROR(VLOOKUP(J13,'اختيار المقررات'!AU6:BP54,4,0),"")</f>
        <v/>
      </c>
      <c r="Q13" s="145" t="str">
        <f>IFERROR(VLOOKUP(J13,'اختيار المقررات'!AU6:BP54,5,0),"")</f>
        <v/>
      </c>
      <c r="R13" s="146"/>
      <c r="S13" s="147"/>
      <c r="T13" s="147"/>
      <c r="U13" s="135"/>
      <c r="V13" s="128" t="str">
        <f>IFERROR(SMALL('اختيار المقررات'!$AL$8:$AL$56,'اختيار المقررات'!AM10),"")</f>
        <v/>
      </c>
      <c r="X13" s="128">
        <v>11</v>
      </c>
      <c r="Y13" s="128">
        <f t="shared" si="0"/>
        <v>11</v>
      </c>
      <c r="Z13" s="128" t="str">
        <f>IF(LEN(H5)&lt;2,F5,"")</f>
        <v>الرقم الوطني:</v>
      </c>
      <c r="AA13" s="128" t="str">
        <f t="shared" si="1"/>
        <v/>
      </c>
      <c r="AC13" s="131"/>
      <c r="AD13" s="131"/>
      <c r="AE13" s="511" t="str">
        <f t="shared" si="2"/>
        <v/>
      </c>
      <c r="AF13" s="511"/>
      <c r="AG13" s="511"/>
      <c r="AH13" s="131"/>
    </row>
    <row r="14" spans="2:42" ht="15.6" customHeight="1" thickTop="1" thickBot="1" x14ac:dyDescent="0.3">
      <c r="B14" s="143" t="str">
        <f t="shared" si="3"/>
        <v/>
      </c>
      <c r="C14" s="159" t="str">
        <f>IFERROR(VLOOKUP(B14,'اختيار المقررات'!AU7:BP55,2,0),"")</f>
        <v/>
      </c>
      <c r="D14" s="479" t="str">
        <f>IFERROR(VLOOKUP(B14,'اختيار المقررات'!AU7:BP55,3,0),"")</f>
        <v/>
      </c>
      <c r="E14" s="479"/>
      <c r="F14" s="479"/>
      <c r="G14" s="479"/>
      <c r="H14" s="144" t="str">
        <f>IFERROR(VLOOKUP(B14,'اختيار المقررات'!AU7:BP55,4,0),"")</f>
        <v/>
      </c>
      <c r="I14" s="145" t="str">
        <f>IFERROR(VLOOKUP(B14,'اختيار المقررات'!AU7:BP55,5,0),"")</f>
        <v/>
      </c>
      <c r="J14" s="143" t="str">
        <f t="shared" si="4"/>
        <v/>
      </c>
      <c r="K14" s="159" t="str">
        <f>IFERROR(VLOOKUP(J14,'اختيار المقررات'!AU7:BP55,2,0),"")</f>
        <v/>
      </c>
      <c r="L14" s="479" t="str">
        <f>IFERROR(VLOOKUP(J14,'اختيار المقررات'!AU7:BP55,3,0),"")</f>
        <v/>
      </c>
      <c r="M14" s="479"/>
      <c r="N14" s="479"/>
      <c r="O14" s="479"/>
      <c r="P14" s="144" t="str">
        <f>IFERROR(VLOOKUP(J14,'اختيار المقررات'!AU7:BP55,4,0),"")</f>
        <v/>
      </c>
      <c r="Q14" s="145" t="str">
        <f>IFERROR(VLOOKUP(J14,'اختيار المقررات'!AU7:BP55,5,0),"")</f>
        <v/>
      </c>
      <c r="R14" s="146"/>
      <c r="S14" s="147"/>
      <c r="T14" s="147"/>
      <c r="U14" s="135"/>
      <c r="V14" s="128" t="str">
        <f>IFERROR(SMALL('اختيار المقررات'!$AL$8:$AL$56,'اختيار المقررات'!AM11),"")</f>
        <v/>
      </c>
      <c r="X14" s="128">
        <v>12</v>
      </c>
      <c r="Y14" s="128" t="str">
        <f t="shared" si="0"/>
        <v/>
      </c>
      <c r="Z14" s="128" t="str">
        <f>IF(LEN(K5)&lt;2,J5,"")</f>
        <v/>
      </c>
      <c r="AA14" s="128" t="str">
        <f t="shared" si="1"/>
        <v/>
      </c>
      <c r="AC14" s="131"/>
      <c r="AD14" s="131"/>
      <c r="AE14" s="511" t="str">
        <f t="shared" si="2"/>
        <v/>
      </c>
      <c r="AF14" s="511"/>
      <c r="AG14" s="511"/>
      <c r="AH14" s="131"/>
    </row>
    <row r="15" spans="2:42" ht="15.6" customHeight="1" thickTop="1" thickBot="1" x14ac:dyDescent="0.3">
      <c r="B15" s="143" t="str">
        <f t="shared" si="3"/>
        <v/>
      </c>
      <c r="C15" s="159" t="str">
        <f>IFERROR(VLOOKUP(B15,'اختيار المقررات'!AU8:BP56,2,0),"")</f>
        <v/>
      </c>
      <c r="D15" s="479" t="str">
        <f>IFERROR(VLOOKUP(B15,'اختيار المقررات'!AU8:BP56,3,0),"")</f>
        <v/>
      </c>
      <c r="E15" s="479"/>
      <c r="F15" s="479"/>
      <c r="G15" s="479"/>
      <c r="H15" s="144" t="str">
        <f>IFERROR(VLOOKUP(B15,'اختيار المقررات'!AU8:BP56,4,0),"")</f>
        <v/>
      </c>
      <c r="I15" s="145" t="str">
        <f>IFERROR(VLOOKUP(B15,'اختيار المقررات'!AU8:BP56,5,0),"")</f>
        <v/>
      </c>
      <c r="J15" s="143" t="str">
        <f t="shared" si="4"/>
        <v/>
      </c>
      <c r="K15" s="159" t="str">
        <f>IFERROR(VLOOKUP(J15,'اختيار المقررات'!AU8:BP56,2,0),"")</f>
        <v/>
      </c>
      <c r="L15" s="479" t="str">
        <f>IFERROR(VLOOKUP(J15,'اختيار المقررات'!AU8:BP56,3,0),"")</f>
        <v/>
      </c>
      <c r="M15" s="479"/>
      <c r="N15" s="479"/>
      <c r="O15" s="479"/>
      <c r="P15" s="144" t="str">
        <f>IFERROR(VLOOKUP(J15,'اختيار المقررات'!AU8:BP56,4,0),"")</f>
        <v/>
      </c>
      <c r="Q15" s="145" t="str">
        <f>IFERROR(VLOOKUP(J15,'اختيار المقررات'!AU8:BP56,5,0),"")</f>
        <v/>
      </c>
      <c r="R15" s="146"/>
      <c r="S15" s="147"/>
      <c r="T15" s="147"/>
      <c r="U15" s="135"/>
      <c r="V15" s="128" t="str">
        <f>IFERROR(SMALL('اختيار المقررات'!$AL$8:$AL$56,'اختيار المقررات'!AM12),"")</f>
        <v/>
      </c>
      <c r="X15" s="128">
        <v>13</v>
      </c>
      <c r="Y15" s="128" t="str">
        <f t="shared" si="0"/>
        <v/>
      </c>
      <c r="Z15" s="128" t="str">
        <f>IF(LEN(P5)&lt;2,N5,"")</f>
        <v/>
      </c>
      <c r="AA15" s="128" t="str">
        <f t="shared" si="1"/>
        <v/>
      </c>
      <c r="AC15" s="131"/>
      <c r="AD15" s="131"/>
      <c r="AE15" s="511" t="str">
        <f t="shared" si="2"/>
        <v/>
      </c>
      <c r="AF15" s="511"/>
      <c r="AG15" s="511"/>
      <c r="AH15" s="131"/>
    </row>
    <row r="16" spans="2:42" ht="15.6" customHeight="1" thickTop="1" thickBot="1" x14ac:dyDescent="0.3">
      <c r="B16" s="143" t="str">
        <f t="shared" si="3"/>
        <v/>
      </c>
      <c r="C16" s="159" t="str">
        <f>IFERROR(VLOOKUP(B16,'اختيار المقررات'!AU9:BP57,2,0),"")</f>
        <v/>
      </c>
      <c r="D16" s="479" t="str">
        <f>IFERROR(VLOOKUP(B16,'اختيار المقررات'!AU9:BP57,3,0),"")</f>
        <v/>
      </c>
      <c r="E16" s="479"/>
      <c r="F16" s="479"/>
      <c r="G16" s="479"/>
      <c r="H16" s="144" t="str">
        <f>IFERROR(VLOOKUP(B16,'اختيار المقررات'!AU9:BP57,4,0),"")</f>
        <v/>
      </c>
      <c r="I16" s="145" t="str">
        <f>IFERROR(VLOOKUP(B16,'اختيار المقررات'!AU9:BP57,5,0),"")</f>
        <v/>
      </c>
      <c r="J16" s="143" t="str">
        <f t="shared" si="4"/>
        <v/>
      </c>
      <c r="K16" s="159" t="str">
        <f>IFERROR(VLOOKUP(J16,'اختيار المقررات'!AU9:BP57,2,0),"")</f>
        <v/>
      </c>
      <c r="L16" s="479" t="str">
        <f>IFERROR(VLOOKUP(J16,'اختيار المقررات'!AU9:BP57,3,0),"")</f>
        <v/>
      </c>
      <c r="M16" s="479"/>
      <c r="N16" s="479"/>
      <c r="O16" s="479"/>
      <c r="P16" s="144" t="str">
        <f>IFERROR(VLOOKUP(J16,'اختيار المقررات'!AU9:BP57,4,0),"")</f>
        <v/>
      </c>
      <c r="Q16" s="145" t="str">
        <f>IFERROR(VLOOKUP(J16,'اختيار المقررات'!AU9:BP57,5,0),"")</f>
        <v/>
      </c>
      <c r="R16" s="146"/>
      <c r="S16" s="147"/>
      <c r="T16" s="147"/>
      <c r="U16" s="135"/>
      <c r="V16" s="128" t="str">
        <f>IFERROR(SMALL('اختيار المقررات'!$AL$8:$AL$56,'اختيار المقررات'!AM13),"")</f>
        <v/>
      </c>
      <c r="X16" s="128">
        <v>14</v>
      </c>
      <c r="Y16" s="128" t="str">
        <f t="shared" si="0"/>
        <v/>
      </c>
      <c r="Z16" s="128" t="str">
        <f>IF(LEN(D6)&lt;2,B6,"")</f>
        <v/>
      </c>
      <c r="AA16" s="128" t="str">
        <f t="shared" si="1"/>
        <v/>
      </c>
      <c r="AC16" s="131"/>
      <c r="AD16" s="131"/>
      <c r="AE16" s="511" t="str">
        <f t="shared" si="2"/>
        <v/>
      </c>
      <c r="AF16" s="511"/>
      <c r="AG16" s="511"/>
      <c r="AH16" s="131"/>
    </row>
    <row r="17" spans="2:34" ht="15.6" customHeight="1" thickTop="1" thickBot="1" x14ac:dyDescent="0.3">
      <c r="B17" s="143" t="str">
        <f t="shared" si="3"/>
        <v/>
      </c>
      <c r="C17" s="159" t="str">
        <f>IFERROR(VLOOKUP(B17,'اختيار المقررات'!AU10:BP58,2,0),"")</f>
        <v/>
      </c>
      <c r="D17" s="479" t="str">
        <f>IFERROR(VLOOKUP(B17,'اختيار المقررات'!AU10:BP58,3,0),"")</f>
        <v/>
      </c>
      <c r="E17" s="479"/>
      <c r="F17" s="479"/>
      <c r="G17" s="479"/>
      <c r="H17" s="144" t="str">
        <f>IFERROR(VLOOKUP(B17,'اختيار المقررات'!AU10:BP58,4,0),"")</f>
        <v/>
      </c>
      <c r="I17" s="145" t="str">
        <f>IFERROR(VLOOKUP(B17,'اختيار المقررات'!AU10:BP58,5,0),"")</f>
        <v/>
      </c>
      <c r="J17" s="143" t="str">
        <f t="shared" si="4"/>
        <v/>
      </c>
      <c r="K17" s="159" t="str">
        <f>IFERROR(VLOOKUP(J17,'اختيار المقررات'!AU10:BP58,2,0),"")</f>
        <v/>
      </c>
      <c r="L17" s="479" t="str">
        <f>IFERROR(VLOOKUP(J17,'اختيار المقررات'!AU10:BP58,3,0),"")</f>
        <v/>
      </c>
      <c r="M17" s="479"/>
      <c r="N17" s="479"/>
      <c r="O17" s="479"/>
      <c r="P17" s="144" t="str">
        <f>IFERROR(VLOOKUP(J17,'اختيار المقررات'!AU10:BP58,4,0),"")</f>
        <v/>
      </c>
      <c r="Q17" s="145" t="str">
        <f>IFERROR(VLOOKUP(J17,'اختيار المقررات'!AU10:BP58,5,0),"")</f>
        <v/>
      </c>
      <c r="R17" s="146"/>
      <c r="S17" s="147"/>
      <c r="T17" s="147"/>
      <c r="U17" s="135"/>
      <c r="V17" s="128" t="str">
        <f>IFERROR(SMALL('اختيار المقررات'!$AL$8:$AL$56,'اختيار المقررات'!AM14),"")</f>
        <v/>
      </c>
      <c r="X17" s="128">
        <v>15</v>
      </c>
      <c r="Y17" s="128" t="e">
        <f t="shared" si="0"/>
        <v>#N/A</v>
      </c>
      <c r="Z17" s="128" t="e">
        <f>IF(LEN(H6)&lt;2,F6,"")</f>
        <v>#N/A</v>
      </c>
      <c r="AA17" s="128" t="str">
        <f t="shared" si="1"/>
        <v/>
      </c>
      <c r="AC17" s="131"/>
      <c r="AD17" s="131"/>
      <c r="AE17" s="511" t="str">
        <f t="shared" si="2"/>
        <v/>
      </c>
      <c r="AF17" s="511"/>
      <c r="AG17" s="511"/>
      <c r="AH17" s="131"/>
    </row>
    <row r="18" spans="2:34" ht="15.6" customHeight="1" thickTop="1" thickBot="1" x14ac:dyDescent="0.3">
      <c r="B18" s="143" t="str">
        <f t="shared" si="3"/>
        <v/>
      </c>
      <c r="C18" s="159" t="str">
        <f>IFERROR(VLOOKUP(B18,'اختيار المقررات'!AU11:BP59,2,0),"")</f>
        <v/>
      </c>
      <c r="D18" s="479" t="str">
        <f>IFERROR(VLOOKUP(B18,'اختيار المقررات'!AU11:BP59,3,0),"")</f>
        <v/>
      </c>
      <c r="E18" s="479"/>
      <c r="F18" s="479"/>
      <c r="G18" s="479"/>
      <c r="H18" s="144" t="str">
        <f>IFERROR(VLOOKUP(B18,'اختيار المقررات'!AU11:BP59,4,0),"")</f>
        <v/>
      </c>
      <c r="I18" s="145" t="str">
        <f>IFERROR(VLOOKUP(B18,'اختيار المقررات'!AU11:BP59,5,0),"")</f>
        <v/>
      </c>
      <c r="J18" s="143" t="str">
        <f t="shared" si="4"/>
        <v/>
      </c>
      <c r="K18" s="159" t="str">
        <f>IFERROR(VLOOKUP(J18,'اختيار المقررات'!AU11:BP59,2,0),"")</f>
        <v/>
      </c>
      <c r="L18" s="479" t="str">
        <f>IFERROR(VLOOKUP(J18,'اختيار المقررات'!AU11:BP59,3,0),"")</f>
        <v/>
      </c>
      <c r="M18" s="479"/>
      <c r="N18" s="479"/>
      <c r="O18" s="479"/>
      <c r="P18" s="144" t="str">
        <f>IFERROR(VLOOKUP(J18,'اختيار المقررات'!AU11:BP59,4,0),"")</f>
        <v/>
      </c>
      <c r="Q18" s="145" t="str">
        <f>IFERROR(VLOOKUP(J18,'اختيار المقررات'!AU11:BP59,5,0),"")</f>
        <v/>
      </c>
      <c r="R18" s="146"/>
      <c r="S18" s="147"/>
      <c r="T18" s="147"/>
      <c r="U18" s="135"/>
      <c r="V18" s="128" t="str">
        <f>IFERROR(SMALL('اختيار المقررات'!$AL$8:$AL$56,'اختيار المقررات'!AM15),"")</f>
        <v/>
      </c>
      <c r="X18" s="128">
        <v>16</v>
      </c>
      <c r="Y18" s="128" t="e">
        <f t="shared" si="0"/>
        <v>#N/A</v>
      </c>
      <c r="Z18" s="128" t="e">
        <f>IF(LEN(K6)&lt;2,J6,"")</f>
        <v>#N/A</v>
      </c>
      <c r="AA18" s="128" t="str">
        <f t="shared" si="1"/>
        <v/>
      </c>
      <c r="AC18" s="131"/>
      <c r="AD18" s="131"/>
      <c r="AE18" s="511" t="str">
        <f t="shared" si="2"/>
        <v/>
      </c>
      <c r="AF18" s="511"/>
      <c r="AG18" s="511"/>
      <c r="AH18" s="131"/>
    </row>
    <row r="19" spans="2:34" ht="15.6" customHeight="1" thickTop="1" thickBot="1" x14ac:dyDescent="0.3">
      <c r="B19" s="519" t="e">
        <f>'إدخال البيانات'!A2</f>
        <v>#N/A</v>
      </c>
      <c r="C19" s="519"/>
      <c r="D19" s="519"/>
      <c r="E19" s="519"/>
      <c r="F19" s="519"/>
      <c r="G19" s="519"/>
      <c r="H19" s="519"/>
      <c r="I19" s="519"/>
      <c r="J19" s="519"/>
      <c r="K19" s="519"/>
      <c r="L19" s="519"/>
      <c r="M19" s="519"/>
      <c r="N19" s="519"/>
      <c r="O19" s="519"/>
      <c r="P19" s="519"/>
      <c r="Q19" s="519"/>
      <c r="R19" s="519"/>
      <c r="S19" s="147"/>
      <c r="T19" s="147"/>
      <c r="U19" s="135"/>
      <c r="V19" s="128" t="str">
        <f>IFERROR(SMALL('اختيار المقررات'!$AL$8:$AL$56,'اختيار المقررات'!AM16),"")</f>
        <v/>
      </c>
      <c r="X19" s="128">
        <v>17</v>
      </c>
      <c r="Y19" s="128" t="e">
        <f t="shared" si="0"/>
        <v>#N/A</v>
      </c>
      <c r="Z19" s="128" t="e">
        <f>IF(LEN(P6)&lt;2,N6,"")</f>
        <v>#N/A</v>
      </c>
      <c r="AA19" s="128" t="str">
        <f t="shared" si="1"/>
        <v/>
      </c>
      <c r="AC19" s="131"/>
      <c r="AD19" s="131"/>
      <c r="AE19" s="511" t="str">
        <f t="shared" si="2"/>
        <v/>
      </c>
      <c r="AF19" s="511"/>
      <c r="AG19" s="511"/>
      <c r="AH19" s="131"/>
    </row>
    <row r="20" spans="2:34" ht="15.6" customHeight="1" thickTop="1" thickBot="1" x14ac:dyDescent="0.3">
      <c r="B20" s="520"/>
      <c r="C20" s="520"/>
      <c r="D20" s="520"/>
      <c r="E20" s="520"/>
      <c r="F20" s="520"/>
      <c r="G20" s="520"/>
      <c r="H20" s="520"/>
      <c r="I20" s="520"/>
      <c r="J20" s="520"/>
      <c r="K20" s="520"/>
      <c r="L20" s="520"/>
      <c r="M20" s="520"/>
      <c r="N20" s="520"/>
      <c r="O20" s="520"/>
      <c r="P20" s="520"/>
      <c r="Q20" s="520"/>
      <c r="R20" s="520"/>
      <c r="S20" s="147"/>
      <c r="T20" s="147"/>
      <c r="U20" s="135"/>
      <c r="V20" s="128" t="str">
        <f>IFERROR(SMALL('اختيار المقررات'!$AL$8:$AL$56,'اختيار المقررات'!AM17),"")</f>
        <v/>
      </c>
      <c r="X20" s="128">
        <v>18</v>
      </c>
      <c r="Y20" s="128">
        <f t="shared" si="0"/>
        <v>18</v>
      </c>
      <c r="Z20" s="128" t="str">
        <f>IF(LEN(D7)&lt;2,B7,"")</f>
        <v>الموبايل:</v>
      </c>
      <c r="AA20" s="128" t="str">
        <f t="shared" si="1"/>
        <v/>
      </c>
      <c r="AC20" s="131"/>
      <c r="AD20" s="131"/>
      <c r="AE20" s="511" t="str">
        <f t="shared" si="2"/>
        <v/>
      </c>
      <c r="AF20" s="511"/>
      <c r="AG20" s="511"/>
      <c r="AH20" s="131"/>
    </row>
    <row r="21" spans="2:34" ht="15.6" customHeight="1" thickTop="1" thickBot="1" x14ac:dyDescent="0.3">
      <c r="B21" s="521" t="s">
        <v>189</v>
      </c>
      <c r="C21" s="522"/>
      <c r="D21" s="522"/>
      <c r="E21" s="522"/>
      <c r="F21" s="122">
        <f>'اختيار المقررات'!AD25</f>
        <v>0</v>
      </c>
      <c r="G21" s="522" t="s">
        <v>190</v>
      </c>
      <c r="H21" s="522"/>
      <c r="I21" s="522"/>
      <c r="J21" s="522"/>
      <c r="K21" s="524">
        <f>'اختيار المقررات'!AD26</f>
        <v>0</v>
      </c>
      <c r="L21" s="524"/>
      <c r="M21" s="522" t="e">
        <f>'اختيار المقررات'!Y27</f>
        <v>#N/A</v>
      </c>
      <c r="N21" s="522"/>
      <c r="O21" s="522"/>
      <c r="P21" s="522"/>
      <c r="Q21" s="524" t="e">
        <f>'اختيار المقررات'!AD27</f>
        <v>#N/A</v>
      </c>
      <c r="R21" s="544"/>
      <c r="S21" s="148"/>
      <c r="V21" s="128" t="str">
        <f>IFERROR(SMALL('اختيار المقررات'!$AL$8:$AL$56,'اختيار المقررات'!AM18),"")</f>
        <v/>
      </c>
      <c r="X21" s="128">
        <v>19</v>
      </c>
      <c r="Y21" s="128">
        <f t="shared" si="0"/>
        <v>19</v>
      </c>
      <c r="Z21" s="128" t="str">
        <f>IF(LEN(H7)&lt;2,F7,"")</f>
        <v>الهاتف:</v>
      </c>
      <c r="AA21" s="128" t="str">
        <f t="shared" si="1"/>
        <v/>
      </c>
      <c r="AC21" s="131"/>
      <c r="AD21" s="131"/>
      <c r="AE21" s="511" t="str">
        <f t="shared" si="2"/>
        <v/>
      </c>
      <c r="AF21" s="511"/>
      <c r="AG21" s="511"/>
      <c r="AH21" s="131"/>
    </row>
    <row r="22" spans="2:34" ht="15.6" customHeight="1" thickTop="1" x14ac:dyDescent="0.25">
      <c r="B22" s="470" t="s">
        <v>184</v>
      </c>
      <c r="C22" s="471"/>
      <c r="D22" s="471"/>
      <c r="E22" s="472">
        <f>'اختيار المقررات'!F5</f>
        <v>0</v>
      </c>
      <c r="F22" s="472"/>
      <c r="G22" s="472"/>
      <c r="H22" s="472"/>
      <c r="I22" s="473"/>
      <c r="J22" s="102" t="s">
        <v>58</v>
      </c>
      <c r="K22" s="474" t="e">
        <f>'اختيار المقررات'!Q5</f>
        <v>#N/A</v>
      </c>
      <c r="L22" s="474"/>
      <c r="M22" s="123" t="s">
        <v>0</v>
      </c>
      <c r="N22" s="523" t="e">
        <f>'اختيار المقررات'!W5</f>
        <v>#N/A</v>
      </c>
      <c r="O22" s="523"/>
      <c r="P22" s="475"/>
      <c r="Q22" s="475"/>
      <c r="R22" s="476"/>
      <c r="V22" s="128" t="str">
        <f>IFERROR(SMALL('اختيار المقررات'!$AL$8:$AL$56,'اختيار المقررات'!AM19),"")</f>
        <v/>
      </c>
      <c r="X22" s="128">
        <v>20</v>
      </c>
      <c r="Y22" s="128">
        <f t="shared" si="0"/>
        <v>20</v>
      </c>
      <c r="Z22" s="128" t="str">
        <f>IF(LEN(K7)&lt;2,J7,"")</f>
        <v>العنوان :</v>
      </c>
      <c r="AC22" s="131"/>
      <c r="AD22" s="131"/>
      <c r="AE22" s="511" t="str">
        <f t="shared" si="2"/>
        <v/>
      </c>
      <c r="AF22" s="511"/>
      <c r="AG22" s="511"/>
      <c r="AH22" s="131"/>
    </row>
    <row r="23" spans="2:34" ht="15.6" customHeight="1" x14ac:dyDescent="0.25">
      <c r="B23" s="545" t="s">
        <v>188</v>
      </c>
      <c r="C23" s="546"/>
      <c r="D23" s="546"/>
      <c r="E23" s="547" t="e">
        <f>'اختيار المقررات'!N25</f>
        <v>#N/A</v>
      </c>
      <c r="F23" s="547"/>
      <c r="G23" s="548"/>
      <c r="H23" s="526" t="s">
        <v>599</v>
      </c>
      <c r="I23" s="527"/>
      <c r="J23" s="528" t="e">
        <f>'اختيار المقررات'!V25</f>
        <v>#N/A</v>
      </c>
      <c r="K23" s="528"/>
      <c r="L23" s="529"/>
      <c r="M23" s="518" t="s">
        <v>530</v>
      </c>
      <c r="N23" s="518"/>
      <c r="O23" s="518" t="s">
        <v>531</v>
      </c>
      <c r="P23" s="518"/>
      <c r="Q23" s="518" t="s">
        <v>547</v>
      </c>
      <c r="R23" s="518"/>
      <c r="V23" s="128" t="str">
        <f>IFERROR(SMALL('اختيار المقررات'!$AL$8:$AL$56,'اختيار المقررات'!AM20),"")</f>
        <v/>
      </c>
    </row>
    <row r="24" spans="2:34" ht="15.6" customHeight="1" x14ac:dyDescent="0.25">
      <c r="B24" s="545" t="s">
        <v>532</v>
      </c>
      <c r="C24" s="546"/>
      <c r="D24" s="546"/>
      <c r="E24" s="532" t="e">
        <f>'اختيار المقررات'!N27</f>
        <v>#N/A</v>
      </c>
      <c r="F24" s="532"/>
      <c r="G24" s="533"/>
      <c r="H24" s="530" t="s">
        <v>25</v>
      </c>
      <c r="I24" s="531"/>
      <c r="J24" s="532" t="e">
        <f>'اختيار المقررات'!N26</f>
        <v>#N/A</v>
      </c>
      <c r="K24" s="532"/>
      <c r="L24" s="533"/>
      <c r="M24" s="518"/>
      <c r="N24" s="518"/>
      <c r="O24" s="518"/>
      <c r="P24" s="518"/>
      <c r="Q24" s="518"/>
      <c r="R24" s="518"/>
      <c r="V24" s="128" t="str">
        <f>IFERROR(SMALL('اختيار المقررات'!$AL$8:$AL$56,'اختيار المقررات'!AM21),"")</f>
        <v/>
      </c>
    </row>
    <row r="25" spans="2:34" ht="15.6" customHeight="1" x14ac:dyDescent="0.25">
      <c r="B25" s="545" t="s">
        <v>526</v>
      </c>
      <c r="C25" s="546"/>
      <c r="D25" s="546"/>
      <c r="E25" s="532" t="e">
        <f>'اختيار المقررات'!N28</f>
        <v>#N/A</v>
      </c>
      <c r="F25" s="532"/>
      <c r="G25" s="533"/>
      <c r="H25" s="534" t="s">
        <v>20</v>
      </c>
      <c r="I25" s="535"/>
      <c r="J25" s="474" t="str">
        <f>'اختيار المقررات'!V28</f>
        <v>لا</v>
      </c>
      <c r="K25" s="474"/>
      <c r="L25" s="557"/>
      <c r="M25" s="518"/>
      <c r="N25" s="518"/>
      <c r="O25" s="518"/>
      <c r="P25" s="518"/>
      <c r="Q25" s="518"/>
      <c r="R25" s="518"/>
    </row>
    <row r="26" spans="2:34" ht="15.6" customHeight="1" x14ac:dyDescent="0.25">
      <c r="B26" s="566" t="s">
        <v>23</v>
      </c>
      <c r="C26" s="567"/>
      <c r="D26" s="567"/>
      <c r="E26" s="558" t="e">
        <f>IF(AJ1&gt;0,"",'اختيار المقررات'!N29)</f>
        <v>#N/A</v>
      </c>
      <c r="F26" s="558"/>
      <c r="G26" s="558"/>
      <c r="H26" s="558"/>
      <c r="I26" s="558"/>
      <c r="J26" s="558"/>
      <c r="K26" s="558"/>
      <c r="L26" s="559"/>
      <c r="M26" s="518"/>
      <c r="N26" s="518"/>
      <c r="O26" s="518"/>
      <c r="P26" s="518"/>
      <c r="Q26" s="518"/>
      <c r="R26" s="518"/>
    </row>
    <row r="27" spans="2:34" ht="15.6" customHeight="1" x14ac:dyDescent="0.25">
      <c r="B27" s="536" t="str">
        <f>'اختيار المقررات'!C25</f>
        <v>منقطع عن التسجيل في</v>
      </c>
      <c r="C27" s="537"/>
      <c r="D27" s="537"/>
      <c r="E27" s="537"/>
      <c r="F27" s="537"/>
      <c r="G27" s="537"/>
      <c r="H27" s="537"/>
      <c r="I27" s="537"/>
      <c r="J27" s="537"/>
      <c r="K27" s="537"/>
      <c r="L27" s="538"/>
      <c r="M27" s="518"/>
      <c r="N27" s="518"/>
      <c r="O27" s="518"/>
      <c r="P27" s="518"/>
      <c r="Q27" s="518"/>
      <c r="R27" s="518"/>
    </row>
    <row r="28" spans="2:34" ht="15.6" customHeight="1" x14ac:dyDescent="0.25">
      <c r="B28" s="539" t="str">
        <f>'اختيار المقررات'!C26</f>
        <v/>
      </c>
      <c r="C28" s="540"/>
      <c r="D28" s="540"/>
      <c r="E28" s="540"/>
      <c r="F28" s="540"/>
      <c r="G28" s="540" t="str">
        <f>'اختيار المقررات'!C27</f>
        <v/>
      </c>
      <c r="H28" s="540"/>
      <c r="I28" s="540"/>
      <c r="J28" s="540"/>
      <c r="K28" s="540"/>
      <c r="L28" s="541"/>
      <c r="M28" s="518"/>
      <c r="N28" s="518"/>
      <c r="O28" s="518"/>
      <c r="P28" s="518"/>
      <c r="Q28" s="518"/>
      <c r="R28" s="518"/>
      <c r="V28" s="128" t="str">
        <f>IFERROR(SMALL('اختيار المقررات'!$U$10:$U$30,'اختيار المقررات'!V39),"")</f>
        <v/>
      </c>
    </row>
    <row r="29" spans="2:34" ht="15.6" customHeight="1" x14ac:dyDescent="0.25">
      <c r="B29" s="539" t="str">
        <f>'اختيار المقررات'!C28</f>
        <v/>
      </c>
      <c r="C29" s="540"/>
      <c r="D29" s="540"/>
      <c r="E29" s="540"/>
      <c r="F29" s="540"/>
      <c r="G29" s="540" t="str">
        <f>'اختيار المقررات'!C29</f>
        <v xml:space="preserve"> </v>
      </c>
      <c r="H29" s="540"/>
      <c r="I29" s="540"/>
      <c r="J29" s="540"/>
      <c r="K29" s="540"/>
      <c r="L29" s="541"/>
      <c r="M29" s="518"/>
      <c r="N29" s="518"/>
      <c r="O29" s="518"/>
      <c r="P29" s="518"/>
      <c r="Q29" s="518"/>
      <c r="R29" s="518"/>
      <c r="V29" s="128" t="str">
        <f>IFERROR(SMALL('اختيار المقررات'!$U$10:$U$30,'اختيار المقررات'!V41),"")</f>
        <v/>
      </c>
    </row>
    <row r="30" spans="2:34" ht="15.6" customHeight="1" x14ac:dyDescent="0.25">
      <c r="B30" s="549" t="str">
        <f>'اختيار المقررات'!C30</f>
        <v/>
      </c>
      <c r="C30" s="542"/>
      <c r="D30" s="542"/>
      <c r="E30" s="542"/>
      <c r="F30" s="542"/>
      <c r="G30" s="542" t="str">
        <f>'اختيار المقررات'!C31</f>
        <v/>
      </c>
      <c r="H30" s="542"/>
      <c r="I30" s="542"/>
      <c r="J30" s="542"/>
      <c r="K30" s="542"/>
      <c r="L30" s="543"/>
      <c r="M30" s="518"/>
      <c r="N30" s="518"/>
      <c r="O30" s="518"/>
      <c r="P30" s="518"/>
      <c r="Q30" s="518"/>
      <c r="R30" s="518"/>
      <c r="V30" s="128" t="str">
        <f>IFERROR(SMALL('اختيار المقررات'!$U$10:$U$30,'اختيار المقررات'!V42),"")</f>
        <v/>
      </c>
    </row>
    <row r="31" spans="2:34" ht="15.6" customHeight="1" x14ac:dyDescent="0.25">
      <c r="B31" s="563" t="s">
        <v>548</v>
      </c>
      <c r="C31" s="564"/>
      <c r="D31" s="564"/>
      <c r="E31" s="564"/>
      <c r="F31" s="564"/>
      <c r="G31" s="564"/>
      <c r="H31" s="564"/>
      <c r="I31" s="564"/>
      <c r="J31" s="564"/>
      <c r="K31" s="564"/>
      <c r="L31" s="564"/>
      <c r="M31" s="564"/>
      <c r="N31" s="564"/>
      <c r="O31" s="564"/>
      <c r="P31" s="564"/>
      <c r="Q31" s="564"/>
      <c r="R31" s="565"/>
      <c r="V31" s="128" t="str">
        <f>IFERROR(SMALL('اختيار المقررات'!$U$10:$U$30,'اختيار المقررات'!V30),"")</f>
        <v/>
      </c>
    </row>
    <row r="32" spans="2:34" ht="15.6" customHeight="1" x14ac:dyDescent="0.25">
      <c r="B32" s="525" t="s">
        <v>30</v>
      </c>
      <c r="C32" s="525"/>
      <c r="D32" s="525"/>
      <c r="E32" s="525"/>
      <c r="F32" s="525"/>
      <c r="G32" s="525"/>
      <c r="H32" s="525"/>
      <c r="I32" s="525"/>
      <c r="J32" s="525"/>
      <c r="K32" s="525"/>
      <c r="L32" s="525"/>
      <c r="M32" s="525"/>
      <c r="N32" s="525"/>
      <c r="O32" s="525"/>
      <c r="P32" s="525"/>
      <c r="Q32" s="525"/>
      <c r="R32" s="525"/>
    </row>
    <row r="33" spans="2:18" ht="15.6" customHeight="1" x14ac:dyDescent="0.25">
      <c r="B33" s="550" t="s">
        <v>31</v>
      </c>
      <c r="C33" s="550"/>
      <c r="D33" s="550"/>
      <c r="E33" s="550"/>
      <c r="F33" s="551" t="e">
        <f>IF(AJ1=0,E26,"لم يتم التسجيل")</f>
        <v>#N/A</v>
      </c>
      <c r="G33" s="552"/>
      <c r="H33" s="560" t="str">
        <f>IF(D4="أنثى","ليرة سورية فقط لا غير من الطالبة","ليرة سورية فقط لا غير من الطالب")&amp;" "&amp;H2</f>
        <v xml:space="preserve">ليرة سورية فقط لا غير من الطالب </v>
      </c>
      <c r="I33" s="560"/>
      <c r="J33" s="560"/>
      <c r="K33" s="560"/>
      <c r="L33" s="560"/>
      <c r="M33" s="560"/>
      <c r="N33" s="560"/>
      <c r="O33" s="560"/>
      <c r="P33" s="560"/>
      <c r="Q33" s="560"/>
      <c r="R33" s="560"/>
    </row>
    <row r="34" spans="2:18" ht="15.6" customHeight="1" x14ac:dyDescent="0.25">
      <c r="B34" s="550" t="str">
        <f>IF(D4="أنثى","رقمها الامتحاني","رقمه الامتحاني")</f>
        <v>رقمه الامتحاني</v>
      </c>
      <c r="C34" s="550"/>
      <c r="D34" s="550"/>
      <c r="E34" s="552">
        <f>D2</f>
        <v>0</v>
      </c>
      <c r="F34" s="552"/>
      <c r="G34" s="550" t="s">
        <v>32</v>
      </c>
      <c r="H34" s="550"/>
      <c r="I34" s="550"/>
      <c r="J34" s="550"/>
      <c r="K34" s="550"/>
      <c r="L34" s="550"/>
      <c r="M34" s="550"/>
      <c r="N34" s="550"/>
      <c r="O34" s="550"/>
      <c r="P34" s="550"/>
      <c r="Q34" s="550"/>
      <c r="R34" s="550"/>
    </row>
    <row r="35" spans="2:18" ht="15.6" customHeight="1" x14ac:dyDescent="0.25">
      <c r="B35" s="160"/>
      <c r="C35" s="161"/>
      <c r="D35" s="561"/>
      <c r="E35" s="561"/>
      <c r="F35" s="561"/>
      <c r="G35" s="561"/>
      <c r="H35" s="561"/>
      <c r="I35" s="162"/>
      <c r="J35" s="162"/>
      <c r="K35" s="160"/>
      <c r="L35" s="161"/>
      <c r="M35" s="561"/>
      <c r="N35" s="561"/>
      <c r="O35" s="561"/>
      <c r="P35" s="561"/>
      <c r="Q35" s="162"/>
      <c r="R35" s="162"/>
    </row>
    <row r="36" spans="2:18" ht="24" customHeight="1" x14ac:dyDescent="0.25">
      <c r="B36" s="562" t="s">
        <v>26</v>
      </c>
      <c r="C36" s="562"/>
      <c r="D36" s="562"/>
      <c r="E36" s="562"/>
      <c r="F36" s="562"/>
      <c r="G36" s="562"/>
      <c r="H36" s="562"/>
      <c r="I36" s="562"/>
      <c r="J36" s="562"/>
      <c r="K36" s="562"/>
      <c r="L36" s="562"/>
      <c r="M36" s="562"/>
      <c r="N36" s="562"/>
      <c r="O36" s="562"/>
      <c r="P36" s="562"/>
      <c r="Q36" s="562"/>
      <c r="R36" s="562"/>
    </row>
    <row r="37" spans="2:18" ht="24" customHeight="1" x14ac:dyDescent="0.25">
      <c r="B37" s="525" t="s">
        <v>30</v>
      </c>
      <c r="C37" s="525"/>
      <c r="D37" s="525"/>
      <c r="E37" s="525"/>
      <c r="F37" s="525"/>
      <c r="G37" s="525"/>
      <c r="H37" s="525"/>
      <c r="I37" s="525"/>
      <c r="J37" s="525"/>
      <c r="K37" s="525"/>
      <c r="L37" s="525"/>
      <c r="M37" s="525"/>
      <c r="N37" s="525"/>
      <c r="O37" s="525"/>
      <c r="P37" s="525"/>
      <c r="Q37" s="525"/>
      <c r="R37" s="525"/>
    </row>
    <row r="38" spans="2:18" ht="24" customHeight="1" x14ac:dyDescent="0.25">
      <c r="B38" s="550" t="s">
        <v>31</v>
      </c>
      <c r="C38" s="550"/>
      <c r="D38" s="550"/>
      <c r="E38" s="550"/>
      <c r="F38" s="551" t="e">
        <f>IF(AJ1&lt;&gt;0,F33,'اختيار المقررات'!AC29)</f>
        <v>#N/A</v>
      </c>
      <c r="G38" s="552"/>
      <c r="H38" s="553" t="str">
        <f>H33</f>
        <v xml:space="preserve">ليرة سورية فقط لا غير من الطالب </v>
      </c>
      <c r="I38" s="553"/>
      <c r="J38" s="553"/>
      <c r="K38" s="553"/>
      <c r="L38" s="553"/>
      <c r="M38" s="553"/>
      <c r="N38" s="553"/>
      <c r="O38" s="553"/>
      <c r="P38" s="553"/>
      <c r="Q38" s="553"/>
      <c r="R38" s="553"/>
    </row>
    <row r="39" spans="2:18" ht="24" customHeight="1" x14ac:dyDescent="0.3">
      <c r="B39" s="554" t="str">
        <f>B34</f>
        <v>رقمه الامتحاني</v>
      </c>
      <c r="C39" s="554"/>
      <c r="D39" s="554"/>
      <c r="E39" s="555">
        <f>E34</f>
        <v>0</v>
      </c>
      <c r="F39" s="555"/>
      <c r="G39" s="556" t="str">
        <f>G34</f>
        <v xml:space="preserve">وتحويله إلى حساب التعليم المفتوح رقم ck1-10173186 وتسليم إشعار القبض إلى صاحب العلاقة  </v>
      </c>
      <c r="H39" s="556"/>
      <c r="I39" s="556"/>
      <c r="J39" s="556"/>
      <c r="K39" s="556"/>
      <c r="L39" s="556"/>
      <c r="M39" s="556"/>
      <c r="N39" s="556"/>
      <c r="O39" s="556"/>
      <c r="P39" s="556"/>
      <c r="Q39" s="556"/>
      <c r="R39" s="556"/>
    </row>
    <row r="40" spans="2:18" ht="15.75" customHeight="1" x14ac:dyDescent="0.25"/>
    <row r="41" spans="2:18" ht="22.5" customHeight="1" x14ac:dyDescent="0.25"/>
    <row r="42" spans="2:18" ht="22.5" customHeight="1" x14ac:dyDescent="0.25">
      <c r="C42" s="149"/>
      <c r="D42" s="149"/>
      <c r="E42" s="149"/>
      <c r="F42" s="149"/>
      <c r="G42" s="149"/>
    </row>
    <row r="43" spans="2:18" ht="26.25" customHeight="1" x14ac:dyDescent="0.25">
      <c r="C43" s="149"/>
      <c r="D43" s="149"/>
      <c r="E43" s="149"/>
      <c r="F43" s="149"/>
      <c r="G43" s="149"/>
      <c r="H43" s="150"/>
      <c r="I43" s="150"/>
      <c r="J43" s="150"/>
      <c r="K43" s="150"/>
      <c r="L43" s="150"/>
      <c r="M43" s="150"/>
      <c r="N43" s="150"/>
      <c r="O43" s="150"/>
      <c r="P43" s="150"/>
      <c r="Q43" s="150"/>
      <c r="R43" s="150"/>
    </row>
    <row r="44" spans="2:18" x14ac:dyDescent="0.25">
      <c r="C44" s="149"/>
      <c r="D44" s="149"/>
      <c r="E44" s="149"/>
      <c r="F44" s="149"/>
      <c r="G44" s="149"/>
      <c r="H44" s="150"/>
      <c r="I44" s="150"/>
      <c r="J44" s="150"/>
      <c r="K44" s="150"/>
      <c r="L44" s="150"/>
      <c r="M44" s="150"/>
      <c r="N44" s="150"/>
      <c r="O44" s="150"/>
      <c r="P44" s="150"/>
      <c r="Q44" s="150"/>
      <c r="R44" s="150"/>
    </row>
  </sheetData>
  <sheetProtection algorithmName="SHA-512" hashValue="jvZrAA8jSWqStmvv5lEpJbUi5JyLvoF2dqBa74fyOlcci6nhw/Ba34vzQHDJlwLAUMkhvl5lqaG/84Iy+NwW/g==" saltValue="W3zOOUmBtmwP94vJUAjuGg==" spinCount="100000" sheet="1" selectLockedCells="1" selectUnlockedCells="1"/>
  <mergeCells count="133">
    <mergeCell ref="B33:E33"/>
    <mergeCell ref="B24:D24"/>
    <mergeCell ref="E24:G24"/>
    <mergeCell ref="B25:D25"/>
    <mergeCell ref="B38:E38"/>
    <mergeCell ref="F38:G38"/>
    <mergeCell ref="H38:R38"/>
    <mergeCell ref="B39:D39"/>
    <mergeCell ref="E39:F39"/>
    <mergeCell ref="G39:R39"/>
    <mergeCell ref="J25:L25"/>
    <mergeCell ref="E26:L26"/>
    <mergeCell ref="F33:G33"/>
    <mergeCell ref="H33:R33"/>
    <mergeCell ref="B34:D34"/>
    <mergeCell ref="E34:F34"/>
    <mergeCell ref="G34:R34"/>
    <mergeCell ref="D35:H35"/>
    <mergeCell ref="M35:P35"/>
    <mergeCell ref="B36:R36"/>
    <mergeCell ref="B37:R37"/>
    <mergeCell ref="B31:R31"/>
    <mergeCell ref="E25:G25"/>
    <mergeCell ref="B26:D26"/>
    <mergeCell ref="B32:R32"/>
    <mergeCell ref="AE17:AG17"/>
    <mergeCell ref="AE18:AG18"/>
    <mergeCell ref="AE19:AG19"/>
    <mergeCell ref="AE20:AG20"/>
    <mergeCell ref="AE21:AG21"/>
    <mergeCell ref="AE22:AG22"/>
    <mergeCell ref="H23:I23"/>
    <mergeCell ref="J23:L23"/>
    <mergeCell ref="M23:N30"/>
    <mergeCell ref="H24:I24"/>
    <mergeCell ref="J24:L24"/>
    <mergeCell ref="H25:I25"/>
    <mergeCell ref="B27:L27"/>
    <mergeCell ref="B28:F28"/>
    <mergeCell ref="G28:L28"/>
    <mergeCell ref="G29:L29"/>
    <mergeCell ref="G30:L30"/>
    <mergeCell ref="Q21:R21"/>
    <mergeCell ref="B23:D23"/>
    <mergeCell ref="E23:G23"/>
    <mergeCell ref="B29:F29"/>
    <mergeCell ref="B30:F30"/>
    <mergeCell ref="O23:P30"/>
    <mergeCell ref="Q23:R30"/>
    <mergeCell ref="AE8:AG8"/>
    <mergeCell ref="AE9:AG9"/>
    <mergeCell ref="AE10:AG10"/>
    <mergeCell ref="AE11:AG11"/>
    <mergeCell ref="AE12:AG12"/>
    <mergeCell ref="AE13:AG13"/>
    <mergeCell ref="AE14:AG14"/>
    <mergeCell ref="AE15:AG15"/>
    <mergeCell ref="AE16:AG16"/>
    <mergeCell ref="B19:R20"/>
    <mergeCell ref="D17:G17"/>
    <mergeCell ref="L17:O17"/>
    <mergeCell ref="D12:G12"/>
    <mergeCell ref="L12:O12"/>
    <mergeCell ref="D16:G16"/>
    <mergeCell ref="L16:O16"/>
    <mergeCell ref="D18:G18"/>
    <mergeCell ref="L18:O18"/>
    <mergeCell ref="B21:E21"/>
    <mergeCell ref="N22:O22"/>
    <mergeCell ref="G21:J21"/>
    <mergeCell ref="K21:L21"/>
    <mergeCell ref="M21:P21"/>
    <mergeCell ref="AD1:AH2"/>
    <mergeCell ref="AE3:AG3"/>
    <mergeCell ref="AE4:AG4"/>
    <mergeCell ref="AE5:AG5"/>
    <mergeCell ref="AE6:AG6"/>
    <mergeCell ref="AE7:AG7"/>
    <mergeCell ref="D6:E6"/>
    <mergeCell ref="F6:G6"/>
    <mergeCell ref="H6:I6"/>
    <mergeCell ref="K6:M6"/>
    <mergeCell ref="D4:E4"/>
    <mergeCell ref="F4:G4"/>
    <mergeCell ref="H4:I4"/>
    <mergeCell ref="K4:M4"/>
    <mergeCell ref="D5:E5"/>
    <mergeCell ref="B1:E1"/>
    <mergeCell ref="B2:C2"/>
    <mergeCell ref="D2:E2"/>
    <mergeCell ref="F2:G2"/>
    <mergeCell ref="H2:J2"/>
    <mergeCell ref="M2:N2"/>
    <mergeCell ref="B3:C3"/>
    <mergeCell ref="D3:E3"/>
    <mergeCell ref="N3:P3"/>
    <mergeCell ref="F1:R1"/>
    <mergeCell ref="D14:G14"/>
    <mergeCell ref="L14:O14"/>
    <mergeCell ref="N5:O5"/>
    <mergeCell ref="N6:O6"/>
    <mergeCell ref="P2:R2"/>
    <mergeCell ref="F3:G3"/>
    <mergeCell ref="H3:I3"/>
    <mergeCell ref="B8:R10"/>
    <mergeCell ref="B5:C5"/>
    <mergeCell ref="P6:R6"/>
    <mergeCell ref="B7:C7"/>
    <mergeCell ref="B6:C6"/>
    <mergeCell ref="P5:R5"/>
    <mergeCell ref="D7:E7"/>
    <mergeCell ref="F7:G7"/>
    <mergeCell ref="H7:I7"/>
    <mergeCell ref="K7:R7"/>
    <mergeCell ref="K2:L2"/>
    <mergeCell ref="Q3:R3"/>
    <mergeCell ref="J3:L3"/>
    <mergeCell ref="B4:C4"/>
    <mergeCell ref="N4:P4"/>
    <mergeCell ref="Q4:R4"/>
    <mergeCell ref="B22:D22"/>
    <mergeCell ref="E22:I22"/>
    <mergeCell ref="K22:L22"/>
    <mergeCell ref="P22:R22"/>
    <mergeCell ref="F5:G5"/>
    <mergeCell ref="H5:I5"/>
    <mergeCell ref="K5:M5"/>
    <mergeCell ref="D13:G13"/>
    <mergeCell ref="L13:O13"/>
    <mergeCell ref="D11:G11"/>
    <mergeCell ref="L11:O11"/>
    <mergeCell ref="D15:G15"/>
    <mergeCell ref="L15:O15"/>
  </mergeCells>
  <conditionalFormatting sqref="B32:R32">
    <cfRule type="expression" dxfId="53" priority="2">
      <formula>$K$25="لا"</formula>
    </cfRule>
  </conditionalFormatting>
  <conditionalFormatting sqref="B35:R35">
    <cfRule type="expression" dxfId="52" priority="3">
      <formula>#REF!="لا"</formula>
    </cfRule>
  </conditionalFormatting>
  <conditionalFormatting sqref="B36:R37 B38:E38 H38 B39:R39">
    <cfRule type="expression" dxfId="51" priority="4">
      <formula>$K$25="لا"</formula>
    </cfRule>
  </conditionalFormatting>
  <conditionalFormatting sqref="B36:R37 B38:E38 H38:R38 B39:R39">
    <cfRule type="expression" dxfId="50" priority="1">
      <formula>$J$25="لا"</formula>
    </cfRule>
  </conditionalFormatting>
  <conditionalFormatting sqref="C13:I18">
    <cfRule type="expression" dxfId="49" priority="29">
      <formula>$C$13=""</formula>
    </cfRule>
  </conditionalFormatting>
  <conditionalFormatting sqref="C14:I18">
    <cfRule type="expression" dxfId="48" priority="28">
      <formula>$C$14=""</formula>
    </cfRule>
  </conditionalFormatting>
  <conditionalFormatting sqref="C15:I18">
    <cfRule type="expression" dxfId="47" priority="27">
      <formula>$C$15=""</formula>
    </cfRule>
  </conditionalFormatting>
  <conditionalFormatting sqref="C16:I18">
    <cfRule type="expression" dxfId="46" priority="26">
      <formula>$C$16=""</formula>
    </cfRule>
  </conditionalFormatting>
  <conditionalFormatting sqref="C17:I18">
    <cfRule type="expression" dxfId="45" priority="25">
      <formula>$C$17=""</formula>
    </cfRule>
  </conditionalFormatting>
  <conditionalFormatting sqref="C18:I18">
    <cfRule type="expression" dxfId="44" priority="24">
      <formula>$C$18=""</formula>
    </cfRule>
  </conditionalFormatting>
  <conditionalFormatting sqref="C11:Q18">
    <cfRule type="expression" dxfId="43" priority="30">
      <formula>$C$12=""</formula>
    </cfRule>
  </conditionalFormatting>
  <conditionalFormatting sqref="C43:R44">
    <cfRule type="expression" dxfId="42" priority="5">
      <formula>$K$26="لا"</formula>
    </cfRule>
  </conditionalFormatting>
  <conditionalFormatting sqref="K11:Q18">
    <cfRule type="expression" dxfId="41" priority="22">
      <formula>$K$12=""</formula>
    </cfRule>
  </conditionalFormatting>
  <conditionalFormatting sqref="K13:Q18">
    <cfRule type="expression" dxfId="40" priority="21">
      <formula>$K$13=""</formula>
    </cfRule>
  </conditionalFormatting>
  <conditionalFormatting sqref="K14:Q18">
    <cfRule type="expression" dxfId="39" priority="20">
      <formula>$K$14=""</formula>
    </cfRule>
  </conditionalFormatting>
  <conditionalFormatting sqref="K15:Q18">
    <cfRule type="expression" dxfId="38" priority="19">
      <formula>$K$15=""</formula>
    </cfRule>
  </conditionalFormatting>
  <conditionalFormatting sqref="K16:Q18">
    <cfRule type="expression" dxfId="37" priority="18">
      <formula>$K$16=""</formula>
    </cfRule>
  </conditionalFormatting>
  <conditionalFormatting sqref="K17:Q18">
    <cfRule type="expression" dxfId="36" priority="17">
      <formula>$K$17=""</formula>
    </cfRule>
  </conditionalFormatting>
  <conditionalFormatting sqref="K18:Q18">
    <cfRule type="expression" dxfId="35" priority="16">
      <formula>$K$18=""</formula>
    </cfRule>
  </conditionalFormatting>
  <conditionalFormatting sqref="AC1">
    <cfRule type="expression" dxfId="34" priority="7">
      <formula>AC1&lt;&gt;""</formula>
    </cfRule>
  </conditionalFormatting>
  <conditionalFormatting sqref="AD1:AH2">
    <cfRule type="expression" dxfId="33" priority="6">
      <formula>$AD$1&lt;&gt;""</formula>
    </cfRule>
  </conditionalFormatting>
  <conditionalFormatting sqref="AE3:AE22">
    <cfRule type="expression" dxfId="32" priority="8">
      <formula>AE3&lt;&gt;""</formula>
    </cfRule>
  </conditionalFormatting>
  <printOptions horizontalCentered="1" verticalCentered="1"/>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DY5"/>
  <sheetViews>
    <sheetView showGridLines="0" rightToLeft="1" zoomScale="98" zoomScaleNormal="98" workbookViewId="0">
      <pane ySplit="4" topLeftCell="A5" activePane="bottomLeft" state="frozen"/>
      <selection pane="bottomLeft" activeCell="E28" sqref="E28"/>
    </sheetView>
  </sheetViews>
  <sheetFormatPr defaultColWidth="9" defaultRowHeight="13.8" x14ac:dyDescent="0.25"/>
  <cols>
    <col min="1" max="1" width="13.8984375" style="1" customWidth="1"/>
    <col min="2" max="2" width="10.8984375" style="1" bestFit="1" customWidth="1"/>
    <col min="3" max="4" width="9" style="1"/>
    <col min="5" max="5" width="10.09765625" style="1" bestFit="1" customWidth="1"/>
    <col min="6" max="6" width="11.19921875" style="214" bestFit="1" customWidth="1"/>
    <col min="7" max="7" width="11.19921875" style="214" customWidth="1"/>
    <col min="8" max="8" width="13.19921875" style="1" customWidth="1"/>
    <col min="9" max="9" width="10.19921875" style="1" bestFit="1" customWidth="1"/>
    <col min="10" max="10" width="11.796875" style="1" bestFit="1" customWidth="1"/>
    <col min="11" max="11" width="21.8984375" style="1" customWidth="1"/>
    <col min="12" max="12" width="24.19921875" style="1" customWidth="1"/>
    <col min="13" max="13" width="17.796875" style="1" customWidth="1"/>
    <col min="14" max="14" width="20.09765625" style="1" customWidth="1"/>
    <col min="15" max="15" width="31.796875" style="1" customWidth="1"/>
    <col min="16" max="17" width="14.796875" style="1" customWidth="1"/>
    <col min="18" max="18" width="19.09765625" style="1" customWidth="1"/>
    <col min="19" max="19" width="14.09765625" style="1" customWidth="1"/>
    <col min="20" max="20" width="6.8984375" style="1" bestFit="1" customWidth="1"/>
    <col min="21" max="48" width="4.19921875" style="1" customWidth="1"/>
    <col min="49" max="49" width="4" style="1" customWidth="1"/>
    <col min="50" max="99" width="4.19921875" style="1" customWidth="1"/>
    <col min="100" max="100" width="9.09765625" style="1" bestFit="1" customWidth="1"/>
    <col min="101" max="101" width="11.19921875" style="1" bestFit="1" customWidth="1"/>
    <col min="102" max="102" width="9.09765625" style="1" bestFit="1" customWidth="1"/>
    <col min="103" max="103" width="9.09765625" style="1" customWidth="1"/>
    <col min="104" max="105" width="9" style="1"/>
    <col min="106" max="106" width="10.09765625" style="1" bestFit="1" customWidth="1"/>
    <col min="107" max="107" width="10.09765625" style="1" customWidth="1"/>
    <col min="108" max="108" width="11.19921875" style="1" bestFit="1" customWidth="1"/>
    <col min="109" max="109" width="10.796875" style="1" bestFit="1" customWidth="1"/>
    <col min="110" max="110" width="13.19921875" style="1" bestFit="1" customWidth="1"/>
    <col min="111" max="111" width="9.19921875" style="1" bestFit="1" customWidth="1"/>
    <col min="112" max="112" width="9.19921875" style="1" customWidth="1"/>
    <col min="113" max="113" width="6.19921875" style="1" bestFit="1" customWidth="1"/>
    <col min="114" max="117" width="9" style="1"/>
    <col min="118" max="118" width="12.19921875" style="1" bestFit="1" customWidth="1"/>
    <col min="119" max="119" width="13.19921875" style="1" bestFit="1" customWidth="1"/>
    <col min="120" max="16384" width="9" style="1"/>
  </cols>
  <sheetData>
    <row r="1" spans="1:129" s="183" customFormat="1" ht="18" thickBot="1" x14ac:dyDescent="0.3">
      <c r="A1" s="620"/>
      <c r="B1" s="621">
        <v>9999</v>
      </c>
      <c r="C1" s="622" t="s">
        <v>33</v>
      </c>
      <c r="D1" s="622"/>
      <c r="E1" s="622"/>
      <c r="F1" s="622"/>
      <c r="G1" s="622"/>
      <c r="H1" s="622"/>
      <c r="I1" s="622"/>
      <c r="J1" s="622"/>
      <c r="K1" s="623" t="s">
        <v>16</v>
      </c>
      <c r="L1" s="625" t="s">
        <v>179</v>
      </c>
      <c r="M1" s="618" t="s">
        <v>177</v>
      </c>
      <c r="N1" s="618" t="s">
        <v>178</v>
      </c>
      <c r="O1" s="628" t="s">
        <v>55</v>
      </c>
      <c r="P1" s="622" t="s">
        <v>34</v>
      </c>
      <c r="Q1" s="622"/>
      <c r="R1" s="622"/>
      <c r="S1" s="630" t="s">
        <v>9</v>
      </c>
      <c r="T1" s="578" t="s">
        <v>35</v>
      </c>
      <c r="U1" s="579"/>
      <c r="V1" s="579"/>
      <c r="W1" s="579"/>
      <c r="X1" s="579"/>
      <c r="Y1" s="579"/>
      <c r="Z1" s="579"/>
      <c r="AA1" s="579"/>
      <c r="AB1" s="579"/>
      <c r="AC1" s="579"/>
      <c r="AD1" s="579"/>
      <c r="AE1" s="579"/>
      <c r="AF1" s="579"/>
      <c r="AG1" s="579"/>
      <c r="AH1" s="579"/>
      <c r="AI1" s="579"/>
      <c r="AJ1" s="579"/>
      <c r="AK1" s="579"/>
      <c r="AL1" s="579"/>
      <c r="AM1" s="580"/>
      <c r="AN1" s="578" t="s">
        <v>21</v>
      </c>
      <c r="AO1" s="579"/>
      <c r="AP1" s="579"/>
      <c r="AQ1" s="579"/>
      <c r="AR1" s="579"/>
      <c r="AS1" s="579"/>
      <c r="AT1" s="579"/>
      <c r="AU1" s="579"/>
      <c r="AV1" s="579"/>
      <c r="AW1" s="579"/>
      <c r="AX1" s="579"/>
      <c r="AY1" s="579"/>
      <c r="AZ1" s="579"/>
      <c r="BA1" s="579"/>
      <c r="BB1" s="579"/>
      <c r="BC1" s="579"/>
      <c r="BD1" s="579"/>
      <c r="BE1" s="579"/>
      <c r="BF1" s="579"/>
      <c r="BG1" s="580"/>
      <c r="BH1" s="578" t="s">
        <v>36</v>
      </c>
      <c r="BI1" s="579"/>
      <c r="BJ1" s="579"/>
      <c r="BK1" s="579"/>
      <c r="BL1" s="579"/>
      <c r="BM1" s="579"/>
      <c r="BN1" s="579"/>
      <c r="BO1" s="579"/>
      <c r="BP1" s="579"/>
      <c r="BQ1" s="579"/>
      <c r="BR1" s="579"/>
      <c r="BS1" s="579"/>
      <c r="BT1" s="579"/>
      <c r="BU1" s="579"/>
      <c r="BV1" s="579"/>
      <c r="BW1" s="579"/>
      <c r="BX1" s="579"/>
      <c r="BY1" s="579"/>
      <c r="BZ1" s="579"/>
      <c r="CA1" s="580"/>
      <c r="CB1" s="578" t="s">
        <v>37</v>
      </c>
      <c r="CC1" s="579"/>
      <c r="CD1" s="579"/>
      <c r="CE1" s="579"/>
      <c r="CF1" s="579"/>
      <c r="CG1" s="579"/>
      <c r="CH1" s="579"/>
      <c r="CI1" s="579"/>
      <c r="CJ1" s="579"/>
      <c r="CK1" s="579"/>
      <c r="CL1" s="579"/>
      <c r="CM1" s="579"/>
      <c r="CN1" s="579"/>
      <c r="CO1" s="579"/>
      <c r="CP1" s="579"/>
      <c r="CQ1" s="579"/>
      <c r="CR1" s="579"/>
      <c r="CS1" s="579"/>
      <c r="CT1" s="579"/>
      <c r="CU1" s="580"/>
      <c r="CV1" s="568" t="s">
        <v>1</v>
      </c>
      <c r="CW1" s="569"/>
      <c r="CX1" s="570"/>
      <c r="CY1" s="570"/>
      <c r="CZ1" s="574" t="s">
        <v>600</v>
      </c>
      <c r="DA1" s="575"/>
      <c r="DB1" s="575"/>
      <c r="DC1" s="575"/>
      <c r="DD1" s="575"/>
      <c r="DE1" s="575"/>
      <c r="DF1" s="575"/>
      <c r="DG1" s="575"/>
      <c r="DH1" s="574" t="s">
        <v>38</v>
      </c>
      <c r="DI1" s="575"/>
      <c r="DJ1" s="575"/>
      <c r="DK1" s="576"/>
      <c r="DL1" s="574" t="s">
        <v>601</v>
      </c>
      <c r="DM1" s="575"/>
      <c r="DN1" s="575"/>
      <c r="DO1" s="576"/>
      <c r="DP1" s="94"/>
      <c r="DQ1" s="94"/>
      <c r="DR1" s="94"/>
      <c r="DS1" s="94"/>
    </row>
    <row r="2" spans="1:129" s="183" customFormat="1" ht="18" thickBot="1" x14ac:dyDescent="0.3">
      <c r="A2" s="620"/>
      <c r="B2" s="621"/>
      <c r="C2" s="622"/>
      <c r="D2" s="622"/>
      <c r="E2" s="622"/>
      <c r="F2" s="622"/>
      <c r="G2" s="622"/>
      <c r="H2" s="622"/>
      <c r="I2" s="622"/>
      <c r="J2" s="622"/>
      <c r="K2" s="624"/>
      <c r="L2" s="626"/>
      <c r="M2" s="619"/>
      <c r="N2" s="619"/>
      <c r="O2" s="629"/>
      <c r="P2" s="622"/>
      <c r="Q2" s="622"/>
      <c r="R2" s="622"/>
      <c r="S2" s="630"/>
      <c r="T2" s="613" t="s">
        <v>17</v>
      </c>
      <c r="U2" s="614"/>
      <c r="V2" s="614"/>
      <c r="W2" s="614"/>
      <c r="X2" s="614"/>
      <c r="Y2" s="614"/>
      <c r="Z2" s="614"/>
      <c r="AA2" s="614"/>
      <c r="AB2" s="614"/>
      <c r="AC2" s="615"/>
      <c r="AD2" s="614" t="s">
        <v>18</v>
      </c>
      <c r="AE2" s="614"/>
      <c r="AF2" s="614"/>
      <c r="AG2" s="614"/>
      <c r="AH2" s="614"/>
      <c r="AI2" s="614"/>
      <c r="AJ2" s="614"/>
      <c r="AK2" s="614"/>
      <c r="AL2" s="614"/>
      <c r="AM2" s="616"/>
      <c r="AN2" s="613" t="s">
        <v>17</v>
      </c>
      <c r="AO2" s="614"/>
      <c r="AP2" s="614"/>
      <c r="AQ2" s="614"/>
      <c r="AR2" s="614"/>
      <c r="AS2" s="614"/>
      <c r="AT2" s="614"/>
      <c r="AU2" s="614"/>
      <c r="AV2" s="614"/>
      <c r="AW2" s="615"/>
      <c r="AX2" s="614" t="s">
        <v>18</v>
      </c>
      <c r="AY2" s="614"/>
      <c r="AZ2" s="614"/>
      <c r="BA2" s="614"/>
      <c r="BB2" s="614"/>
      <c r="BC2" s="614"/>
      <c r="BD2" s="614"/>
      <c r="BE2" s="614"/>
      <c r="BF2" s="614"/>
      <c r="BG2" s="616"/>
      <c r="BH2" s="613" t="s">
        <v>17</v>
      </c>
      <c r="BI2" s="614"/>
      <c r="BJ2" s="614"/>
      <c r="BK2" s="614"/>
      <c r="BL2" s="614"/>
      <c r="BM2" s="614"/>
      <c r="BN2" s="614"/>
      <c r="BO2" s="614"/>
      <c r="BP2" s="614"/>
      <c r="BQ2" s="615"/>
      <c r="BR2" s="614" t="s">
        <v>18</v>
      </c>
      <c r="BS2" s="614"/>
      <c r="BT2" s="614"/>
      <c r="BU2" s="614"/>
      <c r="BV2" s="614"/>
      <c r="BW2" s="614"/>
      <c r="BX2" s="614"/>
      <c r="BY2" s="614"/>
      <c r="BZ2" s="614"/>
      <c r="CA2" s="616"/>
      <c r="CB2" s="613" t="s">
        <v>17</v>
      </c>
      <c r="CC2" s="614"/>
      <c r="CD2" s="614"/>
      <c r="CE2" s="614"/>
      <c r="CF2" s="614"/>
      <c r="CG2" s="614"/>
      <c r="CH2" s="614"/>
      <c r="CI2" s="614"/>
      <c r="CJ2" s="614"/>
      <c r="CK2" s="615"/>
      <c r="CL2" s="614" t="s">
        <v>18</v>
      </c>
      <c r="CM2" s="614"/>
      <c r="CN2" s="614"/>
      <c r="CO2" s="614"/>
      <c r="CP2" s="614"/>
      <c r="CQ2" s="614"/>
      <c r="CR2" s="614"/>
      <c r="CS2" s="614"/>
      <c r="CT2" s="614"/>
      <c r="CU2" s="616"/>
      <c r="CV2" s="571"/>
      <c r="CW2" s="572"/>
      <c r="CX2" s="573"/>
      <c r="CY2" s="573"/>
      <c r="CZ2" s="571"/>
      <c r="DA2" s="572"/>
      <c r="DB2" s="572"/>
      <c r="DC2" s="572"/>
      <c r="DD2" s="572"/>
      <c r="DE2" s="572"/>
      <c r="DF2" s="572"/>
      <c r="DG2" s="572"/>
      <c r="DH2" s="571"/>
      <c r="DI2" s="572"/>
      <c r="DJ2" s="572"/>
      <c r="DK2" s="573"/>
      <c r="DL2" s="571"/>
      <c r="DM2" s="572"/>
      <c r="DN2" s="572"/>
      <c r="DO2" s="573"/>
      <c r="DP2" s="94"/>
      <c r="DQ2" s="94"/>
      <c r="DR2" s="94"/>
      <c r="DS2" s="94"/>
    </row>
    <row r="3" spans="1:129" ht="80.25" customHeight="1" thickBot="1" x14ac:dyDescent="0.3">
      <c r="A3" s="184" t="s">
        <v>2</v>
      </c>
      <c r="B3" s="185" t="s">
        <v>39</v>
      </c>
      <c r="C3" s="185" t="s">
        <v>40</v>
      </c>
      <c r="D3" s="185" t="s">
        <v>41</v>
      </c>
      <c r="E3" s="185" t="s">
        <v>6</v>
      </c>
      <c r="F3" s="186" t="s">
        <v>7</v>
      </c>
      <c r="G3" s="186" t="s">
        <v>312</v>
      </c>
      <c r="H3" s="185" t="s">
        <v>52</v>
      </c>
      <c r="I3" s="185" t="s">
        <v>11</v>
      </c>
      <c r="J3" s="185" t="s">
        <v>10</v>
      </c>
      <c r="K3" s="624"/>
      <c r="L3" s="626"/>
      <c r="M3" s="619"/>
      <c r="N3" s="619"/>
      <c r="O3" s="629"/>
      <c r="P3" s="632" t="s">
        <v>27</v>
      </c>
      <c r="Q3" s="632" t="s">
        <v>42</v>
      </c>
      <c r="R3" s="634" t="s">
        <v>14</v>
      </c>
      <c r="S3" s="630"/>
      <c r="T3" s="599" t="s">
        <v>1378</v>
      </c>
      <c r="U3" s="582"/>
      <c r="V3" s="583" t="s">
        <v>1379</v>
      </c>
      <c r="W3" s="582"/>
      <c r="X3" s="583" t="s">
        <v>1380</v>
      </c>
      <c r="Y3" s="582"/>
      <c r="Z3" s="583" t="s">
        <v>1341</v>
      </c>
      <c r="AA3" s="582"/>
      <c r="AB3" s="583" t="s">
        <v>1381</v>
      </c>
      <c r="AC3" s="617"/>
      <c r="AD3" s="581" t="s">
        <v>1343</v>
      </c>
      <c r="AE3" s="582"/>
      <c r="AF3" s="583" t="s">
        <v>1382</v>
      </c>
      <c r="AG3" s="582"/>
      <c r="AH3" s="583" t="s">
        <v>1383</v>
      </c>
      <c r="AI3" s="582"/>
      <c r="AJ3" s="583" t="s">
        <v>1346</v>
      </c>
      <c r="AK3" s="582"/>
      <c r="AL3" s="583" t="s">
        <v>1381</v>
      </c>
      <c r="AM3" s="584"/>
      <c r="AN3" s="599" t="s">
        <v>1348</v>
      </c>
      <c r="AO3" s="582"/>
      <c r="AP3" s="583" t="s">
        <v>1384</v>
      </c>
      <c r="AQ3" s="582"/>
      <c r="AR3" s="583" t="s">
        <v>1385</v>
      </c>
      <c r="AS3" s="582"/>
      <c r="AT3" s="583" t="s">
        <v>1386</v>
      </c>
      <c r="AU3" s="582"/>
      <c r="AV3" s="583" t="s">
        <v>1352</v>
      </c>
      <c r="AW3" s="617"/>
      <c r="AX3" s="581" t="s">
        <v>1387</v>
      </c>
      <c r="AY3" s="582"/>
      <c r="AZ3" s="583" t="s">
        <v>1354</v>
      </c>
      <c r="BA3" s="582"/>
      <c r="BB3" s="583" t="s">
        <v>1355</v>
      </c>
      <c r="BC3" s="582"/>
      <c r="BD3" s="583" t="s">
        <v>1388</v>
      </c>
      <c r="BE3" s="582"/>
      <c r="BF3" s="583" t="s">
        <v>1357</v>
      </c>
      <c r="BG3" s="584"/>
      <c r="BH3" s="599" t="s">
        <v>1389</v>
      </c>
      <c r="BI3" s="582"/>
      <c r="BJ3" s="583" t="s">
        <v>1359</v>
      </c>
      <c r="BK3" s="582"/>
      <c r="BL3" s="583" t="s">
        <v>1390</v>
      </c>
      <c r="BM3" s="582"/>
      <c r="BN3" s="583" t="s">
        <v>1391</v>
      </c>
      <c r="BO3" s="582"/>
      <c r="BP3" s="583" t="s">
        <v>1392</v>
      </c>
      <c r="BQ3" s="617"/>
      <c r="BR3" s="581" t="s">
        <v>1393</v>
      </c>
      <c r="BS3" s="582"/>
      <c r="BT3" s="583" t="s">
        <v>1369</v>
      </c>
      <c r="BU3" s="582"/>
      <c r="BV3" s="583" t="s">
        <v>1394</v>
      </c>
      <c r="BW3" s="582"/>
      <c r="BX3" s="583" t="s">
        <v>1391</v>
      </c>
      <c r="BY3" s="582"/>
      <c r="BZ3" s="583" t="s">
        <v>1395</v>
      </c>
      <c r="CA3" s="584"/>
      <c r="CB3" s="599" t="s">
        <v>1363</v>
      </c>
      <c r="CC3" s="582"/>
      <c r="CD3" s="583" t="s">
        <v>1396</v>
      </c>
      <c r="CE3" s="582"/>
      <c r="CF3" s="583" t="s">
        <v>1397</v>
      </c>
      <c r="CG3" s="582"/>
      <c r="CH3" s="583" t="s">
        <v>1366</v>
      </c>
      <c r="CI3" s="582"/>
      <c r="CJ3" s="583" t="s">
        <v>1398</v>
      </c>
      <c r="CK3" s="617"/>
      <c r="CL3" s="581" t="s">
        <v>1393</v>
      </c>
      <c r="CM3" s="582"/>
      <c r="CN3" s="583" t="s">
        <v>1396</v>
      </c>
      <c r="CO3" s="582"/>
      <c r="CP3" s="583" t="s">
        <v>1399</v>
      </c>
      <c r="CQ3" s="582"/>
      <c r="CR3" s="583" t="s">
        <v>1376</v>
      </c>
      <c r="CS3" s="582"/>
      <c r="CT3" s="583" t="s">
        <v>1400</v>
      </c>
      <c r="CU3" s="584"/>
      <c r="CV3" s="600" t="s">
        <v>43</v>
      </c>
      <c r="CW3" s="610" t="s">
        <v>0</v>
      </c>
      <c r="CX3" s="605" t="s">
        <v>44</v>
      </c>
      <c r="CY3" s="605" t="s">
        <v>184</v>
      </c>
      <c r="CZ3" s="607" t="s">
        <v>602</v>
      </c>
      <c r="DA3" s="608" t="s">
        <v>603</v>
      </c>
      <c r="DB3" s="609" t="s">
        <v>25</v>
      </c>
      <c r="DC3" s="609" t="s">
        <v>526</v>
      </c>
      <c r="DD3" s="609" t="s">
        <v>23</v>
      </c>
      <c r="DE3" s="609" t="s">
        <v>46</v>
      </c>
      <c r="DF3" s="577" t="s">
        <v>24</v>
      </c>
      <c r="DG3" s="577" t="s">
        <v>26</v>
      </c>
      <c r="DH3" s="597" t="s">
        <v>47</v>
      </c>
      <c r="DI3" s="587" t="s">
        <v>191</v>
      </c>
      <c r="DJ3" s="587" t="s">
        <v>192</v>
      </c>
      <c r="DK3" s="589" t="s">
        <v>48</v>
      </c>
      <c r="DL3" s="591" t="s">
        <v>311</v>
      </c>
      <c r="DM3" s="593" t="s">
        <v>310</v>
      </c>
      <c r="DN3" s="593" t="s">
        <v>309</v>
      </c>
      <c r="DO3" s="585" t="s">
        <v>308</v>
      </c>
      <c r="DP3" s="636" t="s">
        <v>534</v>
      </c>
      <c r="DQ3" s="637"/>
      <c r="DR3" s="637"/>
      <c r="DS3" s="637"/>
      <c r="DT3" s="637"/>
      <c r="DU3" s="637"/>
      <c r="DV3" s="638" t="s">
        <v>639</v>
      </c>
      <c r="DW3" s="187"/>
      <c r="DX3" s="187"/>
      <c r="DY3" s="58"/>
    </row>
    <row r="4" spans="1:129" s="59" customFormat="1" ht="24.9" customHeight="1" thickBot="1" x14ac:dyDescent="0.3">
      <c r="A4" s="188" t="s">
        <v>2</v>
      </c>
      <c r="B4" s="189" t="s">
        <v>39</v>
      </c>
      <c r="C4" s="189" t="s">
        <v>40</v>
      </c>
      <c r="D4" s="189" t="s">
        <v>41</v>
      </c>
      <c r="E4" s="189" t="s">
        <v>6</v>
      </c>
      <c r="F4" s="190" t="s">
        <v>7</v>
      </c>
      <c r="G4" s="190"/>
      <c r="H4" s="189"/>
      <c r="I4" s="189" t="s">
        <v>11</v>
      </c>
      <c r="J4" s="189" t="s">
        <v>10</v>
      </c>
      <c r="K4" s="624"/>
      <c r="L4" s="627"/>
      <c r="M4" s="619"/>
      <c r="N4" s="619"/>
      <c r="O4" s="629"/>
      <c r="P4" s="633"/>
      <c r="Q4" s="633"/>
      <c r="R4" s="635"/>
      <c r="S4" s="631"/>
      <c r="T4" s="612">
        <v>111</v>
      </c>
      <c r="U4" s="602"/>
      <c r="V4" s="595">
        <v>112</v>
      </c>
      <c r="W4" s="602"/>
      <c r="X4" s="595">
        <v>113</v>
      </c>
      <c r="Y4" s="602"/>
      <c r="Z4" s="595">
        <v>114</v>
      </c>
      <c r="AA4" s="602"/>
      <c r="AB4" s="595">
        <v>115</v>
      </c>
      <c r="AC4" s="603"/>
      <c r="AD4" s="604">
        <v>121</v>
      </c>
      <c r="AE4" s="602"/>
      <c r="AF4" s="595">
        <v>122</v>
      </c>
      <c r="AG4" s="602"/>
      <c r="AH4" s="595">
        <v>123</v>
      </c>
      <c r="AI4" s="602"/>
      <c r="AJ4" s="595">
        <v>124</v>
      </c>
      <c r="AK4" s="602"/>
      <c r="AL4" s="595">
        <v>125</v>
      </c>
      <c r="AM4" s="596"/>
      <c r="AN4" s="612">
        <v>211</v>
      </c>
      <c r="AO4" s="602"/>
      <c r="AP4" s="595">
        <v>212</v>
      </c>
      <c r="AQ4" s="602"/>
      <c r="AR4" s="595">
        <v>213</v>
      </c>
      <c r="AS4" s="602"/>
      <c r="AT4" s="595">
        <v>214</v>
      </c>
      <c r="AU4" s="602"/>
      <c r="AV4" s="595">
        <v>215</v>
      </c>
      <c r="AW4" s="603"/>
      <c r="AX4" s="604">
        <v>221</v>
      </c>
      <c r="AY4" s="602"/>
      <c r="AZ4" s="595">
        <v>222</v>
      </c>
      <c r="BA4" s="602"/>
      <c r="BB4" s="595">
        <v>223</v>
      </c>
      <c r="BC4" s="602"/>
      <c r="BD4" s="595">
        <v>224</v>
      </c>
      <c r="BE4" s="602"/>
      <c r="BF4" s="595">
        <v>225</v>
      </c>
      <c r="BG4" s="596"/>
      <c r="BH4" s="612">
        <v>311</v>
      </c>
      <c r="BI4" s="602"/>
      <c r="BJ4" s="595">
        <v>312</v>
      </c>
      <c r="BK4" s="602"/>
      <c r="BL4" s="595">
        <v>313</v>
      </c>
      <c r="BM4" s="602"/>
      <c r="BN4" s="595">
        <v>314</v>
      </c>
      <c r="BO4" s="602"/>
      <c r="BP4" s="595">
        <v>315</v>
      </c>
      <c r="BQ4" s="603"/>
      <c r="BR4" s="604">
        <v>321</v>
      </c>
      <c r="BS4" s="602"/>
      <c r="BT4" s="595">
        <v>322</v>
      </c>
      <c r="BU4" s="602"/>
      <c r="BV4" s="595">
        <v>323</v>
      </c>
      <c r="BW4" s="602"/>
      <c r="BX4" s="595">
        <v>324</v>
      </c>
      <c r="BY4" s="602"/>
      <c r="BZ4" s="595">
        <v>325</v>
      </c>
      <c r="CA4" s="596"/>
      <c r="CB4" s="612">
        <v>411</v>
      </c>
      <c r="CC4" s="602"/>
      <c r="CD4" s="595">
        <v>412</v>
      </c>
      <c r="CE4" s="602"/>
      <c r="CF4" s="595">
        <v>413</v>
      </c>
      <c r="CG4" s="602"/>
      <c r="CH4" s="595">
        <v>414</v>
      </c>
      <c r="CI4" s="602"/>
      <c r="CJ4" s="595">
        <v>415</v>
      </c>
      <c r="CK4" s="603"/>
      <c r="CL4" s="604">
        <v>421</v>
      </c>
      <c r="CM4" s="602"/>
      <c r="CN4" s="595">
        <v>422</v>
      </c>
      <c r="CO4" s="602"/>
      <c r="CP4" s="595">
        <v>423</v>
      </c>
      <c r="CQ4" s="602"/>
      <c r="CR4" s="595">
        <v>424</v>
      </c>
      <c r="CS4" s="602"/>
      <c r="CT4" s="595">
        <v>425</v>
      </c>
      <c r="CU4" s="596"/>
      <c r="CV4" s="601"/>
      <c r="CW4" s="611"/>
      <c r="CX4" s="606"/>
      <c r="CY4" s="606"/>
      <c r="CZ4" s="607"/>
      <c r="DA4" s="608"/>
      <c r="DB4" s="609"/>
      <c r="DC4" s="609"/>
      <c r="DD4" s="609"/>
      <c r="DE4" s="609"/>
      <c r="DF4" s="577"/>
      <c r="DG4" s="577"/>
      <c r="DH4" s="598"/>
      <c r="DI4" s="588"/>
      <c r="DJ4" s="588"/>
      <c r="DK4" s="590"/>
      <c r="DL4" s="592"/>
      <c r="DM4" s="594"/>
      <c r="DN4" s="594"/>
      <c r="DO4" s="586"/>
      <c r="DP4" s="636"/>
      <c r="DQ4" s="637"/>
      <c r="DR4" s="637"/>
      <c r="DS4" s="637"/>
      <c r="DT4" s="637"/>
      <c r="DU4" s="637"/>
      <c r="DV4" s="638"/>
    </row>
    <row r="5" spans="1:129" s="88" customFormat="1" ht="24.9" customHeight="1" x14ac:dyDescent="0.65">
      <c r="A5" s="191">
        <f>'اختيار المقررات'!E1</f>
        <v>0</v>
      </c>
      <c r="B5" s="191" t="str">
        <f>'اختيار المقررات'!L1</f>
        <v/>
      </c>
      <c r="C5" s="191" t="e">
        <f>'اختيار المقررات'!Q1</f>
        <v>#N/A</v>
      </c>
      <c r="D5" s="191" t="e">
        <f>'اختيار المقررات'!W1</f>
        <v>#N/A</v>
      </c>
      <c r="E5" s="191" t="e">
        <f>'اختيار المقررات'!AE1</f>
        <v>#N/A</v>
      </c>
      <c r="F5" s="192" t="e">
        <f>'اختيار المقررات'!AB1</f>
        <v>#N/A</v>
      </c>
      <c r="G5" s="191" t="str">
        <f>'اختيار المقررات'!AB3</f>
        <v>غير سوري</v>
      </c>
      <c r="H5" s="193">
        <f>'اختيار المقررات'!Q3</f>
        <v>0</v>
      </c>
      <c r="I5" s="191" t="str">
        <f>'اختيار المقررات'!E3</f>
        <v/>
      </c>
      <c r="J5" s="194" t="str">
        <f>'اختيار المقررات'!L3</f>
        <v/>
      </c>
      <c r="K5" s="195" t="str">
        <f>'اختيار المقررات'!W3</f>
        <v>غير سوري</v>
      </c>
      <c r="L5" s="195" t="str">
        <f>'اختيار المقررات'!AE3</f>
        <v>لايوجد</v>
      </c>
      <c r="M5" s="195">
        <f>'اختيار المقررات'!W4</f>
        <v>0</v>
      </c>
      <c r="N5" s="195">
        <f>'اختيار المقررات'!AB4</f>
        <v>0</v>
      </c>
      <c r="O5" s="194">
        <f>'اختيار المقررات'!AE4</f>
        <v>0</v>
      </c>
      <c r="P5" s="196" t="e">
        <f>'اختيار المقررات'!E4</f>
        <v>#N/A</v>
      </c>
      <c r="Q5" s="191" t="e">
        <f>'اختيار المقررات'!L4</f>
        <v>#N/A</v>
      </c>
      <c r="R5" s="194" t="e">
        <f>'اختيار المقررات'!Q4</f>
        <v>#N/A</v>
      </c>
      <c r="S5" s="197" t="e">
        <f>'اختيار المقررات'!E2</f>
        <v>#N/A</v>
      </c>
      <c r="T5" s="198" t="str">
        <f>IFERROR(IF(OR(T4=الإستمارة!$C$12,T4=الإستمارة!$C$13,T4=الإستمارة!$C$14,T4=الإستمارة!$C$15,T4=الإستمارة!$C$16,T4=الإستمارة!$C$17,T4=الإستمارة!$C$18),VLOOKUP(T4,الإستمارة!$C$12:$H$19,6,0),VLOOKUP(T4,الإستمارة!$K$12:$P$19,6,0)),"")</f>
        <v/>
      </c>
      <c r="U5" s="199" t="e">
        <f>'اختيار المقررات'!I8</f>
        <v>#N/A</v>
      </c>
      <c r="V5" s="198" t="str">
        <f>IFERROR(IF(OR(V4=الإستمارة!$C$12,V4=الإستمارة!$C$13,V4=الإستمارة!$C$14,V4=الإستمارة!$C$15,V4=الإستمارة!$C$16,V4=الإستمارة!$C$17,V4=الإستمارة!$C$18),VLOOKUP(V4,الإستمارة!$C$12:$H$19,6,0),VLOOKUP(V4,الإستمارة!$K$12:$P$19,6,0)),"")</f>
        <v/>
      </c>
      <c r="W5" s="199" t="e">
        <f>'اختيار المقررات'!I9</f>
        <v>#N/A</v>
      </c>
      <c r="X5" s="198" t="str">
        <f>IFERROR(IF(OR(X4=الإستمارة!$C$12,X4=الإستمارة!$C$13,X4=الإستمارة!$C$14,X4=الإستمارة!$C$15,X4=الإستمارة!$C$16,X4=الإستمارة!$C$17,X4=الإستمارة!$C$18),VLOOKUP(X4,الإستمارة!$C$12:$H$19,6,0),VLOOKUP(X4,الإستمارة!$K$12:$P$19,6,0)),"")</f>
        <v/>
      </c>
      <c r="Y5" s="199" t="e">
        <f>'اختيار المقررات'!I10</f>
        <v>#N/A</v>
      </c>
      <c r="Z5" s="198" t="str">
        <f>IFERROR(IF(OR(Z4=الإستمارة!$C$12,Z4=الإستمارة!$C$13,Z4=الإستمارة!$C$14,Z4=الإستمارة!$C$15,Z4=الإستمارة!$C$16,Z4=الإستمارة!$C$17,Z4=الإستمارة!$C$18),VLOOKUP(Z4,الإستمارة!$C$12:$H$19,6,0),VLOOKUP(Z4,الإستمارة!$K$12:$P$19,6,0)),"")</f>
        <v/>
      </c>
      <c r="AA5" s="199" t="e">
        <f>'اختيار المقررات'!I11</f>
        <v>#N/A</v>
      </c>
      <c r="AB5" s="198" t="str">
        <f>IFERROR(IF(OR(AB4=الإستمارة!$C$12,AB4=الإستمارة!$C$13,AB4=الإستمارة!$C$14,AB4=الإستمارة!$C$15,AB4=الإستمارة!$C$16,AB4=الإستمارة!$C$17,AB4=الإستمارة!$C$18),VLOOKUP(AB4,الإستمارة!$C$12:$H$19,6,0),VLOOKUP(AB4,الإستمارة!$K$12:$P$19,6,0)),"")</f>
        <v/>
      </c>
      <c r="AC5" s="199" t="e">
        <f>'اختيار المقررات'!I12</f>
        <v>#N/A</v>
      </c>
      <c r="AD5" s="200" t="str">
        <f>IFERROR(IF(OR(AD4=الإستمارة!$C$12,AD4=الإستمارة!$C$13,AD4=الإستمارة!$C$14,AD4=الإستمارة!$C$15,AD4=الإستمارة!$C$16,AD4=الإستمارة!$C$17,AD4=الإستمارة!$C$18),VLOOKUP(AD4,الإستمارة!$C$12:$H$19,6,0),VLOOKUP(AD4,الإستمارة!$K$12:$P$19,6,0)),"")</f>
        <v/>
      </c>
      <c r="AE5" s="201" t="e">
        <f>'اختيار المقررات'!Q8</f>
        <v>#N/A</v>
      </c>
      <c r="AF5" s="202" t="str">
        <f>IFERROR(IF(OR(AF4=الإستمارة!$C$12,AF4=الإستمارة!$C$13,AF4=الإستمارة!$C$14,AF4=الإستمارة!$C$15,AF4=الإستمارة!$C$16,AF4=الإستمارة!$C$17,AF4=الإستمارة!$C$18),VLOOKUP(AF4,الإستمارة!$C$12:$H$19,6,0),VLOOKUP(AF4,الإستمارة!$K$12:$P$19,6,0)),"")</f>
        <v/>
      </c>
      <c r="AG5" s="199" t="e">
        <f>'اختيار المقررات'!Q9</f>
        <v>#N/A</v>
      </c>
      <c r="AH5" s="200" t="str">
        <f>IFERROR(IF(OR(AH4=الإستمارة!$C$12,AH4=الإستمارة!$C$13,AH4=الإستمارة!$C$14,AH4=الإستمارة!$C$15,AH4=الإستمارة!$C$16,AH4=الإستمارة!$C$17,AH4=الإستمارة!$C$18),VLOOKUP(AH4,الإستمارة!$C$12:$H$19,6,0),VLOOKUP(AH4,الإستمارة!$K$12:$P$19,6,0)),"")</f>
        <v/>
      </c>
      <c r="AI5" s="199" t="e">
        <f>'اختيار المقررات'!Q10</f>
        <v>#N/A</v>
      </c>
      <c r="AJ5" s="200" t="str">
        <f>IFERROR(IF(OR(AJ4=الإستمارة!$C$12,AJ4=الإستمارة!$C$13,AJ4=الإستمارة!$C$14,AJ4=الإستمارة!$C$15,AJ4=الإستمارة!$C$16,AJ4=الإستمارة!$C$17,AJ4=الإستمارة!$C$18),VLOOKUP(AJ4,الإستمارة!$C$12:$H$19,6,0),VLOOKUP(AJ4,الإستمارة!$K$12:$P$19,6,0)),"")</f>
        <v/>
      </c>
      <c r="AK5" s="199" t="e">
        <f>'اختيار المقررات'!Q11</f>
        <v>#N/A</v>
      </c>
      <c r="AL5" s="200" t="str">
        <f>IFERROR(IF(OR(AL4=الإستمارة!$C$12,AL4=الإستمارة!$C$13,AL4=الإستمارة!$C$14,AL4=الإستمارة!$C$15,AL4=الإستمارة!$C$16,AL4=الإستمارة!$C$17,AL4=الإستمارة!$C$18),VLOOKUP(AL4,الإستمارة!$C$12:$H$19,6,0),VLOOKUP(AL4,الإستمارة!$K$12:$P$19,6,0)),"")</f>
        <v/>
      </c>
      <c r="AM5" s="199" t="e">
        <f>'اختيار المقررات'!Q12</f>
        <v>#N/A</v>
      </c>
      <c r="AN5" s="200" t="str">
        <f>IFERROR(IF(OR(AN4=الإستمارة!$C$12,AN4=الإستمارة!$C$13,AN4=الإستمارة!$C$14,AN4=الإستمارة!$C$15,AN4=الإستمارة!$C$16,AN4=الإستمارة!$C$17,AN4=الإستمارة!$C$18),VLOOKUP(AN4,الإستمارة!$C$12:$H$19,6,0),VLOOKUP(AN4,الإستمارة!$K$12:$P$19,6,0)),"")</f>
        <v/>
      </c>
      <c r="AO5" s="199" t="e">
        <f>'اختيار المقررات'!I15</f>
        <v>#N/A</v>
      </c>
      <c r="AP5" s="200" t="str">
        <f>IFERROR(IF(OR(AP4=الإستمارة!$C$12,AP4=الإستمارة!$C$13,AP4=الإستمارة!$C$14,AP4=الإستمارة!$C$15,AP4=الإستمارة!$C$16,AP4=الإستمارة!$C$17,AP4=الإستمارة!$C$18),VLOOKUP(AP4,الإستمارة!$C$12:$H$19,6,0),VLOOKUP(AP4,الإستمارة!$K$12:$P$19,6,0)),"")</f>
        <v/>
      </c>
      <c r="AQ5" s="203" t="e">
        <f>'اختيار المقررات'!I16</f>
        <v>#N/A</v>
      </c>
      <c r="AR5" s="198" t="str">
        <f>IFERROR(IF(OR(AR4=الإستمارة!$C$12,AR4=الإستمارة!$C$13,AR4=الإستمارة!$C$14,AR4=الإستمارة!$C$15,AR4=الإستمارة!$C$16,AR4=الإستمارة!$C$17,AR4=الإستمارة!$C$18),VLOOKUP(AR4,الإستمارة!$C$12:$H$19,6,0),VLOOKUP(AR4,الإستمارة!$K$12:$P$19,6,0)),"")</f>
        <v/>
      </c>
      <c r="AS5" s="199" t="e">
        <f>'اختيار المقررات'!I17</f>
        <v>#N/A</v>
      </c>
      <c r="AT5" s="200" t="str">
        <f>IFERROR(IF(OR(AT4=الإستمارة!$C$12,AT4=الإستمارة!$C$13,AT4=الإستمارة!$C$14,AT4=الإستمارة!$C$15,AT4=الإستمارة!$C$16,AT4=الإستمارة!$C$17,AT4=الإستمارة!$C$18),VLOOKUP(AT4,الإستمارة!$C$12:$H$19,6,0),VLOOKUP(AT4,الإستمارة!$K$12:$P$19,6,0)),"")</f>
        <v/>
      </c>
      <c r="AU5" s="199" t="e">
        <f>'اختيار المقررات'!I18</f>
        <v>#N/A</v>
      </c>
      <c r="AV5" s="200" t="str">
        <f>IFERROR(IF(OR(AV4=الإستمارة!$C$12,AV4=الإستمارة!$C$13,AV4=الإستمارة!$C$14,AV4=الإستمارة!$C$15,AV4=الإستمارة!$C$16,AV4=الإستمارة!$C$17,AV4=الإستمارة!$C$18),VLOOKUP(AV4,الإستمارة!$C$12:$H$19,6,0),VLOOKUP(AV4,الإستمارة!$K$12:$P$19,6,0)),"")</f>
        <v/>
      </c>
      <c r="AW5" s="199" t="e">
        <f>'اختيار المقررات'!I19</f>
        <v>#N/A</v>
      </c>
      <c r="AX5" s="200" t="str">
        <f>IFERROR(IF(OR(AX4=الإستمارة!$C$12,AX4=الإستمارة!$C$13,AX4=الإستمارة!$C$14,AX4=الإستمارة!$C$15,AX4=الإستمارة!$C$16,AX4=الإستمارة!$C$17,AX4=الإستمارة!$C$18),VLOOKUP(AX4,الإستمارة!$C$12:$H$19,6,0),VLOOKUP(AX4,الإستمارة!$K$12:$P$19,6,0)),"")</f>
        <v/>
      </c>
      <c r="AY5" s="199" t="e">
        <f>'اختيار المقررات'!Q15</f>
        <v>#N/A</v>
      </c>
      <c r="AZ5" s="200" t="str">
        <f>IFERROR(IF(OR(AZ4=الإستمارة!$C$12,AZ4=الإستمارة!$C$13,AZ4=الإستمارة!$C$14,AZ4=الإستمارة!$C$15,AZ4=الإستمارة!$C$16,AZ4=الإستمارة!$C$17,AZ4=الإستمارة!$C$18),VLOOKUP(AZ4,الإستمارة!$C$12:$H$19,6,0),VLOOKUP(AZ4,الإستمارة!$K$12:$P$19,6,0)),"")</f>
        <v/>
      </c>
      <c r="BA5" s="199" t="e">
        <f>'اختيار المقررات'!Q16</f>
        <v>#N/A</v>
      </c>
      <c r="BB5" s="200" t="str">
        <f>IFERROR(IF(OR(BB4=الإستمارة!$C$12,BB4=الإستمارة!$C$13,BB4=الإستمارة!$C$14,BB4=الإستمارة!$C$15,BB4=الإستمارة!$C$16,BB4=الإستمارة!$C$17,BB4=الإستمارة!$C$18),VLOOKUP(BB4,الإستمارة!$C$12:$H$19,6,0),VLOOKUP(BB4,الإستمارة!$K$12:$P$19,6,0)),"")</f>
        <v/>
      </c>
      <c r="BC5" s="201" t="e">
        <f>'اختيار المقررات'!Q17</f>
        <v>#N/A</v>
      </c>
      <c r="BD5" s="202" t="str">
        <f>IFERROR(IF(OR(BD4=الإستمارة!$C$12,BD4=الإستمارة!$C$13,BD4=الإستمارة!$C$14,BD4=الإستمارة!$C$15,BD4=الإستمارة!$C$16,BD4=الإستمارة!$C$17,BD4=الإستمارة!$C$18),VLOOKUP(BD4,الإستمارة!$C$12:$H$19,6,0),VLOOKUP(BD4,الإستمارة!$K$12:$P$19,6,0)),"")</f>
        <v/>
      </c>
      <c r="BE5" s="199" t="e">
        <f>'اختيار المقررات'!Q18</f>
        <v>#N/A</v>
      </c>
      <c r="BF5" s="200" t="str">
        <f>IFERROR(IF(OR(BF4=الإستمارة!$C$12,BF4=الإستمارة!$C$13,BF4=الإستمارة!$C$14,BF4=الإستمارة!$C$15,BF4=الإستمارة!$C$16,BF4=الإستمارة!$C$17,BF4=الإستمارة!$C$18),VLOOKUP(BF4,الإستمارة!$C$12:$H$19,6,0),VLOOKUP(BF4,الإستمارة!$K$12:$P$19,6,0)),"")</f>
        <v/>
      </c>
      <c r="BG5" s="199" t="e">
        <f>'اختيار المقررات'!Q19</f>
        <v>#N/A</v>
      </c>
      <c r="BH5" s="200" t="str">
        <f>IFERROR(IF(OR(BH4=الإستمارة!$C$12,BH4=الإستمارة!$C$13,BH4=الإستمارة!$C$14,BH4=الإستمارة!$C$15,BH4=الإستمارة!$C$16,BH4=الإستمارة!$C$17,BH4=الإستمارة!$C$18),VLOOKUP(BH4,الإستمارة!$C$12:$H$19,6,0),VLOOKUP(BH4,الإستمارة!$K$12:$P$19,6,0)),"")</f>
        <v/>
      </c>
      <c r="BI5" s="199" t="e">
        <f>'اختيار المقررات'!Y8</f>
        <v>#N/A</v>
      </c>
      <c r="BJ5" s="200" t="str">
        <f>IFERROR(IF(OR(BJ4=الإستمارة!$C$12,BJ4=الإستمارة!$C$13,BJ4=الإستمارة!$C$14,BJ4=الإستمارة!$C$15,BJ4=الإستمارة!$C$16,BJ4=الإستمارة!$C$17,BJ4=الإستمارة!$C$18),VLOOKUP(BJ4,الإستمارة!$C$12:$H$19,6,0),VLOOKUP(BJ4,الإستمارة!$K$12:$P$19,6,0)),"")</f>
        <v/>
      </c>
      <c r="BK5" s="199" t="e">
        <f>'اختيار المقررات'!Y9</f>
        <v>#N/A</v>
      </c>
      <c r="BL5" s="200" t="str">
        <f>IFERROR(IF(OR(BL4=الإستمارة!$C$12,BL4=الإستمارة!$C$13,BL4=الإستمارة!$C$14,BL4=الإستمارة!$C$15,BL4=الإستمارة!$C$16,BL4=الإستمارة!$C$17,BL4=الإستمارة!$C$18),VLOOKUP(BL4,الإستمارة!$C$12:$H$19,6,0),VLOOKUP(BL4,الإستمارة!$K$12:$P$19,6,0)),"")</f>
        <v/>
      </c>
      <c r="BM5" s="199" t="e">
        <f>'اختيار المقررات'!Y10</f>
        <v>#N/A</v>
      </c>
      <c r="BN5" s="200" t="str">
        <f>IFERROR(IF(OR(BN4=الإستمارة!$C$12,BN4=الإستمارة!$C$13,BN4=الإستمارة!$C$14,BN4=الإستمارة!$C$15,BN4=الإستمارة!$C$16,BN4=الإستمارة!$C$17,BN4=الإستمارة!$C$18),VLOOKUP(BN4,الإستمارة!$C$12:$H$19,6,0),VLOOKUP(BN4,الإستمارة!$K$12:$P$19,6,0)),"")</f>
        <v/>
      </c>
      <c r="BO5" s="203" t="e">
        <f>'اختيار المقررات'!Y11</f>
        <v>#N/A</v>
      </c>
      <c r="BP5" s="198" t="str">
        <f>IFERROR(IF(OR(BP4=الإستمارة!$C$12,BP4=الإستمارة!$C$13,BP4=الإستمارة!$C$14,BP4=الإستمارة!$C$15,BP4=الإستمارة!$C$16,BP4=الإستمارة!$C$17,BP4=الإستمارة!$C$18),VLOOKUP(BP4,الإستمارة!$C$12:$H$19,6,0),VLOOKUP(BP4,الإستمارة!$K$12:$P$19,6,0)),"")</f>
        <v/>
      </c>
      <c r="BQ5" s="199" t="e">
        <f>'اختيار المقررات'!Y12</f>
        <v>#N/A</v>
      </c>
      <c r="BR5" s="200" t="str">
        <f>IFERROR(IF(OR(BR4=الإستمارة!$C$12,BR4=الإستمارة!$C$13,BR4=الإستمارة!$C$14,BR4=الإستمارة!$C$15,BR4=الإستمارة!$C$16,BR4=الإستمارة!$C$17,BR4=الإستمارة!$C$18),VLOOKUP(BR4,الإستمارة!$C$12:$H$19,6,0),VLOOKUP(BR4,الإستمارة!$K$12:$P$19,6,0)),"")</f>
        <v/>
      </c>
      <c r="BS5" s="199" t="e">
        <f>'اختيار المقررات'!AG8</f>
        <v>#N/A</v>
      </c>
      <c r="BT5" s="200" t="str">
        <f>IFERROR(IF(OR(BT4=الإستمارة!$C$12,BT4=الإستمارة!$C$13,BT4=الإستمارة!$C$14,BT4=الإستمارة!$C$15,BT4=الإستمارة!$C$16,BT4=الإستمارة!$C$17,BT4=الإستمارة!$C$18),VLOOKUP(BT4,الإستمارة!$C$12:$H$19,6,0),VLOOKUP(BT4,الإستمارة!$K$12:$P$19,6,0)),"")</f>
        <v/>
      </c>
      <c r="BU5" s="199" t="e">
        <f>'اختيار المقررات'!AG9</f>
        <v>#N/A</v>
      </c>
      <c r="BV5" s="200" t="str">
        <f>IFERROR(IF(OR(BV4=الإستمارة!$C$12,BV4=الإستمارة!$C$13,BV4=الإستمارة!$C$14,BV4=الإستمارة!$C$15,BV4=الإستمارة!$C$16,BV4=الإستمارة!$C$17,BV4=الإستمارة!$C$18),VLOOKUP(BV4,الإستمارة!$C$12:$H$19,6,0),VLOOKUP(BV4,الإستمارة!$K$12:$P$19,6,0)),"")</f>
        <v/>
      </c>
      <c r="BW5" s="199" t="e">
        <f>'اختيار المقررات'!AG10</f>
        <v>#N/A</v>
      </c>
      <c r="BX5" s="200" t="str">
        <f>IFERROR(IF(OR(BX4=الإستمارة!$C$12,BX4=الإستمارة!$C$13,BX4=الإستمارة!$C$14,BX4=الإستمارة!$C$15,BX4=الإستمارة!$C$16,BX4=الإستمارة!$C$17,BX4=الإستمارة!$C$18),VLOOKUP(BX4,الإستمارة!$C$12:$H$19,6,0),VLOOKUP(BX4,الإستمارة!$K$12:$P$19,6,0)),"")</f>
        <v/>
      </c>
      <c r="BY5" s="199" t="e">
        <f>'اختيار المقررات'!AG11</f>
        <v>#N/A</v>
      </c>
      <c r="BZ5" s="200" t="str">
        <f>IFERROR(IF(OR(BZ4=الإستمارة!$C$12,BZ4=الإستمارة!$C$13,BZ4=الإستمارة!$C$14,BZ4=الإستمارة!$C$15,BZ4=الإستمارة!$C$16,BZ4=الإستمارة!$C$17,BZ4=الإستمارة!$C$18),VLOOKUP(BZ4,الإستمارة!$C$12:$H$19,6,0),VLOOKUP(BZ4,الإستمارة!$K$12:$P$19,6,0)),"")</f>
        <v/>
      </c>
      <c r="CA5" s="201" t="e">
        <f>'اختيار المقررات'!AG12</f>
        <v>#N/A</v>
      </c>
      <c r="CB5" s="202" t="str">
        <f>IFERROR(IF(OR(CB4=الإستمارة!$C$12,CB4=الإستمارة!$C$13,CB4=الإستمارة!$C$14,CB4=الإستمارة!$C$15,CB4=الإستمارة!$C$16,CB4=الإستمارة!$C$17,CB4=الإستمارة!$C$18),VLOOKUP(CB4,الإستمارة!$C$12:$H$19,6,0),VLOOKUP(CB4,الإستمارة!$K$12:$P$19,6,0)),"")</f>
        <v/>
      </c>
      <c r="CC5" s="199" t="e">
        <f>'اختيار المقررات'!Y15</f>
        <v>#N/A</v>
      </c>
      <c r="CD5" s="200" t="str">
        <f>IFERROR(IF(OR(CD4=الإستمارة!$C$12,CD4=الإستمارة!$C$13,CD4=الإستمارة!$C$14,CD4=الإستمارة!$C$15,CD4=الإستمارة!$C$16,CD4=الإستمارة!$C$17,CD4=الإستمارة!$C$18),VLOOKUP(CD4,الإستمارة!$C$12:$H$19,6,0),VLOOKUP(CD4,الإستمارة!$K$12:$P$19,6,0)),"")</f>
        <v/>
      </c>
      <c r="CE5" s="199" t="e">
        <f>'اختيار المقررات'!Y16</f>
        <v>#N/A</v>
      </c>
      <c r="CF5" s="200" t="str">
        <f>IFERROR(IF(OR(CF4=الإستمارة!$C$12,CF4=الإستمارة!$C$13,CF4=الإستمارة!$C$14,CF4=الإستمارة!$C$15,CF4=الإستمارة!$C$16,CF4=الإستمارة!$C$17,CF4=الإستمارة!$C$18),VLOOKUP(CF4,الإستمارة!$C$12:$H$19,6,0),VLOOKUP(CF4,الإستمارة!$K$12:$P$19,6,0)),"")</f>
        <v/>
      </c>
      <c r="CG5" s="199" t="e">
        <f>'اختيار المقررات'!Y17</f>
        <v>#N/A</v>
      </c>
      <c r="CH5" s="200" t="str">
        <f>IFERROR(IF(OR(CH4=الإستمارة!$C$12,CH4=الإستمارة!$C$13,CH4=الإستمارة!$C$14,CH4=الإستمارة!$C$15,CH4=الإستمارة!$C$16,CH4=الإستمارة!$C$17,CH4=الإستمارة!$C$18),VLOOKUP(CH4,الإستمارة!$C$12:$H$19,6,0),VLOOKUP(CH4,الإستمارة!$K$12:$P$19,6,0)),"")</f>
        <v/>
      </c>
      <c r="CI5" s="199" t="e">
        <f>'اختيار المقررات'!Y18</f>
        <v>#N/A</v>
      </c>
      <c r="CJ5" s="200" t="str">
        <f>IFERROR(IF(OR(CJ4=الإستمارة!$C$12,CJ4=الإستمارة!$C$13,CJ4=الإستمارة!$C$14,CJ4=الإستمارة!$C$15,CJ4=الإستمارة!$C$16,CJ4=الإستمارة!$C$17,CJ4=الإستمارة!$C$18),VLOOKUP(CJ4,الإستمارة!$C$12:$H$19,6,0),VLOOKUP(CJ4,الإستمارة!$K$12:$P$19,6,0)),"")</f>
        <v/>
      </c>
      <c r="CK5" s="199" t="e">
        <f>'اختيار المقررات'!Y19</f>
        <v>#N/A</v>
      </c>
      <c r="CL5" s="200" t="str">
        <f>IFERROR(IF(OR(CL4=الإستمارة!$C$12,CL4=الإستمارة!$C$13,CL4=الإستمارة!$C$14,CL4=الإستمارة!$C$15,CL4=الإستمارة!$C$16,CL4=الإستمارة!$C$17,CL4=الإستمارة!$C$18),VLOOKUP(CL4,الإستمارة!$C$12:$H$19,6,0),VLOOKUP(CL4,الإستمارة!$K$12:$P$19,6,0)),"")</f>
        <v/>
      </c>
      <c r="CM5" s="203" t="e">
        <f>'اختيار المقررات'!AG15</f>
        <v>#N/A</v>
      </c>
      <c r="CN5" s="198" t="str">
        <f>IFERROR(IF(OR(CN4=الإستمارة!$C$12,CN4=الإستمارة!$C$13,CN4=الإستمارة!$C$14,CN4=الإستمارة!$C$15,CN4=الإستمارة!$C$16,CN4=الإستمارة!$C$17,CN4=الإستمارة!$C$18),VLOOKUP(CN4,الإستمارة!$C$12:$H$19,6,0),VLOOKUP(CN4,الإستمارة!$K$12:$P$19,6,0)),"")</f>
        <v/>
      </c>
      <c r="CO5" s="199" t="e">
        <f>'اختيار المقررات'!AG16</f>
        <v>#N/A</v>
      </c>
      <c r="CP5" s="200" t="str">
        <f>IFERROR(IF(OR(CP4=الإستمارة!$C$12,CP4=الإستمارة!$C$13,CP4=الإستمارة!$C$14,CP4=الإستمارة!$C$15,CP4=الإستمارة!$C$16,CP4=الإستمارة!$C$17,CP4=الإستمارة!$C$18),VLOOKUP(CP4,الإستمارة!$C$12:$H$19,6,0),VLOOKUP(CP4,الإستمارة!$K$12:$P$19,6,0)),"")</f>
        <v/>
      </c>
      <c r="CQ5" s="199" t="e">
        <f>'اختيار المقررات'!AG17</f>
        <v>#N/A</v>
      </c>
      <c r="CR5" s="200" t="str">
        <f>IFERROR(IF(OR(CR4=الإستمارة!$C$12,CR4=الإستمارة!$C$13,CR4=الإستمارة!$C$14,CR4=الإستمارة!$C$15,CR4=الإستمارة!$C$16,CR4=الإستمارة!$C$17,CR4=الإستمارة!$C$18),VLOOKUP(CR4,الإستمارة!$C$12:$H$19,6,0),VLOOKUP(CR4,الإستمارة!$K$12:$P$19,6,0)),"")</f>
        <v/>
      </c>
      <c r="CS5" s="199" t="e">
        <f>'اختيار المقررات'!AG18</f>
        <v>#N/A</v>
      </c>
      <c r="CT5" s="200" t="str">
        <f>IFERROR(IF(OR(CT4=الإستمارة!$C$12,CT4=الإستمارة!$C$13,CT4=الإستمارة!$C$14,CT4=الإستمارة!$C$15,CT4=الإستمارة!$C$16,CT4=الإستمارة!$C$17,CT4=الإستمارة!$C$18),VLOOKUP(CT4,الإستمارة!$C$12:$H$19,6,0),VLOOKUP(CT4,الإستمارة!$K$12:$P$19,6,0)),"")</f>
        <v/>
      </c>
      <c r="CU5" s="199" t="e">
        <f>'اختيار المقررات'!AG19</f>
        <v>#N/A</v>
      </c>
      <c r="CV5" s="204" t="e">
        <f>'اختيار المقررات'!Q5</f>
        <v>#N/A</v>
      </c>
      <c r="CW5" s="205" t="e">
        <f>'اختيار المقررات'!W5</f>
        <v>#N/A</v>
      </c>
      <c r="CX5" s="206" t="e">
        <f>'اختيار المقررات'!AB5</f>
        <v>#N/A</v>
      </c>
      <c r="CY5" s="207">
        <f>'اختيار المقررات'!F5</f>
        <v>0</v>
      </c>
      <c r="CZ5" s="208" t="e">
        <f>'اختيار المقررات'!N27</f>
        <v>#N/A</v>
      </c>
      <c r="DA5" s="209" t="e">
        <f>'اختيار المقررات'!N25</f>
        <v>#N/A</v>
      </c>
      <c r="DB5" s="209" t="e">
        <f>'اختيار المقررات'!N26</f>
        <v>#N/A</v>
      </c>
      <c r="DC5" s="209" t="e">
        <f>'اختيار المقررات'!N28</f>
        <v>#N/A</v>
      </c>
      <c r="DD5" s="210" t="e">
        <f>'اختيار المقررات'!N29</f>
        <v>#N/A</v>
      </c>
      <c r="DE5" s="209" t="str">
        <f>'اختيار المقررات'!V28</f>
        <v>لا</v>
      </c>
      <c r="DF5" s="209" t="e">
        <f>'اختيار المقررات'!V29</f>
        <v>#N/A</v>
      </c>
      <c r="DG5" s="209" t="e">
        <f>'اختيار المقررات'!AC29</f>
        <v>#N/A</v>
      </c>
      <c r="DH5" s="204">
        <f>'اختيار المقررات'!AD25</f>
        <v>0</v>
      </c>
      <c r="DI5" s="211">
        <f>'اختيار المقررات'!AD26</f>
        <v>0</v>
      </c>
      <c r="DJ5" s="209" t="e">
        <f>'اختيار المقررات'!AD27</f>
        <v>#N/A</v>
      </c>
      <c r="DK5" s="212" t="e">
        <f>SUM(DH5:DJ5)</f>
        <v>#N/A</v>
      </c>
      <c r="DL5" s="204">
        <f>'اختيار المقررات'!AB2</f>
        <v>0</v>
      </c>
      <c r="DM5" s="205">
        <f>'اختيار المقررات'!W2</f>
        <v>0</v>
      </c>
      <c r="DN5" s="205">
        <f>'اختيار المقررات'!Q2</f>
        <v>0</v>
      </c>
      <c r="DO5" s="212">
        <f>'اختيار المقررات'!L2</f>
        <v>0</v>
      </c>
      <c r="DP5" s="213" t="str">
        <f>'اختيار المقررات'!C26</f>
        <v/>
      </c>
      <c r="DQ5" s="213" t="str">
        <f>'اختيار المقررات'!C27</f>
        <v/>
      </c>
      <c r="DR5" s="213" t="str">
        <f>'اختيار المقررات'!C28</f>
        <v/>
      </c>
      <c r="DS5" s="213" t="str">
        <f>'اختيار المقررات'!C29</f>
        <v xml:space="preserve"> </v>
      </c>
      <c r="DT5" s="213" t="str">
        <f>'اختيار المقررات'!C30</f>
        <v/>
      </c>
      <c r="DU5" s="213" t="str">
        <f>'اختيار المقررات'!C31</f>
        <v/>
      </c>
      <c r="DV5" s="88" t="str">
        <f>'اختيار المقررات'!C32</f>
        <v/>
      </c>
      <c r="DW5" s="88" t="str">
        <f>'اختيار المقررات'!C33</f>
        <v/>
      </c>
      <c r="DX5" s="213" t="e">
        <f>'اختيار المقررات'!Y28</f>
        <v>#N/A</v>
      </c>
    </row>
  </sheetData>
  <sheetProtection algorithmName="SHA-512" hashValue="k1aBvdZwK9mw9Fq9N7AtQ5W7oSQGASPwG41qeBNsJj05xkNc30p1I6I3k2tjdksH5626+s0XbtZs6ZIz+zL/8Q==" saltValue="9Qo0YW9Nmi3g0w2IE8J+OQ==" spinCount="100000" sheet="1" objects="1" scenarios="1"/>
  <mergeCells count="132">
    <mergeCell ref="DP3:DU4"/>
    <mergeCell ref="DV3:DV4"/>
    <mergeCell ref="AP4:AQ4"/>
    <mergeCell ref="X3:Y3"/>
    <mergeCell ref="Z3:AA3"/>
    <mergeCell ref="AB3:AC3"/>
    <mergeCell ref="AD3:AE3"/>
    <mergeCell ref="AF3:AG3"/>
    <mergeCell ref="AR3:AS3"/>
    <mergeCell ref="AT3:AU3"/>
    <mergeCell ref="AV3:AW3"/>
    <mergeCell ref="AV4:AW4"/>
    <mergeCell ref="AR4:AS4"/>
    <mergeCell ref="AT4:AU4"/>
    <mergeCell ref="CN4:CO4"/>
    <mergeCell ref="CP4:CQ4"/>
    <mergeCell ref="BV3:BW3"/>
    <mergeCell ref="BX3:BY3"/>
    <mergeCell ref="BZ3:CA3"/>
    <mergeCell ref="BB3:BC3"/>
    <mergeCell ref="BD3:BE3"/>
    <mergeCell ref="BF3:BG3"/>
    <mergeCell ref="BT4:BU4"/>
    <mergeCell ref="CF4:CG4"/>
    <mergeCell ref="S1:S4"/>
    <mergeCell ref="T1:AM1"/>
    <mergeCell ref="T2:AC2"/>
    <mergeCell ref="AD2:AM2"/>
    <mergeCell ref="X4:Y4"/>
    <mergeCell ref="BH2:BQ2"/>
    <mergeCell ref="P3:P4"/>
    <mergeCell ref="Z4:AA4"/>
    <mergeCell ref="AB4:AC4"/>
    <mergeCell ref="AD4:AE4"/>
    <mergeCell ref="Q3:Q4"/>
    <mergeCell ref="R3:R4"/>
    <mergeCell ref="T4:U4"/>
    <mergeCell ref="V4:W4"/>
    <mergeCell ref="T3:U3"/>
    <mergeCell ref="V3:W3"/>
    <mergeCell ref="BF4:BG4"/>
    <mergeCell ref="BH4:BI4"/>
    <mergeCell ref="BJ4:BK4"/>
    <mergeCell ref="AF4:AG4"/>
    <mergeCell ref="AH4:AI4"/>
    <mergeCell ref="AJ4:AK4"/>
    <mergeCell ref="AL4:AM4"/>
    <mergeCell ref="AN4:AO4"/>
    <mergeCell ref="M1:M4"/>
    <mergeCell ref="A1:A2"/>
    <mergeCell ref="B1:B2"/>
    <mergeCell ref="C1:J2"/>
    <mergeCell ref="K1:K4"/>
    <mergeCell ref="L1:L4"/>
    <mergeCell ref="N1:N4"/>
    <mergeCell ref="O1:O4"/>
    <mergeCell ref="P1:R2"/>
    <mergeCell ref="AZ4:BA4"/>
    <mergeCell ref="BB4:BC4"/>
    <mergeCell ref="BD4:BE4"/>
    <mergeCell ref="BL4:BM4"/>
    <mergeCell ref="BX4:BY4"/>
    <mergeCell ref="BZ4:CA4"/>
    <mergeCell ref="BN4:BO4"/>
    <mergeCell ref="AX3:AY3"/>
    <mergeCell ref="BH3:BI3"/>
    <mergeCell ref="BJ3:BK3"/>
    <mergeCell ref="BP4:BQ4"/>
    <mergeCell ref="BR4:BS4"/>
    <mergeCell ref="BV4:BW4"/>
    <mergeCell ref="AN1:BG1"/>
    <mergeCell ref="AN2:AW2"/>
    <mergeCell ref="AX2:BG2"/>
    <mergeCell ref="BR2:CA2"/>
    <mergeCell ref="CB2:CK2"/>
    <mergeCell ref="CL2:CU2"/>
    <mergeCell ref="BH1:CA1"/>
    <mergeCell ref="AP3:AQ3"/>
    <mergeCell ref="CF3:CG3"/>
    <mergeCell ref="CH3:CI3"/>
    <mergeCell ref="CJ3:CK3"/>
    <mergeCell ref="BL3:BM3"/>
    <mergeCell ref="BN3:BO3"/>
    <mergeCell ref="BP3:BQ3"/>
    <mergeCell ref="BR3:BS3"/>
    <mergeCell ref="BT3:BU3"/>
    <mergeCell ref="AZ3:BA3"/>
    <mergeCell ref="AH3:AI3"/>
    <mergeCell ref="AJ3:AK3"/>
    <mergeCell ref="AL3:AM3"/>
    <mergeCell ref="AN3:AO3"/>
    <mergeCell ref="CV3:CV4"/>
    <mergeCell ref="DF3:DF4"/>
    <mergeCell ref="CR4:CS4"/>
    <mergeCell ref="CB3:CC3"/>
    <mergeCell ref="CD3:CE3"/>
    <mergeCell ref="CJ4:CK4"/>
    <mergeCell ref="CL4:CM4"/>
    <mergeCell ref="CY3:CY4"/>
    <mergeCell ref="CZ3:CZ4"/>
    <mergeCell ref="DA3:DA4"/>
    <mergeCell ref="DB3:DB4"/>
    <mergeCell ref="DD3:DD4"/>
    <mergeCell ref="DE3:DE4"/>
    <mergeCell ref="DC3:DC4"/>
    <mergeCell ref="CW3:CW4"/>
    <mergeCell ref="CX3:CX4"/>
    <mergeCell ref="CB4:CC4"/>
    <mergeCell ref="CD4:CE4"/>
    <mergeCell ref="AX4:AY4"/>
    <mergeCell ref="CH4:CI4"/>
    <mergeCell ref="CV1:CX2"/>
    <mergeCell ref="CY1:CY2"/>
    <mergeCell ref="CZ1:DG2"/>
    <mergeCell ref="DH1:DK2"/>
    <mergeCell ref="DG3:DG4"/>
    <mergeCell ref="CB1:CU1"/>
    <mergeCell ref="DL1:DO2"/>
    <mergeCell ref="CL3:CM3"/>
    <mergeCell ref="CN3:CO3"/>
    <mergeCell ref="CP3:CQ3"/>
    <mergeCell ref="CR3:CS3"/>
    <mergeCell ref="CT3:CU3"/>
    <mergeCell ref="DO3:DO4"/>
    <mergeCell ref="DI3:DI4"/>
    <mergeCell ref="DJ3:DJ4"/>
    <mergeCell ref="DK3:DK4"/>
    <mergeCell ref="DL3:DL4"/>
    <mergeCell ref="DM3:DM4"/>
    <mergeCell ref="DN3:DN4"/>
    <mergeCell ref="CT4:CU4"/>
    <mergeCell ref="DH3:DH4"/>
  </mergeCells>
  <conditionalFormatting sqref="A5">
    <cfRule type="duplicateValues" dxfId="31" priority="1"/>
    <cfRule type="duplicateValues" dxfId="30"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CEC14-9E8D-4F49-908B-267A028F66E2}">
  <dimension ref="A1:BB814"/>
  <sheetViews>
    <sheetView rightToLeft="1" workbookViewId="0">
      <selection activeCell="A2" sqref="A2:XFD2"/>
    </sheetView>
  </sheetViews>
  <sheetFormatPr defaultRowHeight="13.8" x14ac:dyDescent="0.25"/>
  <cols>
    <col min="15" max="15" width="19.8984375" style="231" customWidth="1"/>
  </cols>
  <sheetData>
    <row r="1" spans="1:54" x14ac:dyDescent="0.25">
      <c r="A1">
        <v>1</v>
      </c>
      <c r="B1">
        <v>2</v>
      </c>
      <c r="C1">
        <v>3</v>
      </c>
      <c r="D1">
        <v>4</v>
      </c>
      <c r="E1">
        <v>5</v>
      </c>
      <c r="F1">
        <v>6</v>
      </c>
      <c r="G1">
        <v>7</v>
      </c>
      <c r="H1">
        <v>8</v>
      </c>
      <c r="I1">
        <v>9</v>
      </c>
      <c r="J1">
        <v>10</v>
      </c>
      <c r="K1">
        <v>11</v>
      </c>
      <c r="L1">
        <v>12</v>
      </c>
      <c r="M1">
        <v>13</v>
      </c>
      <c r="N1">
        <v>14</v>
      </c>
      <c r="O1" s="23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row>
    <row r="2" spans="1:54" ht="14.4" x14ac:dyDescent="0.3">
      <c r="A2" s="270" t="s">
        <v>1959</v>
      </c>
      <c r="B2" s="270" t="s">
        <v>39</v>
      </c>
      <c r="C2" s="270" t="s">
        <v>2086</v>
      </c>
      <c r="D2" s="270" t="s">
        <v>2087</v>
      </c>
      <c r="E2" s="270" t="s">
        <v>1949</v>
      </c>
      <c r="F2" s="270" t="s">
        <v>1950</v>
      </c>
      <c r="G2" s="270" t="s">
        <v>1951</v>
      </c>
      <c r="H2" s="270" t="s">
        <v>1952</v>
      </c>
      <c r="I2" s="270" t="s">
        <v>9</v>
      </c>
      <c r="J2" s="270" t="s">
        <v>1956</v>
      </c>
      <c r="K2" s="270" t="s">
        <v>1957</v>
      </c>
      <c r="L2" s="270" t="s">
        <v>1958</v>
      </c>
      <c r="M2" s="270" t="s">
        <v>1954</v>
      </c>
      <c r="N2" s="270" t="s">
        <v>575</v>
      </c>
      <c r="O2" s="277" t="s">
        <v>0</v>
      </c>
      <c r="P2" s="270" t="s">
        <v>44</v>
      </c>
      <c r="Q2" s="270" t="s">
        <v>1953</v>
      </c>
      <c r="R2" s="270" t="s">
        <v>1955</v>
      </c>
      <c r="S2" s="270" t="s">
        <v>2160</v>
      </c>
      <c r="T2" s="270" t="s">
        <v>2161</v>
      </c>
      <c r="U2" s="270" t="s">
        <v>2162</v>
      </c>
      <c r="V2" s="270" t="s">
        <v>543</v>
      </c>
      <c r="W2" s="270" t="s">
        <v>533</v>
      </c>
      <c r="X2" s="270" t="s">
        <v>544</v>
      </c>
      <c r="Y2" s="270" t="s">
        <v>551</v>
      </c>
      <c r="Z2" s="270" t="s">
        <v>545</v>
      </c>
      <c r="AA2" s="270" t="s">
        <v>637</v>
      </c>
      <c r="AB2" s="270" t="s">
        <v>713</v>
      </c>
      <c r="AC2" s="270" t="s">
        <v>2048</v>
      </c>
      <c r="AD2" s="270" t="s">
        <v>639</v>
      </c>
      <c r="AE2" s="270" t="s">
        <v>1401</v>
      </c>
      <c r="AF2" s="270" t="s">
        <v>1902</v>
      </c>
      <c r="AG2" s="270" t="s">
        <v>2050</v>
      </c>
    </row>
    <row r="3" spans="1:54" ht="43.2" x14ac:dyDescent="0.3">
      <c r="A3" s="273">
        <v>104932</v>
      </c>
      <c r="B3" s="274" t="s">
        <v>1507</v>
      </c>
      <c r="C3" s="274" t="s">
        <v>390</v>
      </c>
      <c r="D3" s="274" t="s">
        <v>1508</v>
      </c>
      <c r="E3" s="274" t="s">
        <v>1408</v>
      </c>
      <c r="F3" s="275">
        <v>28126</v>
      </c>
      <c r="G3" s="274" t="s">
        <v>640</v>
      </c>
      <c r="H3" s="274" t="s">
        <v>334</v>
      </c>
      <c r="I3" s="274" t="s">
        <v>415</v>
      </c>
      <c r="J3" s="274" t="s">
        <v>1787</v>
      </c>
      <c r="K3" s="273">
        <v>2005</v>
      </c>
      <c r="L3" s="274" t="s">
        <v>328</v>
      </c>
      <c r="M3" s="283"/>
      <c r="N3" s="272" t="s">
        <v>307</v>
      </c>
      <c r="O3" s="278" t="s">
        <v>307</v>
      </c>
      <c r="P3" s="271">
        <v>0</v>
      </c>
      <c r="Q3" s="283"/>
      <c r="R3" s="283"/>
      <c r="S3" s="283"/>
      <c r="T3" s="283"/>
      <c r="U3" s="283"/>
      <c r="V3" s="283"/>
      <c r="W3" s="283"/>
      <c r="X3" s="283"/>
      <c r="Y3" s="283"/>
      <c r="Z3" s="283"/>
      <c r="AA3" s="283"/>
      <c r="AB3" s="283"/>
      <c r="AC3" s="274" t="s">
        <v>2089</v>
      </c>
      <c r="AD3" s="283"/>
      <c r="AE3" s="283"/>
      <c r="AF3" s="283"/>
      <c r="AG3" s="283"/>
    </row>
    <row r="4" spans="1:54" ht="43.2" x14ac:dyDescent="0.3">
      <c r="A4" s="273">
        <v>105867</v>
      </c>
      <c r="B4" s="274" t="s">
        <v>751</v>
      </c>
      <c r="C4" s="274" t="s">
        <v>75</v>
      </c>
      <c r="D4" s="274" t="s">
        <v>206</v>
      </c>
      <c r="E4" s="274" t="s">
        <v>333</v>
      </c>
      <c r="F4" s="279"/>
      <c r="G4" s="274" t="s">
        <v>1904</v>
      </c>
      <c r="H4" s="274" t="s">
        <v>334</v>
      </c>
      <c r="I4" s="274" t="s">
        <v>415</v>
      </c>
      <c r="J4" s="274" t="s">
        <v>335</v>
      </c>
      <c r="K4" s="273">
        <v>2010</v>
      </c>
      <c r="L4" s="274" t="s">
        <v>328</v>
      </c>
      <c r="M4" s="283"/>
      <c r="N4" s="272" t="s">
        <v>307</v>
      </c>
      <c r="O4" s="278" t="s">
        <v>307</v>
      </c>
      <c r="P4" s="271">
        <v>0</v>
      </c>
      <c r="Q4" s="283"/>
      <c r="R4" s="283"/>
      <c r="S4" s="283"/>
      <c r="T4" s="283"/>
      <c r="U4" s="283"/>
      <c r="V4" s="283"/>
      <c r="W4" s="283"/>
      <c r="X4" s="283"/>
      <c r="Y4" s="283"/>
      <c r="Z4" s="283"/>
      <c r="AA4" s="283"/>
      <c r="AB4" s="283"/>
      <c r="AC4" s="274" t="s">
        <v>2088</v>
      </c>
      <c r="AD4" s="283"/>
      <c r="AE4" s="283"/>
      <c r="AF4" s="283"/>
      <c r="AG4" s="283"/>
    </row>
    <row r="5" spans="1:54" ht="43.2" x14ac:dyDescent="0.3">
      <c r="A5" s="273">
        <v>107358</v>
      </c>
      <c r="B5" s="274" t="s">
        <v>749</v>
      </c>
      <c r="C5" s="274" t="s">
        <v>97</v>
      </c>
      <c r="D5" s="274" t="s">
        <v>206</v>
      </c>
      <c r="E5" s="274" t="s">
        <v>332</v>
      </c>
      <c r="F5" s="275">
        <v>28150</v>
      </c>
      <c r="G5" s="274" t="s">
        <v>315</v>
      </c>
      <c r="H5" s="274" t="s">
        <v>334</v>
      </c>
      <c r="I5" s="274" t="s">
        <v>415</v>
      </c>
      <c r="J5" s="274" t="s">
        <v>316</v>
      </c>
      <c r="K5" s="273">
        <v>2002</v>
      </c>
      <c r="L5" s="274" t="s">
        <v>315</v>
      </c>
      <c r="M5" s="283"/>
      <c r="N5" s="272" t="s">
        <v>307</v>
      </c>
      <c r="O5" s="278" t="s">
        <v>307</v>
      </c>
      <c r="P5" s="271">
        <v>0</v>
      </c>
      <c r="Q5" s="283"/>
      <c r="R5" s="283"/>
      <c r="S5" s="283"/>
      <c r="T5" s="283"/>
      <c r="U5" s="283"/>
      <c r="V5" s="283"/>
      <c r="W5" s="283"/>
      <c r="X5" s="283"/>
      <c r="Y5" s="283"/>
      <c r="Z5" s="283"/>
      <c r="AA5" s="283"/>
      <c r="AB5" s="283"/>
      <c r="AC5" s="274" t="s">
        <v>2088</v>
      </c>
      <c r="AD5" s="283"/>
      <c r="AE5" s="283"/>
      <c r="AF5" s="283"/>
      <c r="AG5" s="283"/>
    </row>
    <row r="6" spans="1:54" ht="14.4" x14ac:dyDescent="0.3">
      <c r="A6" s="271">
        <v>107456</v>
      </c>
      <c r="B6" s="272" t="s">
        <v>1337</v>
      </c>
      <c r="C6" s="272" t="s">
        <v>79</v>
      </c>
      <c r="D6" s="272" t="s">
        <v>773</v>
      </c>
      <c r="E6" s="272" t="s">
        <v>307</v>
      </c>
      <c r="F6" s="272" t="s">
        <v>307</v>
      </c>
      <c r="G6" s="272" t="s">
        <v>307</v>
      </c>
      <c r="H6" s="272" t="s">
        <v>307</v>
      </c>
      <c r="I6" s="272" t="s">
        <v>415</v>
      </c>
      <c r="J6" s="272" t="s">
        <v>307</v>
      </c>
      <c r="K6" s="272" t="s">
        <v>307</v>
      </c>
      <c r="L6" s="272" t="s">
        <v>307</v>
      </c>
      <c r="M6" s="272" t="s">
        <v>307</v>
      </c>
      <c r="N6" s="272" t="s">
        <v>307</v>
      </c>
      <c r="O6" s="278" t="s">
        <v>307</v>
      </c>
      <c r="P6" s="271">
        <v>0</v>
      </c>
      <c r="Q6" s="272" t="s">
        <v>307</v>
      </c>
      <c r="R6" s="272" t="s">
        <v>307</v>
      </c>
      <c r="S6" s="272" t="s">
        <v>307</v>
      </c>
      <c r="T6" s="272" t="s">
        <v>307</v>
      </c>
      <c r="U6" s="272" t="s">
        <v>307</v>
      </c>
      <c r="V6" s="272" t="s">
        <v>307</v>
      </c>
      <c r="W6" s="272" t="s">
        <v>307</v>
      </c>
      <c r="X6" s="272" t="s">
        <v>307</v>
      </c>
      <c r="Y6" s="272" t="s">
        <v>307</v>
      </c>
      <c r="Z6" s="272" t="s">
        <v>307</v>
      </c>
      <c r="AA6" s="272" t="s">
        <v>307</v>
      </c>
      <c r="AB6" s="272" t="s">
        <v>307</v>
      </c>
      <c r="AC6" s="272" t="s">
        <v>307</v>
      </c>
      <c r="AD6" s="272"/>
      <c r="AE6" s="272" t="s">
        <v>307</v>
      </c>
      <c r="AF6" s="272" t="s">
        <v>2051</v>
      </c>
      <c r="AG6" s="272" t="s">
        <v>2051</v>
      </c>
    </row>
    <row r="7" spans="1:54" ht="43.2" x14ac:dyDescent="0.3">
      <c r="A7" s="273">
        <v>109008</v>
      </c>
      <c r="B7" s="274" t="s">
        <v>1336</v>
      </c>
      <c r="C7" s="274" t="s">
        <v>66</v>
      </c>
      <c r="D7" s="274" t="s">
        <v>384</v>
      </c>
      <c r="E7" s="274" t="s">
        <v>332</v>
      </c>
      <c r="F7" s="275">
        <v>28326</v>
      </c>
      <c r="G7" s="274" t="s">
        <v>315</v>
      </c>
      <c r="H7" s="274" t="s">
        <v>336</v>
      </c>
      <c r="I7" s="274" t="s">
        <v>415</v>
      </c>
      <c r="J7" s="274" t="s">
        <v>1787</v>
      </c>
      <c r="K7" s="279"/>
      <c r="L7" s="274" t="s">
        <v>307</v>
      </c>
      <c r="M7" s="283"/>
      <c r="N7" s="272" t="s">
        <v>307</v>
      </c>
      <c r="O7" s="278" t="s">
        <v>307</v>
      </c>
      <c r="P7" s="271">
        <v>0</v>
      </c>
      <c r="Q7" s="283"/>
      <c r="R7" s="283"/>
      <c r="S7" s="283"/>
      <c r="T7" s="283"/>
      <c r="U7" s="283"/>
      <c r="V7" s="283"/>
      <c r="W7" s="283"/>
      <c r="X7" s="283"/>
      <c r="Y7" s="283"/>
      <c r="Z7" s="283"/>
      <c r="AA7" s="283"/>
      <c r="AB7" s="283"/>
      <c r="AC7" s="274" t="s">
        <v>2091</v>
      </c>
      <c r="AD7" s="283"/>
      <c r="AE7" s="283"/>
      <c r="AF7" s="283"/>
      <c r="AG7" s="283"/>
    </row>
    <row r="8" spans="1:54" ht="28.8" x14ac:dyDescent="0.3">
      <c r="A8" s="273">
        <v>109496</v>
      </c>
      <c r="B8" s="274" t="s">
        <v>2094</v>
      </c>
      <c r="C8" s="274" t="s">
        <v>301</v>
      </c>
      <c r="D8" s="274" t="s">
        <v>402</v>
      </c>
      <c r="E8" s="274" t="s">
        <v>1408</v>
      </c>
      <c r="F8" s="275">
        <v>29142</v>
      </c>
      <c r="G8" s="274" t="s">
        <v>315</v>
      </c>
      <c r="H8" s="274" t="s">
        <v>334</v>
      </c>
      <c r="I8" s="274" t="s">
        <v>415</v>
      </c>
      <c r="J8" s="274" t="s">
        <v>1787</v>
      </c>
      <c r="K8" s="273">
        <v>0</v>
      </c>
      <c r="L8" s="274" t="s">
        <v>315</v>
      </c>
      <c r="M8" s="283"/>
      <c r="N8" s="272">
        <v>472</v>
      </c>
      <c r="O8" s="278">
        <v>45349</v>
      </c>
      <c r="P8" s="271">
        <v>105000</v>
      </c>
      <c r="Q8" s="283"/>
      <c r="R8" s="283"/>
      <c r="S8" s="283"/>
      <c r="T8" s="283"/>
      <c r="U8" s="283"/>
      <c r="V8" s="283"/>
      <c r="W8" s="283"/>
      <c r="X8" s="283"/>
      <c r="Y8" s="283"/>
      <c r="Z8" s="283"/>
      <c r="AA8" s="283"/>
      <c r="AB8" s="283"/>
      <c r="AC8" s="274" t="s">
        <v>307</v>
      </c>
      <c r="AD8" s="283"/>
      <c r="AE8" s="283"/>
      <c r="AF8" s="283"/>
      <c r="AG8" s="283"/>
    </row>
    <row r="9" spans="1:54" ht="43.2" x14ac:dyDescent="0.3">
      <c r="A9" s="273">
        <v>111188</v>
      </c>
      <c r="B9" s="274" t="s">
        <v>1626</v>
      </c>
      <c r="C9" s="274" t="s">
        <v>116</v>
      </c>
      <c r="D9" s="274" t="s">
        <v>747</v>
      </c>
      <c r="E9" s="274" t="s">
        <v>1408</v>
      </c>
      <c r="F9" s="275">
        <v>25997</v>
      </c>
      <c r="G9" s="274" t="s">
        <v>2181</v>
      </c>
      <c r="H9" s="274" t="s">
        <v>334</v>
      </c>
      <c r="I9" s="274" t="s">
        <v>415</v>
      </c>
      <c r="J9" s="274" t="s">
        <v>307</v>
      </c>
      <c r="K9" s="279"/>
      <c r="L9" s="274" t="s">
        <v>307</v>
      </c>
      <c r="M9" s="283"/>
      <c r="N9" s="272" t="s">
        <v>307</v>
      </c>
      <c r="O9" s="278" t="s">
        <v>307</v>
      </c>
      <c r="P9" s="271">
        <v>0</v>
      </c>
      <c r="Q9" s="283"/>
      <c r="R9" s="283"/>
      <c r="S9" s="283"/>
      <c r="T9" s="283"/>
      <c r="U9" s="283"/>
      <c r="V9" s="283"/>
      <c r="W9" s="283"/>
      <c r="X9" s="283"/>
      <c r="Y9" s="283"/>
      <c r="Z9" s="283"/>
      <c r="AA9" s="283"/>
      <c r="AB9" s="283"/>
      <c r="AC9" s="274" t="s">
        <v>2088</v>
      </c>
      <c r="AD9" s="283"/>
      <c r="AE9" s="283"/>
      <c r="AF9" s="283"/>
      <c r="AG9" s="283"/>
    </row>
    <row r="10" spans="1:54" ht="28.8" x14ac:dyDescent="0.3">
      <c r="A10" s="271">
        <v>113180</v>
      </c>
      <c r="B10" s="272" t="s">
        <v>1334</v>
      </c>
      <c r="C10" s="272" t="s">
        <v>1335</v>
      </c>
      <c r="D10" s="272" t="s">
        <v>284</v>
      </c>
      <c r="E10" s="272" t="s">
        <v>307</v>
      </c>
      <c r="F10" s="272" t="s">
        <v>307</v>
      </c>
      <c r="G10" s="272" t="s">
        <v>307</v>
      </c>
      <c r="H10" s="272" t="s">
        <v>307</v>
      </c>
      <c r="I10" s="272" t="s">
        <v>415</v>
      </c>
      <c r="J10" s="272" t="s">
        <v>307</v>
      </c>
      <c r="K10" s="272" t="s">
        <v>307</v>
      </c>
      <c r="L10" s="272" t="s">
        <v>307</v>
      </c>
      <c r="M10" s="272" t="s">
        <v>307</v>
      </c>
      <c r="N10" s="272" t="s">
        <v>307</v>
      </c>
      <c r="O10" s="278" t="s">
        <v>307</v>
      </c>
      <c r="P10" s="271">
        <v>0</v>
      </c>
      <c r="Q10" s="272" t="s">
        <v>307</v>
      </c>
      <c r="R10" s="272" t="s">
        <v>307</v>
      </c>
      <c r="S10" s="272" t="s">
        <v>307</v>
      </c>
      <c r="T10" s="272" t="s">
        <v>307</v>
      </c>
      <c r="U10" s="272" t="s">
        <v>307</v>
      </c>
      <c r="V10" s="272" t="s">
        <v>307</v>
      </c>
      <c r="W10" s="272" t="s">
        <v>307</v>
      </c>
      <c r="X10" s="272" t="s">
        <v>307</v>
      </c>
      <c r="Y10" s="272" t="s">
        <v>307</v>
      </c>
      <c r="Z10" s="272" t="s">
        <v>307</v>
      </c>
      <c r="AA10" s="272" t="s">
        <v>307</v>
      </c>
      <c r="AB10" s="272" t="s">
        <v>307</v>
      </c>
      <c r="AC10" s="272" t="s">
        <v>307</v>
      </c>
      <c r="AD10" s="272"/>
      <c r="AE10" s="272" t="s">
        <v>307</v>
      </c>
      <c r="AF10" s="272" t="s">
        <v>2051</v>
      </c>
      <c r="AG10" s="272" t="s">
        <v>2051</v>
      </c>
    </row>
    <row r="11" spans="1:54" ht="28.8" x14ac:dyDescent="0.3">
      <c r="A11" s="273">
        <v>113883</v>
      </c>
      <c r="B11" s="274" t="s">
        <v>2095</v>
      </c>
      <c r="C11" s="274" t="s">
        <v>62</v>
      </c>
      <c r="D11" s="274" t="s">
        <v>196</v>
      </c>
      <c r="E11" s="274" t="s">
        <v>1408</v>
      </c>
      <c r="F11" s="275">
        <v>29984</v>
      </c>
      <c r="G11" s="274" t="s">
        <v>315</v>
      </c>
      <c r="H11" s="274" t="s">
        <v>334</v>
      </c>
      <c r="I11" s="274" t="s">
        <v>415</v>
      </c>
      <c r="J11" s="274" t="s">
        <v>1666</v>
      </c>
      <c r="K11" s="273">
        <v>0</v>
      </c>
      <c r="L11" s="274" t="s">
        <v>1666</v>
      </c>
      <c r="M11" s="283"/>
      <c r="N11" s="272">
        <v>447</v>
      </c>
      <c r="O11" s="278">
        <v>45349</v>
      </c>
      <c r="P11" s="271">
        <v>70000</v>
      </c>
      <c r="Q11" s="283"/>
      <c r="R11" s="283"/>
      <c r="S11" s="283"/>
      <c r="T11" s="283"/>
      <c r="U11" s="283"/>
      <c r="V11" s="283"/>
      <c r="W11" s="283"/>
      <c r="X11" s="283"/>
      <c r="Y11" s="283"/>
      <c r="Z11" s="283"/>
      <c r="AA11" s="283"/>
      <c r="AB11" s="283"/>
      <c r="AC11" s="274" t="s">
        <v>307</v>
      </c>
      <c r="AD11" s="283"/>
      <c r="AE11" s="283"/>
      <c r="AF11" s="283"/>
      <c r="AG11" s="283"/>
    </row>
    <row r="12" spans="1:54" ht="43.2" x14ac:dyDescent="0.3">
      <c r="A12" s="271">
        <v>114448</v>
      </c>
      <c r="B12" s="272" t="s">
        <v>1333</v>
      </c>
      <c r="C12" s="272" t="s">
        <v>81</v>
      </c>
      <c r="D12" s="272" t="s">
        <v>734</v>
      </c>
      <c r="E12" s="272" t="s">
        <v>307</v>
      </c>
      <c r="F12" s="272" t="s">
        <v>307</v>
      </c>
      <c r="G12" s="272" t="s">
        <v>307</v>
      </c>
      <c r="H12" s="272" t="s">
        <v>307</v>
      </c>
      <c r="I12" s="272" t="s">
        <v>415</v>
      </c>
      <c r="J12" s="272" t="s">
        <v>307</v>
      </c>
      <c r="K12" s="272" t="s">
        <v>307</v>
      </c>
      <c r="L12" s="272" t="s">
        <v>307</v>
      </c>
      <c r="M12" s="272" t="s">
        <v>307</v>
      </c>
      <c r="N12" s="272" t="s">
        <v>307</v>
      </c>
      <c r="O12" s="278" t="s">
        <v>307</v>
      </c>
      <c r="P12" s="271">
        <v>0</v>
      </c>
      <c r="Q12" s="272" t="s">
        <v>307</v>
      </c>
      <c r="R12" s="272" t="s">
        <v>307</v>
      </c>
      <c r="S12" s="272" t="s">
        <v>307</v>
      </c>
      <c r="T12" s="272" t="s">
        <v>307</v>
      </c>
      <c r="U12" s="272" t="s">
        <v>307</v>
      </c>
      <c r="V12" s="272" t="s">
        <v>307</v>
      </c>
      <c r="W12" s="272" t="s">
        <v>307</v>
      </c>
      <c r="X12" s="272" t="s">
        <v>307</v>
      </c>
      <c r="Y12" s="272" t="s">
        <v>307</v>
      </c>
      <c r="Z12" s="272" t="s">
        <v>307</v>
      </c>
      <c r="AA12" s="272" t="s">
        <v>307</v>
      </c>
      <c r="AB12" s="272" t="s">
        <v>307</v>
      </c>
      <c r="AC12" s="272" t="s">
        <v>2090</v>
      </c>
      <c r="AD12" s="272"/>
      <c r="AE12" s="272" t="s">
        <v>307</v>
      </c>
      <c r="AF12" s="272" t="s">
        <v>2051</v>
      </c>
      <c r="AG12" s="272" t="s">
        <v>2051</v>
      </c>
    </row>
    <row r="13" spans="1:54" ht="43.2" x14ac:dyDescent="0.3">
      <c r="A13" s="273">
        <v>115163</v>
      </c>
      <c r="B13" s="274" t="s">
        <v>1767</v>
      </c>
      <c r="C13" s="274" t="s">
        <v>99</v>
      </c>
      <c r="D13" s="274" t="s">
        <v>695</v>
      </c>
      <c r="E13" s="274" t="s">
        <v>1408</v>
      </c>
      <c r="F13" s="275">
        <v>26684</v>
      </c>
      <c r="G13" s="274" t="s">
        <v>2182</v>
      </c>
      <c r="H13" s="274" t="s">
        <v>334</v>
      </c>
      <c r="I13" s="274" t="s">
        <v>415</v>
      </c>
      <c r="J13" s="274" t="s">
        <v>316</v>
      </c>
      <c r="K13" s="273">
        <v>2000</v>
      </c>
      <c r="L13" s="274" t="s">
        <v>315</v>
      </c>
      <c r="M13" s="283"/>
      <c r="N13" s="272" t="s">
        <v>307</v>
      </c>
      <c r="O13" s="278" t="s">
        <v>307</v>
      </c>
      <c r="P13" s="271">
        <v>0</v>
      </c>
      <c r="Q13" s="283"/>
      <c r="R13" s="283"/>
      <c r="S13" s="283"/>
      <c r="T13" s="283"/>
      <c r="U13" s="283"/>
      <c r="V13" s="283"/>
      <c r="W13" s="283"/>
      <c r="X13" s="283"/>
      <c r="Y13" s="283"/>
      <c r="Z13" s="283"/>
      <c r="AA13" s="283"/>
      <c r="AB13" s="283"/>
      <c r="AC13" s="274" t="s">
        <v>2088</v>
      </c>
      <c r="AD13" s="283"/>
      <c r="AE13" s="283"/>
      <c r="AF13" s="283"/>
      <c r="AG13" s="283"/>
    </row>
    <row r="14" spans="1:54" ht="43.2" x14ac:dyDescent="0.3">
      <c r="A14" s="271">
        <v>115639</v>
      </c>
      <c r="B14" s="272" t="s">
        <v>1330</v>
      </c>
      <c r="C14" s="272" t="s">
        <v>97</v>
      </c>
      <c r="D14" s="272" t="s">
        <v>227</v>
      </c>
      <c r="E14" s="272" t="s">
        <v>307</v>
      </c>
      <c r="F14" s="272" t="s">
        <v>307</v>
      </c>
      <c r="G14" s="272" t="s">
        <v>307</v>
      </c>
      <c r="H14" s="272" t="s">
        <v>307</v>
      </c>
      <c r="I14" s="272" t="s">
        <v>415</v>
      </c>
      <c r="J14" s="272" t="s">
        <v>307</v>
      </c>
      <c r="K14" s="272" t="s">
        <v>307</v>
      </c>
      <c r="L14" s="272" t="s">
        <v>307</v>
      </c>
      <c r="M14" s="272" t="s">
        <v>307</v>
      </c>
      <c r="N14" s="272" t="s">
        <v>307</v>
      </c>
      <c r="O14" s="278" t="s">
        <v>307</v>
      </c>
      <c r="P14" s="271">
        <v>0</v>
      </c>
      <c r="Q14" s="272" t="s">
        <v>307</v>
      </c>
      <c r="R14" s="272" t="s">
        <v>307</v>
      </c>
      <c r="S14" s="272" t="s">
        <v>307</v>
      </c>
      <c r="T14" s="272" t="s">
        <v>307</v>
      </c>
      <c r="U14" s="272" t="s">
        <v>307</v>
      </c>
      <c r="V14" s="272" t="s">
        <v>307</v>
      </c>
      <c r="W14" s="272" t="s">
        <v>307</v>
      </c>
      <c r="X14" s="272" t="s">
        <v>307</v>
      </c>
      <c r="Y14" s="272" t="s">
        <v>307</v>
      </c>
      <c r="Z14" s="272" t="s">
        <v>307</v>
      </c>
      <c r="AA14" s="272" t="s">
        <v>307</v>
      </c>
      <c r="AB14" s="272" t="s">
        <v>307</v>
      </c>
      <c r="AC14" s="272" t="s">
        <v>2091</v>
      </c>
      <c r="AD14" s="272"/>
      <c r="AE14" s="272" t="s">
        <v>307</v>
      </c>
      <c r="AF14" s="272" t="s">
        <v>2051</v>
      </c>
      <c r="AG14" s="272" t="s">
        <v>2051</v>
      </c>
    </row>
    <row r="15" spans="1:54" ht="43.2" x14ac:dyDescent="0.3">
      <c r="A15" s="273">
        <v>116044</v>
      </c>
      <c r="B15" s="274" t="s">
        <v>1419</v>
      </c>
      <c r="C15" s="274" t="s">
        <v>69</v>
      </c>
      <c r="D15" s="274" t="s">
        <v>196</v>
      </c>
      <c r="E15" s="274" t="s">
        <v>1408</v>
      </c>
      <c r="F15" s="275">
        <v>33523</v>
      </c>
      <c r="G15" s="274" t="s">
        <v>1815</v>
      </c>
      <c r="H15" s="274" t="s">
        <v>334</v>
      </c>
      <c r="I15" s="274" t="s">
        <v>415</v>
      </c>
      <c r="J15" s="274" t="s">
        <v>1787</v>
      </c>
      <c r="K15" s="273">
        <v>2010</v>
      </c>
      <c r="L15" s="274" t="s">
        <v>317</v>
      </c>
      <c r="M15" s="283"/>
      <c r="N15" s="272" t="s">
        <v>307</v>
      </c>
      <c r="O15" s="278" t="s">
        <v>307</v>
      </c>
      <c r="P15" s="271">
        <v>0</v>
      </c>
      <c r="Q15" s="283"/>
      <c r="R15" s="283"/>
      <c r="S15" s="283"/>
      <c r="T15" s="283"/>
      <c r="U15" s="283"/>
      <c r="V15" s="283"/>
      <c r="W15" s="283"/>
      <c r="X15" s="283"/>
      <c r="Y15" s="283"/>
      <c r="Z15" s="283"/>
      <c r="AA15" s="283"/>
      <c r="AB15" s="283"/>
      <c r="AC15" s="274" t="s">
        <v>2089</v>
      </c>
      <c r="AD15" s="283"/>
      <c r="AE15" s="283"/>
      <c r="AF15" s="283"/>
      <c r="AG15" s="283"/>
    </row>
    <row r="16" spans="1:54" ht="43.2" x14ac:dyDescent="0.3">
      <c r="A16" s="273">
        <v>116253</v>
      </c>
      <c r="B16" s="274" t="s">
        <v>770</v>
      </c>
      <c r="C16" s="274" t="s">
        <v>655</v>
      </c>
      <c r="D16" s="274" t="s">
        <v>699</v>
      </c>
      <c r="E16" s="274" t="s">
        <v>332</v>
      </c>
      <c r="F16" s="275">
        <v>31710</v>
      </c>
      <c r="G16" s="274" t="s">
        <v>1874</v>
      </c>
      <c r="H16" s="274" t="s">
        <v>334</v>
      </c>
      <c r="I16" s="274" t="s">
        <v>415</v>
      </c>
      <c r="J16" s="274" t="s">
        <v>335</v>
      </c>
      <c r="K16" s="273">
        <v>2008</v>
      </c>
      <c r="L16" s="274" t="s">
        <v>307</v>
      </c>
      <c r="M16" s="283"/>
      <c r="N16" s="272" t="s">
        <v>307</v>
      </c>
      <c r="O16" s="278" t="s">
        <v>307</v>
      </c>
      <c r="P16" s="271">
        <v>0</v>
      </c>
      <c r="Q16" s="283"/>
      <c r="R16" s="283"/>
      <c r="S16" s="283"/>
      <c r="T16" s="283"/>
      <c r="U16" s="283"/>
      <c r="V16" s="283"/>
      <c r="W16" s="283"/>
      <c r="X16" s="283"/>
      <c r="Y16" s="283"/>
      <c r="Z16" s="283"/>
      <c r="AA16" s="283"/>
      <c r="AB16" s="283"/>
      <c r="AC16" s="274" t="s">
        <v>2089</v>
      </c>
      <c r="AD16" s="283"/>
      <c r="AE16" s="283"/>
      <c r="AF16" s="283"/>
      <c r="AG16" s="283"/>
    </row>
    <row r="17" spans="1:33" ht="14.4" x14ac:dyDescent="0.3">
      <c r="A17" s="271">
        <v>116564</v>
      </c>
      <c r="B17" s="272" t="s">
        <v>1784</v>
      </c>
      <c r="C17" s="272" t="s">
        <v>307</v>
      </c>
      <c r="D17" s="272" t="s">
        <v>307</v>
      </c>
      <c r="E17" s="272" t="s">
        <v>1666</v>
      </c>
      <c r="F17" s="272" t="s">
        <v>1903</v>
      </c>
      <c r="G17" s="272" t="s">
        <v>1904</v>
      </c>
      <c r="H17" s="272" t="s">
        <v>1666</v>
      </c>
      <c r="I17" s="272" t="s">
        <v>415</v>
      </c>
      <c r="J17" s="272" t="s">
        <v>1666</v>
      </c>
      <c r="K17" s="272" t="s">
        <v>1666</v>
      </c>
      <c r="L17" s="272" t="s">
        <v>1666</v>
      </c>
      <c r="M17" s="272" t="s">
        <v>307</v>
      </c>
      <c r="N17" s="272" t="s">
        <v>307</v>
      </c>
      <c r="O17" s="278" t="s">
        <v>307</v>
      </c>
      <c r="P17" s="271">
        <v>0</v>
      </c>
      <c r="Q17" s="272" t="s">
        <v>307</v>
      </c>
      <c r="R17" s="272" t="s">
        <v>307</v>
      </c>
      <c r="S17" s="272" t="s">
        <v>307</v>
      </c>
      <c r="T17" s="272" t="s">
        <v>307</v>
      </c>
      <c r="U17" s="272" t="s">
        <v>307</v>
      </c>
      <c r="V17" s="272" t="s">
        <v>307</v>
      </c>
      <c r="W17" s="272" t="s">
        <v>307</v>
      </c>
      <c r="X17" s="272" t="s">
        <v>307</v>
      </c>
      <c r="Y17" s="272" t="s">
        <v>307</v>
      </c>
      <c r="Z17" s="272" t="s">
        <v>307</v>
      </c>
      <c r="AA17" s="272" t="s">
        <v>307</v>
      </c>
      <c r="AB17" s="272" t="s">
        <v>307</v>
      </c>
      <c r="AC17" s="272" t="s">
        <v>550</v>
      </c>
      <c r="AD17" s="272"/>
      <c r="AE17" s="272" t="s">
        <v>307</v>
      </c>
      <c r="AF17" s="272"/>
      <c r="AG17" s="272" t="s">
        <v>2051</v>
      </c>
    </row>
    <row r="18" spans="1:33" ht="43.2" x14ac:dyDescent="0.3">
      <c r="A18" s="271">
        <v>116621</v>
      </c>
      <c r="B18" s="272" t="s">
        <v>1327</v>
      </c>
      <c r="C18" s="272" t="s">
        <v>1227</v>
      </c>
      <c r="D18" s="272" t="s">
        <v>830</v>
      </c>
      <c r="E18" s="272" t="s">
        <v>307</v>
      </c>
      <c r="F18" s="272" t="s">
        <v>307</v>
      </c>
      <c r="G18" s="272" t="s">
        <v>307</v>
      </c>
      <c r="H18" s="272" t="s">
        <v>307</v>
      </c>
      <c r="I18" s="272" t="s">
        <v>415</v>
      </c>
      <c r="J18" s="272" t="s">
        <v>307</v>
      </c>
      <c r="K18" s="272" t="s">
        <v>307</v>
      </c>
      <c r="L18" s="272" t="s">
        <v>307</v>
      </c>
      <c r="M18" s="272" t="s">
        <v>307</v>
      </c>
      <c r="N18" s="272" t="s">
        <v>307</v>
      </c>
      <c r="O18" s="278" t="s">
        <v>307</v>
      </c>
      <c r="P18" s="271">
        <v>0</v>
      </c>
      <c r="Q18" s="272" t="s">
        <v>307</v>
      </c>
      <c r="R18" s="272" t="s">
        <v>307</v>
      </c>
      <c r="S18" s="272" t="s">
        <v>307</v>
      </c>
      <c r="T18" s="272" t="s">
        <v>307</v>
      </c>
      <c r="U18" s="272" t="s">
        <v>307</v>
      </c>
      <c r="V18" s="272" t="s">
        <v>307</v>
      </c>
      <c r="W18" s="272" t="s">
        <v>307</v>
      </c>
      <c r="X18" s="272" t="s">
        <v>307</v>
      </c>
      <c r="Y18" s="272" t="s">
        <v>307</v>
      </c>
      <c r="Z18" s="272" t="s">
        <v>307</v>
      </c>
      <c r="AA18" s="272" t="s">
        <v>307</v>
      </c>
      <c r="AB18" s="272" t="s">
        <v>307</v>
      </c>
      <c r="AC18" s="272" t="s">
        <v>2090</v>
      </c>
      <c r="AD18" s="272"/>
      <c r="AE18" s="272" t="s">
        <v>307</v>
      </c>
      <c r="AF18" s="272" t="s">
        <v>2051</v>
      </c>
      <c r="AG18" s="272" t="s">
        <v>2051</v>
      </c>
    </row>
    <row r="19" spans="1:33" ht="28.8" x14ac:dyDescent="0.3">
      <c r="A19" s="271">
        <v>116755</v>
      </c>
      <c r="B19" s="272" t="s">
        <v>1325</v>
      </c>
      <c r="C19" s="272" t="s">
        <v>158</v>
      </c>
      <c r="D19" s="272" t="s">
        <v>1326</v>
      </c>
      <c r="E19" s="272" t="s">
        <v>307</v>
      </c>
      <c r="F19" s="272" t="s">
        <v>307</v>
      </c>
      <c r="G19" s="272" t="s">
        <v>307</v>
      </c>
      <c r="H19" s="272" t="s">
        <v>307</v>
      </c>
      <c r="I19" s="272" t="s">
        <v>415</v>
      </c>
      <c r="J19" s="272" t="s">
        <v>307</v>
      </c>
      <c r="K19" s="272" t="s">
        <v>307</v>
      </c>
      <c r="L19" s="272" t="s">
        <v>307</v>
      </c>
      <c r="M19" s="272" t="s">
        <v>307</v>
      </c>
      <c r="N19" s="272" t="s">
        <v>307</v>
      </c>
      <c r="O19" s="278" t="s">
        <v>307</v>
      </c>
      <c r="P19" s="271">
        <v>0</v>
      </c>
      <c r="Q19" s="272" t="s">
        <v>307</v>
      </c>
      <c r="R19" s="272" t="s">
        <v>307</v>
      </c>
      <c r="S19" s="272" t="s">
        <v>307</v>
      </c>
      <c r="T19" s="272" t="s">
        <v>307</v>
      </c>
      <c r="U19" s="272" t="s">
        <v>307</v>
      </c>
      <c r="V19" s="272" t="s">
        <v>307</v>
      </c>
      <c r="W19" s="272" t="s">
        <v>307</v>
      </c>
      <c r="X19" s="272" t="s">
        <v>307</v>
      </c>
      <c r="Y19" s="272" t="s">
        <v>307</v>
      </c>
      <c r="Z19" s="272" t="s">
        <v>307</v>
      </c>
      <c r="AA19" s="272" t="s">
        <v>307</v>
      </c>
      <c r="AB19" s="272" t="s">
        <v>307</v>
      </c>
      <c r="AC19" s="272" t="s">
        <v>307</v>
      </c>
      <c r="AD19" s="272"/>
      <c r="AE19" s="272" t="s">
        <v>307</v>
      </c>
      <c r="AF19" s="272" t="s">
        <v>2051</v>
      </c>
      <c r="AG19" s="272" t="s">
        <v>2051</v>
      </c>
    </row>
    <row r="20" spans="1:33" ht="43.2" x14ac:dyDescent="0.3">
      <c r="A20" s="271">
        <v>116783</v>
      </c>
      <c r="B20" s="272" t="s">
        <v>1324</v>
      </c>
      <c r="C20" s="272" t="s">
        <v>114</v>
      </c>
      <c r="D20" s="272" t="s">
        <v>225</v>
      </c>
      <c r="E20" s="272" t="s">
        <v>307</v>
      </c>
      <c r="F20" s="272" t="s">
        <v>307</v>
      </c>
      <c r="G20" s="272" t="s">
        <v>307</v>
      </c>
      <c r="H20" s="272" t="s">
        <v>307</v>
      </c>
      <c r="I20" s="272" t="s">
        <v>415</v>
      </c>
      <c r="J20" s="272" t="s">
        <v>307</v>
      </c>
      <c r="K20" s="272" t="s">
        <v>307</v>
      </c>
      <c r="L20" s="272" t="s">
        <v>307</v>
      </c>
      <c r="M20" s="272" t="s">
        <v>307</v>
      </c>
      <c r="N20" s="272" t="s">
        <v>307</v>
      </c>
      <c r="O20" s="278" t="s">
        <v>307</v>
      </c>
      <c r="P20" s="271">
        <v>0</v>
      </c>
      <c r="Q20" s="272" t="s">
        <v>307</v>
      </c>
      <c r="R20" s="272" t="s">
        <v>307</v>
      </c>
      <c r="S20" s="272" t="s">
        <v>307</v>
      </c>
      <c r="T20" s="272" t="s">
        <v>307</v>
      </c>
      <c r="U20" s="272" t="s">
        <v>307</v>
      </c>
      <c r="V20" s="272" t="s">
        <v>307</v>
      </c>
      <c r="W20" s="272" t="s">
        <v>307</v>
      </c>
      <c r="X20" s="272" t="s">
        <v>307</v>
      </c>
      <c r="Y20" s="272" t="s">
        <v>307</v>
      </c>
      <c r="Z20" s="272" t="s">
        <v>307</v>
      </c>
      <c r="AA20" s="272" t="s">
        <v>307</v>
      </c>
      <c r="AB20" s="272" t="s">
        <v>307</v>
      </c>
      <c r="AC20" s="272" t="s">
        <v>2091</v>
      </c>
      <c r="AD20" s="272"/>
      <c r="AE20" s="272" t="s">
        <v>307</v>
      </c>
      <c r="AF20" s="272" t="s">
        <v>2051</v>
      </c>
      <c r="AG20" s="272" t="s">
        <v>2051</v>
      </c>
    </row>
    <row r="21" spans="1:33" ht="43.2" x14ac:dyDescent="0.3">
      <c r="A21" s="273">
        <v>117036</v>
      </c>
      <c r="B21" s="274" t="s">
        <v>1774</v>
      </c>
      <c r="C21" s="274" t="s">
        <v>1687</v>
      </c>
      <c r="D21" s="274" t="s">
        <v>1666</v>
      </c>
      <c r="E21" s="274" t="s">
        <v>333</v>
      </c>
      <c r="F21" s="275">
        <v>31258</v>
      </c>
      <c r="G21" s="274" t="s">
        <v>2183</v>
      </c>
      <c r="H21" s="274" t="s">
        <v>334</v>
      </c>
      <c r="I21" s="274" t="s">
        <v>415</v>
      </c>
      <c r="J21" s="274" t="s">
        <v>335</v>
      </c>
      <c r="K21" s="273">
        <v>2002</v>
      </c>
      <c r="L21" s="274" t="s">
        <v>320</v>
      </c>
      <c r="M21" s="283"/>
      <c r="N21" s="272" t="s">
        <v>307</v>
      </c>
      <c r="O21" s="278" t="s">
        <v>307</v>
      </c>
      <c r="P21" s="271">
        <v>0</v>
      </c>
      <c r="Q21" s="283"/>
      <c r="R21" s="283"/>
      <c r="S21" s="283"/>
      <c r="T21" s="283"/>
      <c r="U21" s="283"/>
      <c r="V21" s="283"/>
      <c r="W21" s="283"/>
      <c r="X21" s="283"/>
      <c r="Y21" s="283"/>
      <c r="Z21" s="283"/>
      <c r="AA21" s="283"/>
      <c r="AB21" s="283"/>
      <c r="AC21" s="274" t="s">
        <v>2088</v>
      </c>
      <c r="AD21" s="283"/>
      <c r="AE21" s="283"/>
      <c r="AF21" s="283"/>
      <c r="AG21" s="283"/>
    </row>
    <row r="22" spans="1:33" ht="43.2" x14ac:dyDescent="0.3">
      <c r="A22" s="271">
        <v>117591</v>
      </c>
      <c r="B22" s="272" t="s">
        <v>1323</v>
      </c>
      <c r="C22" s="272" t="s">
        <v>68</v>
      </c>
      <c r="D22" s="272" t="s">
        <v>274</v>
      </c>
      <c r="E22" s="272" t="s">
        <v>1408</v>
      </c>
      <c r="F22" s="272" t="s">
        <v>1961</v>
      </c>
      <c r="G22" s="272" t="s">
        <v>1905</v>
      </c>
      <c r="H22" s="272" t="s">
        <v>334</v>
      </c>
      <c r="I22" s="272" t="s">
        <v>415</v>
      </c>
      <c r="J22" s="272" t="s">
        <v>1787</v>
      </c>
      <c r="K22" s="272" t="s">
        <v>2167</v>
      </c>
      <c r="L22" s="272" t="s">
        <v>317</v>
      </c>
      <c r="M22" s="272" t="s">
        <v>307</v>
      </c>
      <c r="N22" s="272" t="s">
        <v>307</v>
      </c>
      <c r="O22" s="278" t="s">
        <v>307</v>
      </c>
      <c r="P22" s="271">
        <v>0</v>
      </c>
      <c r="Q22" s="272" t="s">
        <v>307</v>
      </c>
      <c r="R22" s="272" t="s">
        <v>307</v>
      </c>
      <c r="S22" s="272" t="s">
        <v>307</v>
      </c>
      <c r="T22" s="272" t="s">
        <v>307</v>
      </c>
      <c r="U22" s="272" t="s">
        <v>307</v>
      </c>
      <c r="V22" s="272" t="s">
        <v>307</v>
      </c>
      <c r="W22" s="272" t="s">
        <v>307</v>
      </c>
      <c r="X22" s="272" t="s">
        <v>307</v>
      </c>
      <c r="Y22" s="272" t="s">
        <v>307</v>
      </c>
      <c r="Z22" s="272" t="s">
        <v>307</v>
      </c>
      <c r="AA22" s="272" t="s">
        <v>307</v>
      </c>
      <c r="AB22" s="272" t="s">
        <v>307</v>
      </c>
      <c r="AC22" s="272" t="s">
        <v>2091</v>
      </c>
      <c r="AD22" s="272"/>
      <c r="AE22" s="272" t="s">
        <v>307</v>
      </c>
      <c r="AF22" s="272"/>
      <c r="AG22" s="272" t="s">
        <v>2051</v>
      </c>
    </row>
    <row r="23" spans="1:33" ht="43.2" x14ac:dyDescent="0.3">
      <c r="A23" s="271">
        <v>117779</v>
      </c>
      <c r="B23" s="272" t="s">
        <v>1322</v>
      </c>
      <c r="C23" s="272" t="s">
        <v>116</v>
      </c>
      <c r="D23" s="272" t="s">
        <v>277</v>
      </c>
      <c r="E23" s="272" t="s">
        <v>307</v>
      </c>
      <c r="F23" s="272" t="s">
        <v>307</v>
      </c>
      <c r="G23" s="272" t="s">
        <v>307</v>
      </c>
      <c r="H23" s="272" t="s">
        <v>307</v>
      </c>
      <c r="I23" s="272" t="s">
        <v>415</v>
      </c>
      <c r="J23" s="272" t="s">
        <v>307</v>
      </c>
      <c r="K23" s="272" t="s">
        <v>307</v>
      </c>
      <c r="L23" s="272" t="s">
        <v>307</v>
      </c>
      <c r="M23" s="272" t="s">
        <v>307</v>
      </c>
      <c r="N23" s="272" t="s">
        <v>307</v>
      </c>
      <c r="O23" s="278" t="s">
        <v>307</v>
      </c>
      <c r="P23" s="271">
        <v>0</v>
      </c>
      <c r="Q23" s="272" t="s">
        <v>307</v>
      </c>
      <c r="R23" s="272" t="s">
        <v>307</v>
      </c>
      <c r="S23" s="272" t="s">
        <v>307</v>
      </c>
      <c r="T23" s="272" t="s">
        <v>307</v>
      </c>
      <c r="U23" s="272" t="s">
        <v>307</v>
      </c>
      <c r="V23" s="272" t="s">
        <v>307</v>
      </c>
      <c r="W23" s="272" t="s">
        <v>307</v>
      </c>
      <c r="X23" s="272" t="s">
        <v>307</v>
      </c>
      <c r="Y23" s="272" t="s">
        <v>307</v>
      </c>
      <c r="Z23" s="272" t="s">
        <v>307</v>
      </c>
      <c r="AA23" s="272" t="s">
        <v>307</v>
      </c>
      <c r="AB23" s="272" t="s">
        <v>307</v>
      </c>
      <c r="AC23" s="272" t="s">
        <v>2090</v>
      </c>
      <c r="AD23" s="272"/>
      <c r="AE23" s="272" t="s">
        <v>307</v>
      </c>
      <c r="AF23" s="272" t="s">
        <v>2051</v>
      </c>
      <c r="AG23" s="272" t="s">
        <v>2051</v>
      </c>
    </row>
    <row r="24" spans="1:33" ht="43.2" x14ac:dyDescent="0.3">
      <c r="A24" s="273">
        <v>118163</v>
      </c>
      <c r="B24" s="274" t="s">
        <v>1321</v>
      </c>
      <c r="C24" s="274" t="s">
        <v>68</v>
      </c>
      <c r="D24" s="274" t="s">
        <v>500</v>
      </c>
      <c r="E24" s="274" t="s">
        <v>1408</v>
      </c>
      <c r="F24" s="275">
        <v>33608</v>
      </c>
      <c r="G24" s="274" t="s">
        <v>315</v>
      </c>
      <c r="H24" s="274" t="s">
        <v>334</v>
      </c>
      <c r="I24" s="274" t="s">
        <v>415</v>
      </c>
      <c r="J24" s="274" t="s">
        <v>1787</v>
      </c>
      <c r="K24" s="273">
        <v>2010</v>
      </c>
      <c r="L24" s="274" t="s">
        <v>315</v>
      </c>
      <c r="M24" s="283"/>
      <c r="N24" s="272" t="s">
        <v>307</v>
      </c>
      <c r="O24" s="278" t="s">
        <v>307</v>
      </c>
      <c r="P24" s="271">
        <v>0</v>
      </c>
      <c r="Q24" s="283"/>
      <c r="R24" s="283"/>
      <c r="S24" s="283"/>
      <c r="T24" s="283"/>
      <c r="U24" s="283"/>
      <c r="V24" s="283"/>
      <c r="W24" s="283"/>
      <c r="X24" s="283"/>
      <c r="Y24" s="283"/>
      <c r="Z24" s="283"/>
      <c r="AA24" s="283"/>
      <c r="AB24" s="283"/>
      <c r="AC24" s="274" t="s">
        <v>2091</v>
      </c>
      <c r="AD24" s="283"/>
      <c r="AE24" s="283"/>
      <c r="AF24" s="283"/>
      <c r="AG24" s="283"/>
    </row>
    <row r="25" spans="1:33" ht="14.4" x14ac:dyDescent="0.3">
      <c r="A25" s="271">
        <v>118215</v>
      </c>
      <c r="B25" s="272" t="s">
        <v>1320</v>
      </c>
      <c r="C25" s="272" t="s">
        <v>97</v>
      </c>
      <c r="D25" s="272" t="s">
        <v>1163</v>
      </c>
      <c r="E25" s="272" t="s">
        <v>307</v>
      </c>
      <c r="F25" s="272" t="s">
        <v>307</v>
      </c>
      <c r="G25" s="272" t="s">
        <v>307</v>
      </c>
      <c r="H25" s="272" t="s">
        <v>307</v>
      </c>
      <c r="I25" s="272" t="s">
        <v>415</v>
      </c>
      <c r="J25" s="272" t="s">
        <v>307</v>
      </c>
      <c r="K25" s="272" t="s">
        <v>307</v>
      </c>
      <c r="L25" s="272" t="s">
        <v>307</v>
      </c>
      <c r="M25" s="272" t="s">
        <v>307</v>
      </c>
      <c r="N25" s="272" t="s">
        <v>307</v>
      </c>
      <c r="O25" s="278" t="s">
        <v>307</v>
      </c>
      <c r="P25" s="271">
        <v>0</v>
      </c>
      <c r="Q25" s="272" t="s">
        <v>307</v>
      </c>
      <c r="R25" s="272" t="s">
        <v>307</v>
      </c>
      <c r="S25" s="272" t="s">
        <v>307</v>
      </c>
      <c r="T25" s="272" t="s">
        <v>307</v>
      </c>
      <c r="U25" s="272" t="s">
        <v>307</v>
      </c>
      <c r="V25" s="272" t="s">
        <v>307</v>
      </c>
      <c r="W25" s="272" t="s">
        <v>307</v>
      </c>
      <c r="X25" s="272" t="s">
        <v>307</v>
      </c>
      <c r="Y25" s="272" t="s">
        <v>307</v>
      </c>
      <c r="Z25" s="272" t="s">
        <v>307</v>
      </c>
      <c r="AA25" s="272" t="s">
        <v>307</v>
      </c>
      <c r="AB25" s="272" t="s">
        <v>307</v>
      </c>
      <c r="AC25" s="272" t="s">
        <v>307</v>
      </c>
      <c r="AD25" s="272"/>
      <c r="AE25" s="272" t="s">
        <v>307</v>
      </c>
      <c r="AF25" s="272" t="s">
        <v>2051</v>
      </c>
      <c r="AG25" s="272" t="s">
        <v>2051</v>
      </c>
    </row>
    <row r="26" spans="1:33" ht="43.2" x14ac:dyDescent="0.3">
      <c r="A26" s="273">
        <v>118591</v>
      </c>
      <c r="B26" s="274" t="s">
        <v>768</v>
      </c>
      <c r="C26" s="274" t="s">
        <v>90</v>
      </c>
      <c r="D26" s="274" t="s">
        <v>365</v>
      </c>
      <c r="E26" s="274" t="s">
        <v>333</v>
      </c>
      <c r="F26" s="279"/>
      <c r="G26" s="274" t="s">
        <v>315</v>
      </c>
      <c r="H26" s="274" t="s">
        <v>334</v>
      </c>
      <c r="I26" s="274" t="s">
        <v>415</v>
      </c>
      <c r="J26" s="274" t="s">
        <v>335</v>
      </c>
      <c r="K26" s="273">
        <v>2014</v>
      </c>
      <c r="L26" s="274" t="s">
        <v>317</v>
      </c>
      <c r="M26" s="283"/>
      <c r="N26" s="272" t="s">
        <v>307</v>
      </c>
      <c r="O26" s="278" t="s">
        <v>307</v>
      </c>
      <c r="P26" s="271">
        <v>0</v>
      </c>
      <c r="Q26" s="283"/>
      <c r="R26" s="283"/>
      <c r="S26" s="283"/>
      <c r="T26" s="283"/>
      <c r="U26" s="283"/>
      <c r="V26" s="283"/>
      <c r="W26" s="283"/>
      <c r="X26" s="283"/>
      <c r="Y26" s="283"/>
      <c r="Z26" s="283"/>
      <c r="AA26" s="283"/>
      <c r="AB26" s="283"/>
      <c r="AC26" s="274" t="s">
        <v>2089</v>
      </c>
      <c r="AD26" s="283"/>
      <c r="AE26" s="283"/>
      <c r="AF26" s="283"/>
      <c r="AG26" s="283"/>
    </row>
    <row r="27" spans="1:33" ht="43.2" x14ac:dyDescent="0.3">
      <c r="A27" s="271">
        <v>118614</v>
      </c>
      <c r="B27" s="272" t="s">
        <v>1319</v>
      </c>
      <c r="C27" s="272" t="s">
        <v>68</v>
      </c>
      <c r="D27" s="272" t="s">
        <v>483</v>
      </c>
      <c r="E27" s="272" t="s">
        <v>307</v>
      </c>
      <c r="F27" s="272" t="s">
        <v>307</v>
      </c>
      <c r="G27" s="272" t="s">
        <v>307</v>
      </c>
      <c r="H27" s="272" t="s">
        <v>307</v>
      </c>
      <c r="I27" s="272" t="s">
        <v>415</v>
      </c>
      <c r="J27" s="272" t="s">
        <v>307</v>
      </c>
      <c r="K27" s="272" t="s">
        <v>307</v>
      </c>
      <c r="L27" s="272" t="s">
        <v>307</v>
      </c>
      <c r="M27" s="272" t="s">
        <v>307</v>
      </c>
      <c r="N27" s="272" t="s">
        <v>307</v>
      </c>
      <c r="O27" s="278" t="s">
        <v>307</v>
      </c>
      <c r="P27" s="271">
        <v>0</v>
      </c>
      <c r="Q27" s="272" t="s">
        <v>307</v>
      </c>
      <c r="R27" s="272" t="s">
        <v>307</v>
      </c>
      <c r="S27" s="272" t="s">
        <v>307</v>
      </c>
      <c r="T27" s="272" t="s">
        <v>307</v>
      </c>
      <c r="U27" s="272" t="s">
        <v>307</v>
      </c>
      <c r="V27" s="272" t="s">
        <v>307</v>
      </c>
      <c r="W27" s="272" t="s">
        <v>307</v>
      </c>
      <c r="X27" s="272" t="s">
        <v>307</v>
      </c>
      <c r="Y27" s="272" t="s">
        <v>307</v>
      </c>
      <c r="Z27" s="272" t="s">
        <v>307</v>
      </c>
      <c r="AA27" s="272" t="s">
        <v>307</v>
      </c>
      <c r="AB27" s="272" t="s">
        <v>307</v>
      </c>
      <c r="AC27" s="272" t="s">
        <v>2091</v>
      </c>
      <c r="AD27" s="272"/>
      <c r="AE27" s="272" t="s">
        <v>307</v>
      </c>
      <c r="AF27" s="272" t="s">
        <v>2051</v>
      </c>
      <c r="AG27" s="272" t="s">
        <v>2051</v>
      </c>
    </row>
    <row r="28" spans="1:33" ht="43.2" x14ac:dyDescent="0.3">
      <c r="A28" s="273">
        <v>118653</v>
      </c>
      <c r="B28" s="274" t="s">
        <v>1764</v>
      </c>
      <c r="C28" s="274" t="s">
        <v>124</v>
      </c>
      <c r="D28" s="274" t="s">
        <v>207</v>
      </c>
      <c r="E28" s="274" t="s">
        <v>1408</v>
      </c>
      <c r="F28" s="275">
        <v>35431</v>
      </c>
      <c r="G28" s="274" t="s">
        <v>330</v>
      </c>
      <c r="H28" s="274" t="s">
        <v>334</v>
      </c>
      <c r="I28" s="274" t="s">
        <v>415</v>
      </c>
      <c r="J28" s="274" t="s">
        <v>1787</v>
      </c>
      <c r="K28" s="273">
        <v>2015</v>
      </c>
      <c r="L28" s="274" t="s">
        <v>317</v>
      </c>
      <c r="M28" s="283"/>
      <c r="N28" s="272" t="s">
        <v>307</v>
      </c>
      <c r="O28" s="278" t="s">
        <v>307</v>
      </c>
      <c r="P28" s="271">
        <v>0</v>
      </c>
      <c r="Q28" s="283"/>
      <c r="R28" s="283"/>
      <c r="S28" s="283"/>
      <c r="T28" s="283"/>
      <c r="U28" s="283"/>
      <c r="V28" s="283"/>
      <c r="W28" s="283"/>
      <c r="X28" s="283"/>
      <c r="Y28" s="283"/>
      <c r="Z28" s="283"/>
      <c r="AA28" s="283"/>
      <c r="AB28" s="283"/>
      <c r="AC28" s="274" t="s">
        <v>2088</v>
      </c>
      <c r="AD28" s="283"/>
      <c r="AE28" s="283"/>
      <c r="AF28" s="283"/>
      <c r="AG28" s="283"/>
    </row>
    <row r="29" spans="1:33" ht="43.2" x14ac:dyDescent="0.3">
      <c r="A29" s="273">
        <v>118873</v>
      </c>
      <c r="B29" s="274" t="s">
        <v>1505</v>
      </c>
      <c r="C29" s="274" t="s">
        <v>129</v>
      </c>
      <c r="D29" s="274" t="s">
        <v>458</v>
      </c>
      <c r="E29" s="274" t="s">
        <v>1408</v>
      </c>
      <c r="F29" s="275">
        <v>34447</v>
      </c>
      <c r="G29" s="274" t="s">
        <v>1666</v>
      </c>
      <c r="H29" s="274" t="s">
        <v>334</v>
      </c>
      <c r="I29" s="274" t="s">
        <v>415</v>
      </c>
      <c r="J29" s="274" t="s">
        <v>316</v>
      </c>
      <c r="K29" s="273">
        <v>2012</v>
      </c>
      <c r="L29" s="274" t="s">
        <v>328</v>
      </c>
      <c r="M29" s="283"/>
      <c r="N29" s="272" t="s">
        <v>307</v>
      </c>
      <c r="O29" s="278" t="s">
        <v>307</v>
      </c>
      <c r="P29" s="271">
        <v>0</v>
      </c>
      <c r="Q29" s="283"/>
      <c r="R29" s="283"/>
      <c r="S29" s="283"/>
      <c r="T29" s="283"/>
      <c r="U29" s="283"/>
      <c r="V29" s="283"/>
      <c r="W29" s="283"/>
      <c r="X29" s="283"/>
      <c r="Y29" s="283"/>
      <c r="Z29" s="283"/>
      <c r="AA29" s="283"/>
      <c r="AB29" s="283"/>
      <c r="AC29" s="274" t="s">
        <v>2088</v>
      </c>
      <c r="AD29" s="283"/>
      <c r="AE29" s="283"/>
      <c r="AF29" s="283"/>
      <c r="AG29" s="283"/>
    </row>
    <row r="30" spans="1:33" ht="43.2" x14ac:dyDescent="0.3">
      <c r="A30" s="271">
        <v>118902</v>
      </c>
      <c r="B30" s="272" t="s">
        <v>1318</v>
      </c>
      <c r="C30" s="272" t="s">
        <v>102</v>
      </c>
      <c r="D30" s="272" t="s">
        <v>216</v>
      </c>
      <c r="E30" s="272" t="s">
        <v>307</v>
      </c>
      <c r="F30" s="272" t="s">
        <v>307</v>
      </c>
      <c r="G30" s="272" t="s">
        <v>307</v>
      </c>
      <c r="H30" s="272" t="s">
        <v>307</v>
      </c>
      <c r="I30" s="272" t="s">
        <v>415</v>
      </c>
      <c r="J30" s="272" t="s">
        <v>307</v>
      </c>
      <c r="K30" s="272" t="s">
        <v>307</v>
      </c>
      <c r="L30" s="272" t="s">
        <v>307</v>
      </c>
      <c r="M30" s="272" t="s">
        <v>307</v>
      </c>
      <c r="N30" s="272" t="s">
        <v>307</v>
      </c>
      <c r="O30" s="278" t="s">
        <v>307</v>
      </c>
      <c r="P30" s="271">
        <v>0</v>
      </c>
      <c r="Q30" s="272" t="s">
        <v>307</v>
      </c>
      <c r="R30" s="272" t="s">
        <v>307</v>
      </c>
      <c r="S30" s="272" t="s">
        <v>307</v>
      </c>
      <c r="T30" s="272" t="s">
        <v>307</v>
      </c>
      <c r="U30" s="272" t="s">
        <v>307</v>
      </c>
      <c r="V30" s="272" t="s">
        <v>307</v>
      </c>
      <c r="W30" s="272" t="s">
        <v>307</v>
      </c>
      <c r="X30" s="272" t="s">
        <v>307</v>
      </c>
      <c r="Y30" s="272" t="s">
        <v>307</v>
      </c>
      <c r="Z30" s="272" t="s">
        <v>307</v>
      </c>
      <c r="AA30" s="272" t="s">
        <v>307</v>
      </c>
      <c r="AB30" s="272" t="s">
        <v>307</v>
      </c>
      <c r="AC30" s="272" t="s">
        <v>2090</v>
      </c>
      <c r="AD30" s="272"/>
      <c r="AE30" s="272" t="s">
        <v>307</v>
      </c>
      <c r="AF30" s="272" t="s">
        <v>2051</v>
      </c>
      <c r="AG30" s="272" t="s">
        <v>2051</v>
      </c>
    </row>
    <row r="31" spans="1:33" ht="43.2" x14ac:dyDescent="0.3">
      <c r="A31" s="273">
        <v>118931</v>
      </c>
      <c r="B31" s="274" t="s">
        <v>767</v>
      </c>
      <c r="C31" s="274" t="s">
        <v>72</v>
      </c>
      <c r="D31" s="274" t="s">
        <v>369</v>
      </c>
      <c r="E31" s="274" t="s">
        <v>333</v>
      </c>
      <c r="F31" s="275">
        <v>27004</v>
      </c>
      <c r="G31" s="274" t="s">
        <v>1904</v>
      </c>
      <c r="H31" s="274" t="s">
        <v>334</v>
      </c>
      <c r="I31" s="274" t="s">
        <v>415</v>
      </c>
      <c r="J31" s="274" t="s">
        <v>335</v>
      </c>
      <c r="K31" s="273">
        <v>2012</v>
      </c>
      <c r="L31" s="274" t="s">
        <v>317</v>
      </c>
      <c r="M31" s="283"/>
      <c r="N31" s="272" t="s">
        <v>307</v>
      </c>
      <c r="O31" s="278" t="s">
        <v>307</v>
      </c>
      <c r="P31" s="271">
        <v>0</v>
      </c>
      <c r="Q31" s="283"/>
      <c r="R31" s="283"/>
      <c r="S31" s="283"/>
      <c r="T31" s="283"/>
      <c r="U31" s="283"/>
      <c r="V31" s="283"/>
      <c r="W31" s="283"/>
      <c r="X31" s="283"/>
      <c r="Y31" s="283"/>
      <c r="Z31" s="283"/>
      <c r="AA31" s="283"/>
      <c r="AB31" s="283"/>
      <c r="AC31" s="274" t="s">
        <v>2089</v>
      </c>
      <c r="AD31" s="283"/>
      <c r="AE31" s="283"/>
      <c r="AF31" s="283"/>
      <c r="AG31" s="283"/>
    </row>
    <row r="32" spans="1:33" ht="43.2" x14ac:dyDescent="0.3">
      <c r="A32" s="271">
        <v>118955</v>
      </c>
      <c r="B32" s="272" t="s">
        <v>714</v>
      </c>
      <c r="C32" s="272" t="s">
        <v>715</v>
      </c>
      <c r="D32" s="272" t="s">
        <v>307</v>
      </c>
      <c r="E32" s="272" t="s">
        <v>332</v>
      </c>
      <c r="F32" s="272" t="s">
        <v>1903</v>
      </c>
      <c r="G32" s="272" t="s">
        <v>1904</v>
      </c>
      <c r="H32" s="272" t="s">
        <v>1906</v>
      </c>
      <c r="I32" s="272" t="s">
        <v>415</v>
      </c>
      <c r="J32" s="272" t="s">
        <v>1666</v>
      </c>
      <c r="K32" s="272" t="s">
        <v>1666</v>
      </c>
      <c r="L32" s="272" t="s">
        <v>1666</v>
      </c>
      <c r="M32" s="272" t="s">
        <v>307</v>
      </c>
      <c r="N32" s="272" t="s">
        <v>307</v>
      </c>
      <c r="O32" s="278" t="s">
        <v>307</v>
      </c>
      <c r="P32" s="271">
        <v>0</v>
      </c>
      <c r="Q32" s="272" t="s">
        <v>307</v>
      </c>
      <c r="R32" s="272" t="s">
        <v>307</v>
      </c>
      <c r="S32" s="272" t="s">
        <v>307</v>
      </c>
      <c r="T32" s="272" t="s">
        <v>307</v>
      </c>
      <c r="U32" s="272" t="s">
        <v>307</v>
      </c>
      <c r="V32" s="272" t="s">
        <v>307</v>
      </c>
      <c r="W32" s="272" t="s">
        <v>307</v>
      </c>
      <c r="X32" s="272" t="s">
        <v>307</v>
      </c>
      <c r="Y32" s="272" t="s">
        <v>307</v>
      </c>
      <c r="Z32" s="272" t="s">
        <v>307</v>
      </c>
      <c r="AA32" s="272" t="s">
        <v>307</v>
      </c>
      <c r="AB32" s="272" t="s">
        <v>307</v>
      </c>
      <c r="AC32" s="272" t="s">
        <v>2088</v>
      </c>
      <c r="AD32" s="272"/>
      <c r="AE32" s="272" t="s">
        <v>307</v>
      </c>
      <c r="AF32" s="272"/>
      <c r="AG32" s="272" t="s">
        <v>2051</v>
      </c>
    </row>
    <row r="33" spans="1:33" ht="28.8" x14ac:dyDescent="0.3">
      <c r="A33" s="273">
        <v>119076</v>
      </c>
      <c r="B33" s="274" t="s">
        <v>1317</v>
      </c>
      <c r="C33" s="274" t="s">
        <v>407</v>
      </c>
      <c r="D33" s="274" t="s">
        <v>255</v>
      </c>
      <c r="E33" s="274" t="s">
        <v>333</v>
      </c>
      <c r="F33" s="279"/>
      <c r="G33" s="274" t="s">
        <v>315</v>
      </c>
      <c r="H33" s="274" t="s">
        <v>334</v>
      </c>
      <c r="I33" s="274" t="s">
        <v>415</v>
      </c>
      <c r="J33" s="274" t="s">
        <v>316</v>
      </c>
      <c r="K33" s="273">
        <v>2012</v>
      </c>
      <c r="L33" s="274" t="s">
        <v>315</v>
      </c>
      <c r="M33" s="283"/>
      <c r="N33" s="272" t="s">
        <v>307</v>
      </c>
      <c r="O33" s="278" t="s">
        <v>307</v>
      </c>
      <c r="P33" s="271">
        <v>0</v>
      </c>
      <c r="Q33" s="283"/>
      <c r="R33" s="283"/>
      <c r="S33" s="283"/>
      <c r="T33" s="283"/>
      <c r="U33" s="283"/>
      <c r="V33" s="283"/>
      <c r="W33" s="283"/>
      <c r="X33" s="283"/>
      <c r="Y33" s="283"/>
      <c r="Z33" s="283"/>
      <c r="AA33" s="283"/>
      <c r="AB33" s="283"/>
      <c r="AC33" s="274" t="s">
        <v>307</v>
      </c>
      <c r="AD33" s="283"/>
      <c r="AE33" s="283"/>
      <c r="AF33" s="283"/>
      <c r="AG33" s="283"/>
    </row>
    <row r="34" spans="1:33" ht="28.8" x14ac:dyDescent="0.3">
      <c r="A34" s="273">
        <v>119130</v>
      </c>
      <c r="B34" s="274" t="s">
        <v>2096</v>
      </c>
      <c r="C34" s="274" t="s">
        <v>97</v>
      </c>
      <c r="D34" s="274" t="s">
        <v>211</v>
      </c>
      <c r="E34" s="274" t="s">
        <v>1408</v>
      </c>
      <c r="F34" s="275">
        <v>35108</v>
      </c>
      <c r="G34" s="274" t="s">
        <v>315</v>
      </c>
      <c r="H34" s="274" t="s">
        <v>334</v>
      </c>
      <c r="I34" s="274" t="s">
        <v>415</v>
      </c>
      <c r="J34" s="274" t="s">
        <v>1787</v>
      </c>
      <c r="K34" s="273">
        <v>0</v>
      </c>
      <c r="L34" s="274" t="s">
        <v>327</v>
      </c>
      <c r="M34" s="283"/>
      <c r="N34" s="272">
        <v>499</v>
      </c>
      <c r="O34" s="278">
        <v>45354</v>
      </c>
      <c r="P34" s="271">
        <v>315000</v>
      </c>
      <c r="Q34" s="283"/>
      <c r="R34" s="283"/>
      <c r="S34" s="283"/>
      <c r="T34" s="283"/>
      <c r="U34" s="283"/>
      <c r="V34" s="283"/>
      <c r="W34" s="283"/>
      <c r="X34" s="283"/>
      <c r="Y34" s="283"/>
      <c r="Z34" s="283"/>
      <c r="AA34" s="283"/>
      <c r="AB34" s="283"/>
      <c r="AC34" s="274" t="s">
        <v>307</v>
      </c>
      <c r="AD34" s="283"/>
      <c r="AE34" s="283"/>
      <c r="AF34" s="283"/>
      <c r="AG34" s="283"/>
    </row>
    <row r="35" spans="1:33" ht="43.2" x14ac:dyDescent="0.3">
      <c r="A35" s="271">
        <v>119233</v>
      </c>
      <c r="B35" s="272" t="s">
        <v>1316</v>
      </c>
      <c r="C35" s="272" t="s">
        <v>72</v>
      </c>
      <c r="D35" s="272" t="s">
        <v>1099</v>
      </c>
      <c r="E35" s="272" t="s">
        <v>307</v>
      </c>
      <c r="F35" s="272" t="s">
        <v>307</v>
      </c>
      <c r="G35" s="272" t="s">
        <v>307</v>
      </c>
      <c r="H35" s="272" t="s">
        <v>307</v>
      </c>
      <c r="I35" s="272" t="s">
        <v>415</v>
      </c>
      <c r="J35" s="272" t="s">
        <v>307</v>
      </c>
      <c r="K35" s="272" t="s">
        <v>307</v>
      </c>
      <c r="L35" s="272" t="s">
        <v>307</v>
      </c>
      <c r="M35" s="272" t="s">
        <v>307</v>
      </c>
      <c r="N35" s="272" t="s">
        <v>307</v>
      </c>
      <c r="O35" s="278" t="s">
        <v>307</v>
      </c>
      <c r="P35" s="271">
        <v>0</v>
      </c>
      <c r="Q35" s="272" t="s">
        <v>307</v>
      </c>
      <c r="R35" s="272" t="s">
        <v>307</v>
      </c>
      <c r="S35" s="272" t="s">
        <v>307</v>
      </c>
      <c r="T35" s="272" t="s">
        <v>307</v>
      </c>
      <c r="U35" s="272" t="s">
        <v>307</v>
      </c>
      <c r="V35" s="272" t="s">
        <v>307</v>
      </c>
      <c r="W35" s="272" t="s">
        <v>307</v>
      </c>
      <c r="X35" s="272" t="s">
        <v>307</v>
      </c>
      <c r="Y35" s="272" t="s">
        <v>307</v>
      </c>
      <c r="Z35" s="272" t="s">
        <v>307</v>
      </c>
      <c r="AA35" s="272" t="s">
        <v>307</v>
      </c>
      <c r="AB35" s="272" t="s">
        <v>307</v>
      </c>
      <c r="AC35" s="272" t="s">
        <v>2091</v>
      </c>
      <c r="AD35" s="272"/>
      <c r="AE35" s="272" t="s">
        <v>307</v>
      </c>
      <c r="AF35" s="272" t="s">
        <v>2051</v>
      </c>
      <c r="AG35" s="272" t="s">
        <v>2051</v>
      </c>
    </row>
    <row r="36" spans="1:33" ht="28.8" x14ac:dyDescent="0.3">
      <c r="A36" s="273">
        <v>119234</v>
      </c>
      <c r="B36" s="274" t="s">
        <v>1314</v>
      </c>
      <c r="C36" s="274" t="s">
        <v>687</v>
      </c>
      <c r="D36" s="274" t="s">
        <v>1315</v>
      </c>
      <c r="E36" s="274" t="s">
        <v>332</v>
      </c>
      <c r="F36" s="279"/>
      <c r="G36" s="274" t="s">
        <v>1797</v>
      </c>
      <c r="H36" s="274" t="s">
        <v>334</v>
      </c>
      <c r="I36" s="274" t="s">
        <v>415</v>
      </c>
      <c r="J36" s="274" t="s">
        <v>1787</v>
      </c>
      <c r="K36" s="273">
        <v>2006</v>
      </c>
      <c r="L36" s="274" t="s">
        <v>320</v>
      </c>
      <c r="M36" s="283"/>
      <c r="N36" s="272" t="s">
        <v>307</v>
      </c>
      <c r="O36" s="278" t="s">
        <v>307</v>
      </c>
      <c r="P36" s="271">
        <v>0</v>
      </c>
      <c r="Q36" s="283"/>
      <c r="R36" s="283"/>
      <c r="S36" s="283"/>
      <c r="T36" s="283"/>
      <c r="U36" s="283"/>
      <c r="V36" s="283"/>
      <c r="W36" s="283"/>
      <c r="X36" s="283"/>
      <c r="Y36" s="283"/>
      <c r="Z36" s="283"/>
      <c r="AA36" s="283"/>
      <c r="AB36" s="283"/>
      <c r="AC36" s="274" t="s">
        <v>307</v>
      </c>
      <c r="AD36" s="283"/>
      <c r="AE36" s="283"/>
      <c r="AF36" s="283"/>
      <c r="AG36" s="283"/>
    </row>
    <row r="37" spans="1:33" ht="43.2" x14ac:dyDescent="0.3">
      <c r="A37" s="273">
        <v>119250</v>
      </c>
      <c r="B37" s="274" t="s">
        <v>765</v>
      </c>
      <c r="C37" s="274" t="s">
        <v>766</v>
      </c>
      <c r="D37" s="274" t="s">
        <v>618</v>
      </c>
      <c r="E37" s="274" t="s">
        <v>332</v>
      </c>
      <c r="F37" s="275">
        <v>21552</v>
      </c>
      <c r="G37" s="274" t="s">
        <v>315</v>
      </c>
      <c r="H37" s="274" t="s">
        <v>334</v>
      </c>
      <c r="I37" s="274" t="s">
        <v>415</v>
      </c>
      <c r="J37" s="274" t="s">
        <v>335</v>
      </c>
      <c r="K37" s="273">
        <v>1987</v>
      </c>
      <c r="L37" s="274" t="s">
        <v>315</v>
      </c>
      <c r="M37" s="283"/>
      <c r="N37" s="272" t="s">
        <v>307</v>
      </c>
      <c r="O37" s="278" t="s">
        <v>307</v>
      </c>
      <c r="P37" s="271">
        <v>0</v>
      </c>
      <c r="Q37" s="283"/>
      <c r="R37" s="283"/>
      <c r="S37" s="283"/>
      <c r="T37" s="283"/>
      <c r="U37" s="283"/>
      <c r="V37" s="283"/>
      <c r="W37" s="283"/>
      <c r="X37" s="283"/>
      <c r="Y37" s="283"/>
      <c r="Z37" s="283"/>
      <c r="AA37" s="283"/>
      <c r="AB37" s="283"/>
      <c r="AC37" s="274" t="s">
        <v>2089</v>
      </c>
      <c r="AD37" s="283"/>
      <c r="AE37" s="283"/>
      <c r="AF37" s="283"/>
      <c r="AG37" s="283"/>
    </row>
    <row r="38" spans="1:33" ht="43.2" x14ac:dyDescent="0.3">
      <c r="A38" s="271">
        <v>119466</v>
      </c>
      <c r="B38" s="272" t="s">
        <v>1313</v>
      </c>
      <c r="C38" s="272" t="s">
        <v>63</v>
      </c>
      <c r="D38" s="272" t="s">
        <v>173</v>
      </c>
      <c r="E38" s="272" t="s">
        <v>307</v>
      </c>
      <c r="F38" s="272" t="s">
        <v>307</v>
      </c>
      <c r="G38" s="272" t="s">
        <v>307</v>
      </c>
      <c r="H38" s="272" t="s">
        <v>307</v>
      </c>
      <c r="I38" s="272" t="s">
        <v>415</v>
      </c>
      <c r="J38" s="272" t="s">
        <v>307</v>
      </c>
      <c r="K38" s="272" t="s">
        <v>307</v>
      </c>
      <c r="L38" s="272" t="s">
        <v>307</v>
      </c>
      <c r="M38" s="272" t="s">
        <v>307</v>
      </c>
      <c r="N38" s="272" t="s">
        <v>307</v>
      </c>
      <c r="O38" s="278" t="s">
        <v>307</v>
      </c>
      <c r="P38" s="271">
        <v>0</v>
      </c>
      <c r="Q38" s="272" t="s">
        <v>307</v>
      </c>
      <c r="R38" s="272" t="s">
        <v>307</v>
      </c>
      <c r="S38" s="272" t="s">
        <v>307</v>
      </c>
      <c r="T38" s="272" t="s">
        <v>307</v>
      </c>
      <c r="U38" s="272" t="s">
        <v>307</v>
      </c>
      <c r="V38" s="272" t="s">
        <v>307</v>
      </c>
      <c r="W38" s="272" t="s">
        <v>307</v>
      </c>
      <c r="X38" s="272" t="s">
        <v>307</v>
      </c>
      <c r="Y38" s="272" t="s">
        <v>307</v>
      </c>
      <c r="Z38" s="272" t="s">
        <v>307</v>
      </c>
      <c r="AA38" s="272" t="s">
        <v>307</v>
      </c>
      <c r="AB38" s="272" t="s">
        <v>307</v>
      </c>
      <c r="AC38" s="272" t="s">
        <v>2091</v>
      </c>
      <c r="AD38" s="272"/>
      <c r="AE38" s="272" t="s">
        <v>307</v>
      </c>
      <c r="AF38" s="272" t="s">
        <v>2051</v>
      </c>
      <c r="AG38" s="272" t="s">
        <v>2051</v>
      </c>
    </row>
    <row r="39" spans="1:33" ht="43.2" x14ac:dyDescent="0.3">
      <c r="A39" s="273">
        <v>119480</v>
      </c>
      <c r="B39" s="274" t="s">
        <v>763</v>
      </c>
      <c r="C39" s="274" t="s">
        <v>645</v>
      </c>
      <c r="D39" s="274" t="s">
        <v>171</v>
      </c>
      <c r="E39" s="274" t="s">
        <v>1408</v>
      </c>
      <c r="F39" s="275">
        <v>34140</v>
      </c>
      <c r="G39" s="274" t="s">
        <v>328</v>
      </c>
      <c r="H39" s="274" t="s">
        <v>577</v>
      </c>
      <c r="I39" s="274" t="s">
        <v>415</v>
      </c>
      <c r="J39" s="274" t="s">
        <v>316</v>
      </c>
      <c r="K39" s="273">
        <v>2012</v>
      </c>
      <c r="L39" s="274" t="s">
        <v>328</v>
      </c>
      <c r="M39" s="283"/>
      <c r="N39" s="272" t="s">
        <v>307</v>
      </c>
      <c r="O39" s="278" t="s">
        <v>307</v>
      </c>
      <c r="P39" s="271">
        <v>0</v>
      </c>
      <c r="Q39" s="283"/>
      <c r="R39" s="283"/>
      <c r="S39" s="283"/>
      <c r="T39" s="283"/>
      <c r="U39" s="283"/>
      <c r="V39" s="283"/>
      <c r="W39" s="283"/>
      <c r="X39" s="283"/>
      <c r="Y39" s="283"/>
      <c r="Z39" s="283"/>
      <c r="AA39" s="283"/>
      <c r="AB39" s="283"/>
      <c r="AC39" s="274" t="s">
        <v>2089</v>
      </c>
      <c r="AD39" s="283"/>
      <c r="AE39" s="283"/>
      <c r="AF39" s="283"/>
      <c r="AG39" s="283"/>
    </row>
    <row r="40" spans="1:33" ht="43.2" x14ac:dyDescent="0.3">
      <c r="A40" s="271">
        <v>119513</v>
      </c>
      <c r="B40" s="272" t="s">
        <v>2036</v>
      </c>
      <c r="C40" s="272" t="s">
        <v>63</v>
      </c>
      <c r="D40" s="272" t="s">
        <v>204</v>
      </c>
      <c r="E40" s="272" t="s">
        <v>307</v>
      </c>
      <c r="F40" s="272" t="s">
        <v>307</v>
      </c>
      <c r="G40" s="272" t="s">
        <v>307</v>
      </c>
      <c r="H40" s="272" t="s">
        <v>307</v>
      </c>
      <c r="I40" s="272" t="s">
        <v>415</v>
      </c>
      <c r="J40" s="272" t="s">
        <v>307</v>
      </c>
      <c r="K40" s="272" t="s">
        <v>307</v>
      </c>
      <c r="L40" s="272" t="s">
        <v>307</v>
      </c>
      <c r="M40" s="272" t="s">
        <v>307</v>
      </c>
      <c r="N40" s="272" t="s">
        <v>307</v>
      </c>
      <c r="O40" s="278" t="s">
        <v>307</v>
      </c>
      <c r="P40" s="271">
        <v>0</v>
      </c>
      <c r="Q40" s="272" t="s">
        <v>307</v>
      </c>
      <c r="R40" s="272" t="s">
        <v>307</v>
      </c>
      <c r="S40" s="272" t="s">
        <v>307</v>
      </c>
      <c r="T40" s="272" t="s">
        <v>307</v>
      </c>
      <c r="U40" s="272" t="s">
        <v>307</v>
      </c>
      <c r="V40" s="272" t="s">
        <v>307</v>
      </c>
      <c r="W40" s="272" t="s">
        <v>307</v>
      </c>
      <c r="X40" s="272" t="s">
        <v>307</v>
      </c>
      <c r="Y40" s="272" t="s">
        <v>307</v>
      </c>
      <c r="Z40" s="272" t="s">
        <v>307</v>
      </c>
      <c r="AA40" s="272" t="s">
        <v>307</v>
      </c>
      <c r="AB40" s="272" t="s">
        <v>307</v>
      </c>
      <c r="AC40" s="272" t="s">
        <v>2088</v>
      </c>
      <c r="AD40" s="272"/>
      <c r="AE40" s="272" t="s">
        <v>307</v>
      </c>
      <c r="AF40" s="272" t="s">
        <v>2051</v>
      </c>
      <c r="AG40" s="272" t="s">
        <v>2051</v>
      </c>
    </row>
    <row r="41" spans="1:33" ht="43.2" x14ac:dyDescent="0.3">
      <c r="A41" s="273">
        <v>119524</v>
      </c>
      <c r="B41" s="274" t="s">
        <v>762</v>
      </c>
      <c r="C41" s="274" t="s">
        <v>137</v>
      </c>
      <c r="D41" s="274" t="s">
        <v>235</v>
      </c>
      <c r="E41" s="274" t="s">
        <v>1408</v>
      </c>
      <c r="F41" s="275">
        <v>34700</v>
      </c>
      <c r="G41" s="274" t="s">
        <v>1806</v>
      </c>
      <c r="H41" s="274" t="s">
        <v>334</v>
      </c>
      <c r="I41" s="274" t="s">
        <v>415</v>
      </c>
      <c r="J41" s="274" t="s">
        <v>316</v>
      </c>
      <c r="K41" s="279"/>
      <c r="L41" s="274" t="s">
        <v>315</v>
      </c>
      <c r="M41" s="283"/>
      <c r="N41" s="272" t="s">
        <v>307</v>
      </c>
      <c r="O41" s="278" t="s">
        <v>307</v>
      </c>
      <c r="P41" s="271">
        <v>0</v>
      </c>
      <c r="Q41" s="283"/>
      <c r="R41" s="283"/>
      <c r="S41" s="283"/>
      <c r="T41" s="283"/>
      <c r="U41" s="283"/>
      <c r="V41" s="283"/>
      <c r="W41" s="283"/>
      <c r="X41" s="283"/>
      <c r="Y41" s="283"/>
      <c r="Z41" s="283"/>
      <c r="AA41" s="283"/>
      <c r="AB41" s="283"/>
      <c r="AC41" s="274" t="s">
        <v>2089</v>
      </c>
      <c r="AD41" s="283"/>
      <c r="AE41" s="283"/>
      <c r="AF41" s="283"/>
      <c r="AG41" s="283"/>
    </row>
    <row r="42" spans="1:33" ht="43.2" x14ac:dyDescent="0.3">
      <c r="A42" s="271">
        <v>119572</v>
      </c>
      <c r="B42" s="272" t="s">
        <v>1311</v>
      </c>
      <c r="C42" s="272" t="s">
        <v>66</v>
      </c>
      <c r="D42" s="272" t="s">
        <v>1312</v>
      </c>
      <c r="E42" s="272" t="s">
        <v>307</v>
      </c>
      <c r="F42" s="272" t="s">
        <v>307</v>
      </c>
      <c r="G42" s="272" t="s">
        <v>307</v>
      </c>
      <c r="H42" s="272" t="s">
        <v>307</v>
      </c>
      <c r="I42" s="272" t="s">
        <v>415</v>
      </c>
      <c r="J42" s="272" t="s">
        <v>307</v>
      </c>
      <c r="K42" s="272" t="s">
        <v>307</v>
      </c>
      <c r="L42" s="272" t="s">
        <v>307</v>
      </c>
      <c r="M42" s="272" t="s">
        <v>307</v>
      </c>
      <c r="N42" s="272" t="s">
        <v>307</v>
      </c>
      <c r="O42" s="278" t="s">
        <v>307</v>
      </c>
      <c r="P42" s="271">
        <v>0</v>
      </c>
      <c r="Q42" s="272" t="s">
        <v>307</v>
      </c>
      <c r="R42" s="272" t="s">
        <v>307</v>
      </c>
      <c r="S42" s="272" t="s">
        <v>307</v>
      </c>
      <c r="T42" s="272" t="s">
        <v>307</v>
      </c>
      <c r="U42" s="272" t="s">
        <v>307</v>
      </c>
      <c r="V42" s="272" t="s">
        <v>307</v>
      </c>
      <c r="W42" s="272" t="s">
        <v>307</v>
      </c>
      <c r="X42" s="272" t="s">
        <v>307</v>
      </c>
      <c r="Y42" s="272" t="s">
        <v>307</v>
      </c>
      <c r="Z42" s="272" t="s">
        <v>307</v>
      </c>
      <c r="AA42" s="272" t="s">
        <v>307</v>
      </c>
      <c r="AB42" s="272" t="s">
        <v>307</v>
      </c>
      <c r="AC42" s="272" t="s">
        <v>2091</v>
      </c>
      <c r="AD42" s="272"/>
      <c r="AE42" s="272" t="s">
        <v>307</v>
      </c>
      <c r="AF42" s="272" t="s">
        <v>2051</v>
      </c>
      <c r="AG42" s="272" t="s">
        <v>2051</v>
      </c>
    </row>
    <row r="43" spans="1:33" ht="28.8" x14ac:dyDescent="0.3">
      <c r="A43" s="273">
        <v>119582</v>
      </c>
      <c r="B43" s="274" t="s">
        <v>1310</v>
      </c>
      <c r="C43" s="274" t="s">
        <v>97</v>
      </c>
      <c r="D43" s="274" t="s">
        <v>214</v>
      </c>
      <c r="E43" s="274" t="s">
        <v>1408</v>
      </c>
      <c r="F43" s="275">
        <v>33817</v>
      </c>
      <c r="G43" s="274" t="s">
        <v>1806</v>
      </c>
      <c r="H43" s="274" t="s">
        <v>334</v>
      </c>
      <c r="I43" s="274" t="s">
        <v>415</v>
      </c>
      <c r="J43" s="274" t="s">
        <v>1787</v>
      </c>
      <c r="K43" s="273">
        <v>2016</v>
      </c>
      <c r="L43" s="274" t="s">
        <v>315</v>
      </c>
      <c r="M43" s="283"/>
      <c r="N43" s="272" t="s">
        <v>307</v>
      </c>
      <c r="O43" s="278" t="s">
        <v>307</v>
      </c>
      <c r="P43" s="271">
        <v>0</v>
      </c>
      <c r="Q43" s="283"/>
      <c r="R43" s="283"/>
      <c r="S43" s="283"/>
      <c r="T43" s="283"/>
      <c r="U43" s="283"/>
      <c r="V43" s="283"/>
      <c r="W43" s="283"/>
      <c r="X43" s="283"/>
      <c r="Y43" s="283"/>
      <c r="Z43" s="283"/>
      <c r="AA43" s="283"/>
      <c r="AB43" s="283"/>
      <c r="AC43" s="274" t="s">
        <v>307</v>
      </c>
      <c r="AD43" s="283"/>
      <c r="AE43" s="283"/>
      <c r="AF43" s="283"/>
      <c r="AG43" s="283"/>
    </row>
    <row r="44" spans="1:33" ht="43.2" x14ac:dyDescent="0.3">
      <c r="A44" s="271">
        <v>119675</v>
      </c>
      <c r="B44" s="272" t="s">
        <v>1309</v>
      </c>
      <c r="C44" s="272" t="s">
        <v>229</v>
      </c>
      <c r="D44" s="272" t="s">
        <v>270</v>
      </c>
      <c r="E44" s="272" t="s">
        <v>307</v>
      </c>
      <c r="F44" s="272" t="s">
        <v>307</v>
      </c>
      <c r="G44" s="272" t="s">
        <v>307</v>
      </c>
      <c r="H44" s="272" t="s">
        <v>307</v>
      </c>
      <c r="I44" s="272" t="s">
        <v>415</v>
      </c>
      <c r="J44" s="272" t="s">
        <v>307</v>
      </c>
      <c r="K44" s="272" t="s">
        <v>307</v>
      </c>
      <c r="L44" s="272" t="s">
        <v>307</v>
      </c>
      <c r="M44" s="272" t="s">
        <v>307</v>
      </c>
      <c r="N44" s="272" t="s">
        <v>307</v>
      </c>
      <c r="O44" s="278" t="s">
        <v>307</v>
      </c>
      <c r="P44" s="271">
        <v>0</v>
      </c>
      <c r="Q44" s="272" t="s">
        <v>307</v>
      </c>
      <c r="R44" s="272" t="s">
        <v>307</v>
      </c>
      <c r="S44" s="272" t="s">
        <v>307</v>
      </c>
      <c r="T44" s="272" t="s">
        <v>307</v>
      </c>
      <c r="U44" s="272" t="s">
        <v>307</v>
      </c>
      <c r="V44" s="272" t="s">
        <v>307</v>
      </c>
      <c r="W44" s="272" t="s">
        <v>307</v>
      </c>
      <c r="X44" s="272" t="s">
        <v>307</v>
      </c>
      <c r="Y44" s="272" t="s">
        <v>307</v>
      </c>
      <c r="Z44" s="272" t="s">
        <v>307</v>
      </c>
      <c r="AA44" s="272" t="s">
        <v>307</v>
      </c>
      <c r="AB44" s="272" t="s">
        <v>307</v>
      </c>
      <c r="AC44" s="272" t="s">
        <v>2091</v>
      </c>
      <c r="AD44" s="272"/>
      <c r="AE44" s="272" t="s">
        <v>307</v>
      </c>
      <c r="AF44" s="272" t="s">
        <v>2051</v>
      </c>
      <c r="AG44" s="272" t="s">
        <v>2051</v>
      </c>
    </row>
    <row r="45" spans="1:33" ht="43.2" x14ac:dyDescent="0.3">
      <c r="A45" s="273">
        <v>119691</v>
      </c>
      <c r="B45" s="274" t="s">
        <v>761</v>
      </c>
      <c r="C45" s="274" t="s">
        <v>430</v>
      </c>
      <c r="D45" s="274" t="s">
        <v>216</v>
      </c>
      <c r="E45" s="274" t="s">
        <v>1408</v>
      </c>
      <c r="F45" s="279"/>
      <c r="G45" s="274" t="s">
        <v>315</v>
      </c>
      <c r="H45" s="274" t="s">
        <v>334</v>
      </c>
      <c r="I45" s="274" t="s">
        <v>415</v>
      </c>
      <c r="J45" s="274" t="s">
        <v>316</v>
      </c>
      <c r="K45" s="273">
        <v>2008</v>
      </c>
      <c r="L45" s="274" t="s">
        <v>315</v>
      </c>
      <c r="M45" s="283"/>
      <c r="N45" s="272" t="s">
        <v>307</v>
      </c>
      <c r="O45" s="278" t="s">
        <v>307</v>
      </c>
      <c r="P45" s="271">
        <v>0</v>
      </c>
      <c r="Q45" s="283"/>
      <c r="R45" s="283"/>
      <c r="S45" s="283"/>
      <c r="T45" s="283"/>
      <c r="U45" s="283"/>
      <c r="V45" s="283"/>
      <c r="W45" s="283"/>
      <c r="X45" s="283"/>
      <c r="Y45" s="283"/>
      <c r="Z45" s="283"/>
      <c r="AA45" s="283"/>
      <c r="AB45" s="283"/>
      <c r="AC45" s="274" t="s">
        <v>2089</v>
      </c>
      <c r="AD45" s="283"/>
      <c r="AE45" s="283"/>
      <c r="AF45" s="283"/>
      <c r="AG45" s="283"/>
    </row>
    <row r="46" spans="1:33" ht="43.2" x14ac:dyDescent="0.3">
      <c r="A46" s="273">
        <v>119707</v>
      </c>
      <c r="B46" s="274" t="s">
        <v>1308</v>
      </c>
      <c r="C46" s="274" t="s">
        <v>107</v>
      </c>
      <c r="D46" s="274" t="s">
        <v>371</v>
      </c>
      <c r="E46" s="274" t="s">
        <v>332</v>
      </c>
      <c r="F46" s="275">
        <v>30693</v>
      </c>
      <c r="G46" s="274" t="s">
        <v>1795</v>
      </c>
      <c r="H46" s="274" t="s">
        <v>577</v>
      </c>
      <c r="I46" s="274" t="s">
        <v>415</v>
      </c>
      <c r="J46" s="274" t="s">
        <v>316</v>
      </c>
      <c r="K46" s="273">
        <v>2001</v>
      </c>
      <c r="L46" s="274" t="s">
        <v>541</v>
      </c>
      <c r="M46" s="283"/>
      <c r="N46" s="272" t="s">
        <v>307</v>
      </c>
      <c r="O46" s="278" t="s">
        <v>307</v>
      </c>
      <c r="P46" s="271">
        <v>0</v>
      </c>
      <c r="Q46" s="283"/>
      <c r="R46" s="283"/>
      <c r="S46" s="283"/>
      <c r="T46" s="283"/>
      <c r="U46" s="283"/>
      <c r="V46" s="283"/>
      <c r="W46" s="283"/>
      <c r="X46" s="283"/>
      <c r="Y46" s="283"/>
      <c r="Z46" s="283"/>
      <c r="AA46" s="283"/>
      <c r="AB46" s="283"/>
      <c r="AC46" s="274" t="s">
        <v>2090</v>
      </c>
      <c r="AD46" s="283"/>
      <c r="AE46" s="283"/>
      <c r="AF46" s="283"/>
      <c r="AG46" s="283"/>
    </row>
    <row r="47" spans="1:33" ht="43.2" x14ac:dyDescent="0.3">
      <c r="A47" s="271">
        <v>119798</v>
      </c>
      <c r="B47" s="272" t="s">
        <v>760</v>
      </c>
      <c r="C47" s="272" t="s">
        <v>484</v>
      </c>
      <c r="D47" s="272" t="s">
        <v>300</v>
      </c>
      <c r="E47" s="272" t="s">
        <v>332</v>
      </c>
      <c r="F47" s="272" t="s">
        <v>1903</v>
      </c>
      <c r="G47" s="272" t="s">
        <v>1966</v>
      </c>
      <c r="H47" s="272" t="s">
        <v>334</v>
      </c>
      <c r="I47" s="272" t="s">
        <v>415</v>
      </c>
      <c r="J47" s="272" t="s">
        <v>335</v>
      </c>
      <c r="K47" s="272" t="s">
        <v>2171</v>
      </c>
      <c r="L47" s="272" t="s">
        <v>315</v>
      </c>
      <c r="M47" s="272" t="s">
        <v>307</v>
      </c>
      <c r="N47" s="272" t="s">
        <v>307</v>
      </c>
      <c r="O47" s="278" t="s">
        <v>307</v>
      </c>
      <c r="P47" s="271">
        <v>0</v>
      </c>
      <c r="Q47" s="272" t="s">
        <v>307</v>
      </c>
      <c r="R47" s="272" t="s">
        <v>307</v>
      </c>
      <c r="S47" s="272" t="s">
        <v>307</v>
      </c>
      <c r="T47" s="272" t="s">
        <v>307</v>
      </c>
      <c r="U47" s="272" t="s">
        <v>307</v>
      </c>
      <c r="V47" s="272" t="s">
        <v>307</v>
      </c>
      <c r="W47" s="272" t="s">
        <v>307</v>
      </c>
      <c r="X47" s="272" t="s">
        <v>307</v>
      </c>
      <c r="Y47" s="272" t="s">
        <v>307</v>
      </c>
      <c r="Z47" s="272" t="s">
        <v>307</v>
      </c>
      <c r="AA47" s="272" t="s">
        <v>307</v>
      </c>
      <c r="AB47" s="272" t="s">
        <v>307</v>
      </c>
      <c r="AC47" s="272" t="s">
        <v>2089</v>
      </c>
      <c r="AD47" s="272"/>
      <c r="AE47" s="272" t="s">
        <v>307</v>
      </c>
      <c r="AF47" s="272"/>
      <c r="AG47" s="272" t="s">
        <v>2051</v>
      </c>
    </row>
    <row r="48" spans="1:33" ht="14.4" x14ac:dyDescent="0.3">
      <c r="A48" s="271">
        <v>119801</v>
      </c>
      <c r="B48" s="272" t="s">
        <v>1307</v>
      </c>
      <c r="C48" s="272" t="s">
        <v>473</v>
      </c>
      <c r="D48" s="272" t="s">
        <v>472</v>
      </c>
      <c r="E48" s="272" t="s">
        <v>307</v>
      </c>
      <c r="F48" s="272" t="s">
        <v>307</v>
      </c>
      <c r="G48" s="272" t="s">
        <v>307</v>
      </c>
      <c r="H48" s="272" t="s">
        <v>307</v>
      </c>
      <c r="I48" s="272" t="s">
        <v>415</v>
      </c>
      <c r="J48" s="272" t="s">
        <v>307</v>
      </c>
      <c r="K48" s="272" t="s">
        <v>307</v>
      </c>
      <c r="L48" s="272" t="s">
        <v>307</v>
      </c>
      <c r="M48" s="272" t="s">
        <v>307</v>
      </c>
      <c r="N48" s="272" t="s">
        <v>307</v>
      </c>
      <c r="O48" s="278" t="s">
        <v>307</v>
      </c>
      <c r="P48" s="271">
        <v>0</v>
      </c>
      <c r="Q48" s="272" t="s">
        <v>307</v>
      </c>
      <c r="R48" s="272" t="s">
        <v>307</v>
      </c>
      <c r="S48" s="272" t="s">
        <v>307</v>
      </c>
      <c r="T48" s="272" t="s">
        <v>307</v>
      </c>
      <c r="U48" s="272" t="s">
        <v>307</v>
      </c>
      <c r="V48" s="272" t="s">
        <v>307</v>
      </c>
      <c r="W48" s="272" t="s">
        <v>307</v>
      </c>
      <c r="X48" s="272" t="s">
        <v>307</v>
      </c>
      <c r="Y48" s="272" t="s">
        <v>307</v>
      </c>
      <c r="Z48" s="272" t="s">
        <v>307</v>
      </c>
      <c r="AA48" s="272" t="s">
        <v>307</v>
      </c>
      <c r="AB48" s="272" t="s">
        <v>307</v>
      </c>
      <c r="AC48" s="272" t="s">
        <v>307</v>
      </c>
      <c r="AD48" s="272"/>
      <c r="AE48" s="272" t="s">
        <v>307</v>
      </c>
      <c r="AF48" s="272" t="s">
        <v>2051</v>
      </c>
      <c r="AG48" s="272" t="s">
        <v>2051</v>
      </c>
    </row>
    <row r="49" spans="1:33" ht="43.2" x14ac:dyDescent="0.3">
      <c r="A49" s="271">
        <v>119810</v>
      </c>
      <c r="B49" s="272" t="s">
        <v>1306</v>
      </c>
      <c r="C49" s="272" t="s">
        <v>108</v>
      </c>
      <c r="D49" s="272" t="s">
        <v>294</v>
      </c>
      <c r="E49" s="272" t="s">
        <v>307</v>
      </c>
      <c r="F49" s="272" t="s">
        <v>307</v>
      </c>
      <c r="G49" s="272" t="s">
        <v>307</v>
      </c>
      <c r="H49" s="272" t="s">
        <v>307</v>
      </c>
      <c r="I49" s="272" t="s">
        <v>415</v>
      </c>
      <c r="J49" s="272" t="s">
        <v>307</v>
      </c>
      <c r="K49" s="272" t="s">
        <v>307</v>
      </c>
      <c r="L49" s="272" t="s">
        <v>307</v>
      </c>
      <c r="M49" s="272" t="s">
        <v>307</v>
      </c>
      <c r="N49" s="272" t="s">
        <v>307</v>
      </c>
      <c r="O49" s="278" t="s">
        <v>307</v>
      </c>
      <c r="P49" s="271">
        <v>0</v>
      </c>
      <c r="Q49" s="272" t="s">
        <v>307</v>
      </c>
      <c r="R49" s="272" t="s">
        <v>307</v>
      </c>
      <c r="S49" s="272" t="s">
        <v>307</v>
      </c>
      <c r="T49" s="272" t="s">
        <v>307</v>
      </c>
      <c r="U49" s="272" t="s">
        <v>307</v>
      </c>
      <c r="V49" s="272" t="s">
        <v>307</v>
      </c>
      <c r="W49" s="272" t="s">
        <v>307</v>
      </c>
      <c r="X49" s="272" t="s">
        <v>307</v>
      </c>
      <c r="Y49" s="272" t="s">
        <v>307</v>
      </c>
      <c r="Z49" s="272" t="s">
        <v>307</v>
      </c>
      <c r="AA49" s="272" t="s">
        <v>307</v>
      </c>
      <c r="AB49" s="272" t="s">
        <v>307</v>
      </c>
      <c r="AC49" s="272" t="s">
        <v>2090</v>
      </c>
      <c r="AD49" s="272"/>
      <c r="AE49" s="272" t="s">
        <v>307</v>
      </c>
      <c r="AF49" s="272" t="s">
        <v>2051</v>
      </c>
      <c r="AG49" s="272" t="s">
        <v>2051</v>
      </c>
    </row>
    <row r="50" spans="1:33" ht="28.8" x14ac:dyDescent="0.3">
      <c r="A50" s="273">
        <v>119885</v>
      </c>
      <c r="B50" s="274" t="s">
        <v>1305</v>
      </c>
      <c r="C50" s="274" t="s">
        <v>66</v>
      </c>
      <c r="D50" s="274" t="s">
        <v>282</v>
      </c>
      <c r="E50" s="274" t="s">
        <v>332</v>
      </c>
      <c r="F50" s="279"/>
      <c r="G50" s="274" t="s">
        <v>1836</v>
      </c>
      <c r="H50" s="274" t="s">
        <v>334</v>
      </c>
      <c r="I50" s="274" t="s">
        <v>415</v>
      </c>
      <c r="J50" s="274" t="s">
        <v>335</v>
      </c>
      <c r="K50" s="273">
        <v>2016</v>
      </c>
      <c r="L50" s="274" t="s">
        <v>315</v>
      </c>
      <c r="M50" s="283"/>
      <c r="N50" s="272" t="s">
        <v>307</v>
      </c>
      <c r="O50" s="278" t="s">
        <v>307</v>
      </c>
      <c r="P50" s="271">
        <v>0</v>
      </c>
      <c r="Q50" s="283"/>
      <c r="R50" s="283"/>
      <c r="S50" s="283"/>
      <c r="T50" s="283"/>
      <c r="U50" s="283"/>
      <c r="V50" s="283"/>
      <c r="W50" s="283"/>
      <c r="X50" s="283"/>
      <c r="Y50" s="283"/>
      <c r="Z50" s="283"/>
      <c r="AA50" s="283"/>
      <c r="AB50" s="283"/>
      <c r="AC50" s="274" t="s">
        <v>307</v>
      </c>
      <c r="AD50" s="283"/>
      <c r="AE50" s="283"/>
      <c r="AF50" s="283"/>
      <c r="AG50" s="283"/>
    </row>
    <row r="51" spans="1:33" ht="43.2" x14ac:dyDescent="0.3">
      <c r="A51" s="271">
        <v>119999</v>
      </c>
      <c r="B51" s="272" t="s">
        <v>1304</v>
      </c>
      <c r="C51" s="272" t="s">
        <v>657</v>
      </c>
      <c r="D51" s="272" t="s">
        <v>223</v>
      </c>
      <c r="E51" s="272" t="s">
        <v>307</v>
      </c>
      <c r="F51" s="272" t="s">
        <v>307</v>
      </c>
      <c r="G51" s="272" t="s">
        <v>307</v>
      </c>
      <c r="H51" s="272" t="s">
        <v>307</v>
      </c>
      <c r="I51" s="272" t="s">
        <v>415</v>
      </c>
      <c r="J51" s="272" t="s">
        <v>307</v>
      </c>
      <c r="K51" s="272" t="s">
        <v>307</v>
      </c>
      <c r="L51" s="272" t="s">
        <v>307</v>
      </c>
      <c r="M51" s="272" t="s">
        <v>307</v>
      </c>
      <c r="N51" s="272" t="s">
        <v>307</v>
      </c>
      <c r="O51" s="278" t="s">
        <v>307</v>
      </c>
      <c r="P51" s="271">
        <v>0</v>
      </c>
      <c r="Q51" s="272" t="s">
        <v>307</v>
      </c>
      <c r="R51" s="272" t="s">
        <v>307</v>
      </c>
      <c r="S51" s="272" t="s">
        <v>307</v>
      </c>
      <c r="T51" s="272" t="s">
        <v>307</v>
      </c>
      <c r="U51" s="272" t="s">
        <v>307</v>
      </c>
      <c r="V51" s="272" t="s">
        <v>307</v>
      </c>
      <c r="W51" s="272" t="s">
        <v>307</v>
      </c>
      <c r="X51" s="272" t="s">
        <v>307</v>
      </c>
      <c r="Y51" s="272" t="s">
        <v>307</v>
      </c>
      <c r="Z51" s="272" t="s">
        <v>307</v>
      </c>
      <c r="AA51" s="272" t="s">
        <v>307</v>
      </c>
      <c r="AB51" s="272" t="s">
        <v>307</v>
      </c>
      <c r="AC51" s="272" t="s">
        <v>2091</v>
      </c>
      <c r="AD51" s="272"/>
      <c r="AE51" s="272" t="s">
        <v>307</v>
      </c>
      <c r="AF51" s="272" t="s">
        <v>2051</v>
      </c>
      <c r="AG51" s="272" t="s">
        <v>2051</v>
      </c>
    </row>
    <row r="52" spans="1:33" ht="43.2" x14ac:dyDescent="0.3">
      <c r="A52" s="273">
        <v>120066</v>
      </c>
      <c r="B52" s="274" t="s">
        <v>1303</v>
      </c>
      <c r="C52" s="274" t="s">
        <v>508</v>
      </c>
      <c r="D52" s="274" t="s">
        <v>218</v>
      </c>
      <c r="E52" s="274" t="s">
        <v>1408</v>
      </c>
      <c r="F52" s="275">
        <v>34700</v>
      </c>
      <c r="G52" s="274" t="s">
        <v>328</v>
      </c>
      <c r="H52" s="274" t="s">
        <v>334</v>
      </c>
      <c r="I52" s="274" t="s">
        <v>415</v>
      </c>
      <c r="J52" s="274" t="s">
        <v>1787</v>
      </c>
      <c r="K52" s="273">
        <v>2013</v>
      </c>
      <c r="L52" s="274" t="s">
        <v>328</v>
      </c>
      <c r="M52" s="283"/>
      <c r="N52" s="272" t="s">
        <v>307</v>
      </c>
      <c r="O52" s="278" t="s">
        <v>307</v>
      </c>
      <c r="P52" s="271">
        <v>0</v>
      </c>
      <c r="Q52" s="283"/>
      <c r="R52" s="283"/>
      <c r="S52" s="283"/>
      <c r="T52" s="283"/>
      <c r="U52" s="283"/>
      <c r="V52" s="283"/>
      <c r="W52" s="283"/>
      <c r="X52" s="283"/>
      <c r="Y52" s="283"/>
      <c r="Z52" s="283"/>
      <c r="AA52" s="283"/>
      <c r="AB52" s="283"/>
      <c r="AC52" s="274" t="s">
        <v>2090</v>
      </c>
      <c r="AD52" s="283"/>
      <c r="AE52" s="283"/>
      <c r="AF52" s="283"/>
      <c r="AG52" s="283"/>
    </row>
    <row r="53" spans="1:33" ht="43.2" x14ac:dyDescent="0.3">
      <c r="A53" s="273">
        <v>120097</v>
      </c>
      <c r="B53" s="274" t="s">
        <v>1734</v>
      </c>
      <c r="C53" s="274" t="s">
        <v>98</v>
      </c>
      <c r="D53" s="274" t="s">
        <v>245</v>
      </c>
      <c r="E53" s="274" t="s">
        <v>1408</v>
      </c>
      <c r="F53" s="275">
        <v>34536</v>
      </c>
      <c r="G53" s="274" t="s">
        <v>315</v>
      </c>
      <c r="H53" s="274" t="s">
        <v>334</v>
      </c>
      <c r="I53" s="274" t="s">
        <v>415</v>
      </c>
      <c r="J53" s="274" t="s">
        <v>1787</v>
      </c>
      <c r="K53" s="273">
        <v>2013</v>
      </c>
      <c r="L53" s="274" t="s">
        <v>315</v>
      </c>
      <c r="M53" s="283"/>
      <c r="N53" s="272" t="s">
        <v>307</v>
      </c>
      <c r="O53" s="278" t="s">
        <v>307</v>
      </c>
      <c r="P53" s="271">
        <v>0</v>
      </c>
      <c r="Q53" s="283"/>
      <c r="R53" s="283"/>
      <c r="S53" s="283"/>
      <c r="T53" s="283"/>
      <c r="U53" s="283"/>
      <c r="V53" s="283"/>
      <c r="W53" s="283"/>
      <c r="X53" s="283"/>
      <c r="Y53" s="283"/>
      <c r="Z53" s="283"/>
      <c r="AA53" s="283"/>
      <c r="AB53" s="283"/>
      <c r="AC53" s="274" t="s">
        <v>2089</v>
      </c>
      <c r="AD53" s="283"/>
      <c r="AE53" s="283"/>
      <c r="AF53" s="283"/>
      <c r="AG53" s="283"/>
    </row>
    <row r="54" spans="1:33" ht="43.2" x14ac:dyDescent="0.3">
      <c r="A54" s="271">
        <v>120166</v>
      </c>
      <c r="B54" s="272" t="s">
        <v>1301</v>
      </c>
      <c r="C54" s="272" t="s">
        <v>101</v>
      </c>
      <c r="D54" s="272" t="s">
        <v>1666</v>
      </c>
      <c r="E54" s="272" t="s">
        <v>307</v>
      </c>
      <c r="F54" s="272" t="s">
        <v>307</v>
      </c>
      <c r="G54" s="272" t="s">
        <v>307</v>
      </c>
      <c r="H54" s="272" t="s">
        <v>307</v>
      </c>
      <c r="I54" s="272" t="s">
        <v>415</v>
      </c>
      <c r="J54" s="272" t="s">
        <v>307</v>
      </c>
      <c r="K54" s="272" t="s">
        <v>307</v>
      </c>
      <c r="L54" s="272" t="s">
        <v>307</v>
      </c>
      <c r="M54" s="272" t="s">
        <v>307</v>
      </c>
      <c r="N54" s="272" t="s">
        <v>307</v>
      </c>
      <c r="O54" s="278" t="s">
        <v>307</v>
      </c>
      <c r="P54" s="271">
        <v>0</v>
      </c>
      <c r="Q54" s="272" t="s">
        <v>307</v>
      </c>
      <c r="R54" s="272" t="s">
        <v>307</v>
      </c>
      <c r="S54" s="272" t="s">
        <v>307</v>
      </c>
      <c r="T54" s="272" t="s">
        <v>307</v>
      </c>
      <c r="U54" s="272" t="s">
        <v>307</v>
      </c>
      <c r="V54" s="272" t="s">
        <v>307</v>
      </c>
      <c r="W54" s="272" t="s">
        <v>307</v>
      </c>
      <c r="X54" s="272" t="s">
        <v>307</v>
      </c>
      <c r="Y54" s="272" t="s">
        <v>307</v>
      </c>
      <c r="Z54" s="272" t="s">
        <v>307</v>
      </c>
      <c r="AA54" s="272" t="s">
        <v>307</v>
      </c>
      <c r="AB54" s="272" t="s">
        <v>307</v>
      </c>
      <c r="AC54" s="272" t="s">
        <v>2090</v>
      </c>
      <c r="AD54" s="272"/>
      <c r="AE54" s="272" t="s">
        <v>307</v>
      </c>
      <c r="AF54" s="272" t="s">
        <v>2051</v>
      </c>
      <c r="AG54" s="272" t="s">
        <v>2051</v>
      </c>
    </row>
    <row r="55" spans="1:33" ht="43.2" x14ac:dyDescent="0.3">
      <c r="A55" s="271">
        <v>120182</v>
      </c>
      <c r="B55" s="272" t="s">
        <v>659</v>
      </c>
      <c r="C55" s="272" t="s">
        <v>89</v>
      </c>
      <c r="D55" s="272" t="s">
        <v>274</v>
      </c>
      <c r="E55" s="272" t="s">
        <v>1408</v>
      </c>
      <c r="F55" s="272" t="s">
        <v>1910</v>
      </c>
      <c r="G55" s="272" t="s">
        <v>1911</v>
      </c>
      <c r="H55" s="272" t="s">
        <v>334</v>
      </c>
      <c r="I55" s="272" t="s">
        <v>415</v>
      </c>
      <c r="J55" s="272" t="s">
        <v>1787</v>
      </c>
      <c r="K55" s="272" t="s">
        <v>2169</v>
      </c>
      <c r="L55" s="272" t="s">
        <v>317</v>
      </c>
      <c r="M55" s="272" t="s">
        <v>307</v>
      </c>
      <c r="N55" s="272" t="s">
        <v>307</v>
      </c>
      <c r="O55" s="278" t="s">
        <v>307</v>
      </c>
      <c r="P55" s="271">
        <v>0</v>
      </c>
      <c r="Q55" s="272" t="s">
        <v>307</v>
      </c>
      <c r="R55" s="272" t="s">
        <v>307</v>
      </c>
      <c r="S55" s="272" t="s">
        <v>307</v>
      </c>
      <c r="T55" s="272" t="s">
        <v>307</v>
      </c>
      <c r="U55" s="272" t="s">
        <v>307</v>
      </c>
      <c r="V55" s="272" t="s">
        <v>307</v>
      </c>
      <c r="W55" s="272" t="s">
        <v>307</v>
      </c>
      <c r="X55" s="272" t="s">
        <v>307</v>
      </c>
      <c r="Y55" s="272" t="s">
        <v>307</v>
      </c>
      <c r="Z55" s="272" t="s">
        <v>307</v>
      </c>
      <c r="AA55" s="272" t="s">
        <v>307</v>
      </c>
      <c r="AB55" s="272" t="s">
        <v>307</v>
      </c>
      <c r="AC55" s="272" t="s">
        <v>2090</v>
      </c>
      <c r="AD55" s="272"/>
      <c r="AE55" s="272" t="s">
        <v>307</v>
      </c>
      <c r="AF55" s="272"/>
      <c r="AG55" s="272" t="s">
        <v>2051</v>
      </c>
    </row>
    <row r="56" spans="1:33" ht="43.2" x14ac:dyDescent="0.3">
      <c r="A56" s="271">
        <v>120237</v>
      </c>
      <c r="B56" s="272" t="s">
        <v>1300</v>
      </c>
      <c r="C56" s="272" t="s">
        <v>69</v>
      </c>
      <c r="D56" s="272" t="s">
        <v>376</v>
      </c>
      <c r="E56" s="272" t="s">
        <v>307</v>
      </c>
      <c r="F56" s="272" t="s">
        <v>307</v>
      </c>
      <c r="G56" s="272" t="s">
        <v>307</v>
      </c>
      <c r="H56" s="272" t="s">
        <v>307</v>
      </c>
      <c r="I56" s="272" t="s">
        <v>415</v>
      </c>
      <c r="J56" s="272" t="s">
        <v>307</v>
      </c>
      <c r="K56" s="272" t="s">
        <v>307</v>
      </c>
      <c r="L56" s="272" t="s">
        <v>307</v>
      </c>
      <c r="M56" s="272" t="s">
        <v>307</v>
      </c>
      <c r="N56" s="272" t="s">
        <v>307</v>
      </c>
      <c r="O56" s="278" t="s">
        <v>307</v>
      </c>
      <c r="P56" s="271">
        <v>0</v>
      </c>
      <c r="Q56" s="272" t="s">
        <v>307</v>
      </c>
      <c r="R56" s="272" t="s">
        <v>307</v>
      </c>
      <c r="S56" s="272" t="s">
        <v>307</v>
      </c>
      <c r="T56" s="272" t="s">
        <v>307</v>
      </c>
      <c r="U56" s="272" t="s">
        <v>307</v>
      </c>
      <c r="V56" s="272" t="s">
        <v>307</v>
      </c>
      <c r="W56" s="272" t="s">
        <v>307</v>
      </c>
      <c r="X56" s="272" t="s">
        <v>307</v>
      </c>
      <c r="Y56" s="272" t="s">
        <v>307</v>
      </c>
      <c r="Z56" s="272" t="s">
        <v>307</v>
      </c>
      <c r="AA56" s="272" t="s">
        <v>307</v>
      </c>
      <c r="AB56" s="272" t="s">
        <v>307</v>
      </c>
      <c r="AC56" s="272" t="s">
        <v>2090</v>
      </c>
      <c r="AD56" s="272"/>
      <c r="AE56" s="272" t="s">
        <v>307</v>
      </c>
      <c r="AF56" s="272" t="s">
        <v>2051</v>
      </c>
      <c r="AG56" s="272" t="s">
        <v>2051</v>
      </c>
    </row>
    <row r="57" spans="1:33" ht="43.2" x14ac:dyDescent="0.3">
      <c r="A57" s="273">
        <v>120263</v>
      </c>
      <c r="B57" s="274" t="s">
        <v>1299</v>
      </c>
      <c r="C57" s="274" t="s">
        <v>101</v>
      </c>
      <c r="D57" s="274" t="s">
        <v>194</v>
      </c>
      <c r="E57" s="274" t="s">
        <v>1408</v>
      </c>
      <c r="F57" s="275">
        <v>32628</v>
      </c>
      <c r="G57" s="274" t="s">
        <v>315</v>
      </c>
      <c r="H57" s="274" t="s">
        <v>334</v>
      </c>
      <c r="I57" s="274" t="s">
        <v>415</v>
      </c>
      <c r="J57" s="274" t="s">
        <v>1787</v>
      </c>
      <c r="K57" s="273">
        <v>2007</v>
      </c>
      <c r="L57" s="274" t="s">
        <v>315</v>
      </c>
      <c r="M57" s="283"/>
      <c r="N57" s="272" t="s">
        <v>307</v>
      </c>
      <c r="O57" s="278" t="s">
        <v>307</v>
      </c>
      <c r="P57" s="271">
        <v>0</v>
      </c>
      <c r="Q57" s="283"/>
      <c r="R57" s="283"/>
      <c r="S57" s="283"/>
      <c r="T57" s="283"/>
      <c r="U57" s="283"/>
      <c r="V57" s="283"/>
      <c r="W57" s="283"/>
      <c r="X57" s="283"/>
      <c r="Y57" s="283"/>
      <c r="Z57" s="283"/>
      <c r="AA57" s="283"/>
      <c r="AB57" s="283"/>
      <c r="AC57" s="274" t="s">
        <v>2093</v>
      </c>
      <c r="AD57" s="283"/>
      <c r="AE57" s="283"/>
      <c r="AF57" s="283"/>
      <c r="AG57" s="283"/>
    </row>
    <row r="58" spans="1:33" ht="28.8" x14ac:dyDescent="0.3">
      <c r="A58" s="271">
        <v>120282</v>
      </c>
      <c r="B58" s="272" t="s">
        <v>1298</v>
      </c>
      <c r="C58" s="272" t="s">
        <v>66</v>
      </c>
      <c r="D58" s="272" t="s">
        <v>649</v>
      </c>
      <c r="E58" s="272" t="s">
        <v>333</v>
      </c>
      <c r="F58" s="272" t="s">
        <v>1909</v>
      </c>
      <c r="G58" s="272" t="s">
        <v>1967</v>
      </c>
      <c r="H58" s="272" t="s">
        <v>334</v>
      </c>
      <c r="I58" s="272" t="s">
        <v>415</v>
      </c>
      <c r="J58" s="272" t="s">
        <v>335</v>
      </c>
      <c r="K58" s="272" t="s">
        <v>2165</v>
      </c>
      <c r="L58" s="272" t="s">
        <v>320</v>
      </c>
      <c r="M58" s="272" t="s">
        <v>307</v>
      </c>
      <c r="N58" s="272" t="s">
        <v>307</v>
      </c>
      <c r="O58" s="278" t="s">
        <v>307</v>
      </c>
      <c r="P58" s="271">
        <v>0</v>
      </c>
      <c r="Q58" s="272" t="s">
        <v>307</v>
      </c>
      <c r="R58" s="272" t="s">
        <v>307</v>
      </c>
      <c r="S58" s="272" t="s">
        <v>307</v>
      </c>
      <c r="T58" s="272" t="s">
        <v>307</v>
      </c>
      <c r="U58" s="272" t="s">
        <v>307</v>
      </c>
      <c r="V58" s="272" t="s">
        <v>307</v>
      </c>
      <c r="W58" s="272" t="s">
        <v>307</v>
      </c>
      <c r="X58" s="272" t="s">
        <v>307</v>
      </c>
      <c r="Y58" s="272" t="s">
        <v>307</v>
      </c>
      <c r="Z58" s="272" t="s">
        <v>307</v>
      </c>
      <c r="AA58" s="272" t="s">
        <v>307</v>
      </c>
      <c r="AB58" s="272" t="s">
        <v>307</v>
      </c>
      <c r="AC58" s="272" t="s">
        <v>307</v>
      </c>
      <c r="AD58" s="272"/>
      <c r="AE58" s="272" t="s">
        <v>307</v>
      </c>
      <c r="AF58" s="272"/>
      <c r="AG58" s="272" t="s">
        <v>2051</v>
      </c>
    </row>
    <row r="59" spans="1:33" ht="43.2" x14ac:dyDescent="0.3">
      <c r="A59" s="271">
        <v>120324</v>
      </c>
      <c r="B59" s="272" t="s">
        <v>1297</v>
      </c>
      <c r="C59" s="272" t="s">
        <v>137</v>
      </c>
      <c r="D59" s="272" t="s">
        <v>292</v>
      </c>
      <c r="E59" s="272" t="s">
        <v>307</v>
      </c>
      <c r="F59" s="272" t="s">
        <v>307</v>
      </c>
      <c r="G59" s="272" t="s">
        <v>307</v>
      </c>
      <c r="H59" s="272" t="s">
        <v>307</v>
      </c>
      <c r="I59" s="272" t="s">
        <v>415</v>
      </c>
      <c r="J59" s="272" t="s">
        <v>307</v>
      </c>
      <c r="K59" s="272" t="s">
        <v>307</v>
      </c>
      <c r="L59" s="272" t="s">
        <v>307</v>
      </c>
      <c r="M59" s="272" t="s">
        <v>307</v>
      </c>
      <c r="N59" s="272" t="s">
        <v>307</v>
      </c>
      <c r="O59" s="278" t="s">
        <v>307</v>
      </c>
      <c r="P59" s="271">
        <v>0</v>
      </c>
      <c r="Q59" s="272" t="s">
        <v>307</v>
      </c>
      <c r="R59" s="272" t="s">
        <v>307</v>
      </c>
      <c r="S59" s="272" t="s">
        <v>307</v>
      </c>
      <c r="T59" s="272" t="s">
        <v>307</v>
      </c>
      <c r="U59" s="272" t="s">
        <v>307</v>
      </c>
      <c r="V59" s="272" t="s">
        <v>307</v>
      </c>
      <c r="W59" s="272" t="s">
        <v>307</v>
      </c>
      <c r="X59" s="272" t="s">
        <v>307</v>
      </c>
      <c r="Y59" s="272" t="s">
        <v>307</v>
      </c>
      <c r="Z59" s="272" t="s">
        <v>307</v>
      </c>
      <c r="AA59" s="272" t="s">
        <v>307</v>
      </c>
      <c r="AB59" s="272" t="s">
        <v>307</v>
      </c>
      <c r="AC59" s="272" t="s">
        <v>2091</v>
      </c>
      <c r="AD59" s="272"/>
      <c r="AE59" s="272" t="s">
        <v>307</v>
      </c>
      <c r="AF59" s="272" t="s">
        <v>2051</v>
      </c>
      <c r="AG59" s="272" t="s">
        <v>2051</v>
      </c>
    </row>
    <row r="60" spans="1:33" ht="43.2" x14ac:dyDescent="0.3">
      <c r="A60" s="271">
        <v>120386</v>
      </c>
      <c r="B60" s="272" t="s">
        <v>692</v>
      </c>
      <c r="C60" s="272" t="s">
        <v>162</v>
      </c>
      <c r="D60" s="272" t="s">
        <v>245</v>
      </c>
      <c r="E60" s="272" t="s">
        <v>307</v>
      </c>
      <c r="F60" s="272" t="s">
        <v>307</v>
      </c>
      <c r="G60" s="272" t="s">
        <v>307</v>
      </c>
      <c r="H60" s="272" t="s">
        <v>307</v>
      </c>
      <c r="I60" s="272" t="s">
        <v>415</v>
      </c>
      <c r="J60" s="272" t="s">
        <v>307</v>
      </c>
      <c r="K60" s="272" t="s">
        <v>307</v>
      </c>
      <c r="L60" s="272" t="s">
        <v>307</v>
      </c>
      <c r="M60" s="272" t="s">
        <v>307</v>
      </c>
      <c r="N60" s="272" t="s">
        <v>307</v>
      </c>
      <c r="O60" s="278" t="s">
        <v>307</v>
      </c>
      <c r="P60" s="271">
        <v>0</v>
      </c>
      <c r="Q60" s="272" t="s">
        <v>307</v>
      </c>
      <c r="R60" s="272" t="s">
        <v>307</v>
      </c>
      <c r="S60" s="272" t="s">
        <v>307</v>
      </c>
      <c r="T60" s="272" t="s">
        <v>307</v>
      </c>
      <c r="U60" s="272" t="s">
        <v>307</v>
      </c>
      <c r="V60" s="272" t="s">
        <v>307</v>
      </c>
      <c r="W60" s="272" t="s">
        <v>307</v>
      </c>
      <c r="X60" s="272" t="s">
        <v>307</v>
      </c>
      <c r="Y60" s="272" t="s">
        <v>307</v>
      </c>
      <c r="Z60" s="272" t="s">
        <v>307</v>
      </c>
      <c r="AA60" s="272" t="s">
        <v>307</v>
      </c>
      <c r="AB60" s="272" t="s">
        <v>307</v>
      </c>
      <c r="AC60" s="272" t="s">
        <v>2091</v>
      </c>
      <c r="AD60" s="272"/>
      <c r="AE60" s="272" t="s">
        <v>307</v>
      </c>
      <c r="AF60" s="272" t="s">
        <v>2051</v>
      </c>
      <c r="AG60" s="272" t="s">
        <v>2051</v>
      </c>
    </row>
    <row r="61" spans="1:33" ht="43.2" x14ac:dyDescent="0.3">
      <c r="A61" s="271">
        <v>120409</v>
      </c>
      <c r="B61" s="272" t="s">
        <v>1295</v>
      </c>
      <c r="C61" s="272" t="s">
        <v>451</v>
      </c>
      <c r="D61" s="272" t="s">
        <v>256</v>
      </c>
      <c r="E61" s="272" t="s">
        <v>307</v>
      </c>
      <c r="F61" s="272" t="s">
        <v>307</v>
      </c>
      <c r="G61" s="272" t="s">
        <v>307</v>
      </c>
      <c r="H61" s="272" t="s">
        <v>307</v>
      </c>
      <c r="I61" s="272" t="s">
        <v>415</v>
      </c>
      <c r="J61" s="272" t="s">
        <v>307</v>
      </c>
      <c r="K61" s="272" t="s">
        <v>307</v>
      </c>
      <c r="L61" s="272" t="s">
        <v>307</v>
      </c>
      <c r="M61" s="272" t="s">
        <v>307</v>
      </c>
      <c r="N61" s="272" t="s">
        <v>307</v>
      </c>
      <c r="O61" s="278" t="s">
        <v>307</v>
      </c>
      <c r="P61" s="271">
        <v>0</v>
      </c>
      <c r="Q61" s="272" t="s">
        <v>307</v>
      </c>
      <c r="R61" s="272" t="s">
        <v>307</v>
      </c>
      <c r="S61" s="272" t="s">
        <v>307</v>
      </c>
      <c r="T61" s="272" t="s">
        <v>307</v>
      </c>
      <c r="U61" s="272" t="s">
        <v>307</v>
      </c>
      <c r="V61" s="272" t="s">
        <v>307</v>
      </c>
      <c r="W61" s="272" t="s">
        <v>307</v>
      </c>
      <c r="X61" s="272" t="s">
        <v>307</v>
      </c>
      <c r="Y61" s="272" t="s">
        <v>307</v>
      </c>
      <c r="Z61" s="272" t="s">
        <v>307</v>
      </c>
      <c r="AA61" s="272" t="s">
        <v>307</v>
      </c>
      <c r="AB61" s="272" t="s">
        <v>307</v>
      </c>
      <c r="AC61" s="272" t="s">
        <v>2091</v>
      </c>
      <c r="AD61" s="272"/>
      <c r="AE61" s="272" t="s">
        <v>307</v>
      </c>
      <c r="AF61" s="272" t="s">
        <v>2051</v>
      </c>
      <c r="AG61" s="272" t="s">
        <v>2051</v>
      </c>
    </row>
    <row r="62" spans="1:33" ht="28.8" x14ac:dyDescent="0.3">
      <c r="A62" s="273">
        <v>120432</v>
      </c>
      <c r="B62" s="274" t="s">
        <v>1294</v>
      </c>
      <c r="C62" s="274" t="s">
        <v>122</v>
      </c>
      <c r="D62" s="274" t="s">
        <v>247</v>
      </c>
      <c r="E62" s="274" t="s">
        <v>333</v>
      </c>
      <c r="F62" s="279"/>
      <c r="G62" s="274" t="s">
        <v>1904</v>
      </c>
      <c r="H62" s="274" t="s">
        <v>334</v>
      </c>
      <c r="I62" s="274" t="s">
        <v>415</v>
      </c>
      <c r="J62" s="274" t="s">
        <v>316</v>
      </c>
      <c r="K62" s="273">
        <v>0</v>
      </c>
      <c r="L62" s="274" t="s">
        <v>315</v>
      </c>
      <c r="M62" s="283"/>
      <c r="N62" s="272" t="s">
        <v>307</v>
      </c>
      <c r="O62" s="278" t="s">
        <v>307</v>
      </c>
      <c r="P62" s="271">
        <v>0</v>
      </c>
      <c r="Q62" s="283"/>
      <c r="R62" s="283"/>
      <c r="S62" s="283"/>
      <c r="T62" s="283"/>
      <c r="U62" s="283"/>
      <c r="V62" s="283"/>
      <c r="W62" s="283"/>
      <c r="X62" s="283"/>
      <c r="Y62" s="283"/>
      <c r="Z62" s="283"/>
      <c r="AA62" s="283"/>
      <c r="AB62" s="283"/>
      <c r="AC62" s="274" t="s">
        <v>307</v>
      </c>
      <c r="AD62" s="283"/>
      <c r="AE62" s="283"/>
      <c r="AF62" s="283"/>
      <c r="AG62" s="283"/>
    </row>
    <row r="63" spans="1:33" ht="28.8" x14ac:dyDescent="0.3">
      <c r="A63" s="271">
        <v>120487</v>
      </c>
      <c r="B63" s="272" t="s">
        <v>1293</v>
      </c>
      <c r="C63" s="272" t="s">
        <v>62</v>
      </c>
      <c r="D63" s="272" t="s">
        <v>490</v>
      </c>
      <c r="E63" s="272" t="s">
        <v>333</v>
      </c>
      <c r="F63" s="272" t="s">
        <v>1907</v>
      </c>
      <c r="G63" s="272" t="s">
        <v>315</v>
      </c>
      <c r="H63" s="272" t="s">
        <v>334</v>
      </c>
      <c r="I63" s="272" t="s">
        <v>415</v>
      </c>
      <c r="J63" s="272" t="s">
        <v>335</v>
      </c>
      <c r="K63" s="272" t="s">
        <v>2167</v>
      </c>
      <c r="L63" s="272" t="s">
        <v>315</v>
      </c>
      <c r="M63" s="272" t="s">
        <v>307</v>
      </c>
      <c r="N63" s="272" t="s">
        <v>307</v>
      </c>
      <c r="O63" s="278" t="s">
        <v>307</v>
      </c>
      <c r="P63" s="271">
        <v>0</v>
      </c>
      <c r="Q63" s="272" t="s">
        <v>307</v>
      </c>
      <c r="R63" s="272" t="s">
        <v>307</v>
      </c>
      <c r="S63" s="272" t="s">
        <v>307</v>
      </c>
      <c r="T63" s="272" t="s">
        <v>307</v>
      </c>
      <c r="U63" s="272" t="s">
        <v>307</v>
      </c>
      <c r="V63" s="272" t="s">
        <v>307</v>
      </c>
      <c r="W63" s="272" t="s">
        <v>307</v>
      </c>
      <c r="X63" s="272" t="s">
        <v>307</v>
      </c>
      <c r="Y63" s="272" t="s">
        <v>307</v>
      </c>
      <c r="Z63" s="272" t="s">
        <v>307</v>
      </c>
      <c r="AA63" s="272" t="s">
        <v>307</v>
      </c>
      <c r="AB63" s="272" t="s">
        <v>307</v>
      </c>
      <c r="AC63" s="272" t="s">
        <v>307</v>
      </c>
      <c r="AD63" s="272"/>
      <c r="AE63" s="272" t="s">
        <v>307</v>
      </c>
      <c r="AF63" s="272"/>
      <c r="AG63" s="272" t="s">
        <v>2051</v>
      </c>
    </row>
    <row r="64" spans="1:33" ht="43.2" x14ac:dyDescent="0.3">
      <c r="A64" s="273">
        <v>120490</v>
      </c>
      <c r="B64" s="274" t="s">
        <v>1292</v>
      </c>
      <c r="C64" s="274" t="s">
        <v>97</v>
      </c>
      <c r="D64" s="274" t="s">
        <v>254</v>
      </c>
      <c r="E64" s="274" t="s">
        <v>1408</v>
      </c>
      <c r="F64" s="275">
        <v>31599</v>
      </c>
      <c r="G64" s="274" t="s">
        <v>315</v>
      </c>
      <c r="H64" s="274" t="s">
        <v>334</v>
      </c>
      <c r="I64" s="274" t="s">
        <v>415</v>
      </c>
      <c r="J64" s="274" t="s">
        <v>1787</v>
      </c>
      <c r="K64" s="273">
        <v>2016</v>
      </c>
      <c r="L64" s="274" t="s">
        <v>315</v>
      </c>
      <c r="M64" s="283"/>
      <c r="N64" s="272" t="s">
        <v>307</v>
      </c>
      <c r="O64" s="278" t="s">
        <v>307</v>
      </c>
      <c r="P64" s="271">
        <v>0</v>
      </c>
      <c r="Q64" s="283"/>
      <c r="R64" s="283"/>
      <c r="S64" s="283"/>
      <c r="T64" s="283"/>
      <c r="U64" s="283"/>
      <c r="V64" s="283"/>
      <c r="W64" s="283"/>
      <c r="X64" s="283"/>
      <c r="Y64" s="283"/>
      <c r="Z64" s="283"/>
      <c r="AA64" s="283"/>
      <c r="AB64" s="283"/>
      <c r="AC64" s="274" t="s">
        <v>2091</v>
      </c>
      <c r="AD64" s="283"/>
      <c r="AE64" s="283"/>
      <c r="AF64" s="283"/>
      <c r="AG64" s="283"/>
    </row>
    <row r="65" spans="1:33" ht="43.2" x14ac:dyDescent="0.3">
      <c r="A65" s="271">
        <v>120515</v>
      </c>
      <c r="B65" s="272" t="s">
        <v>1290</v>
      </c>
      <c r="C65" s="272" t="s">
        <v>1291</v>
      </c>
      <c r="D65" s="272" t="s">
        <v>227</v>
      </c>
      <c r="E65" s="272" t="s">
        <v>307</v>
      </c>
      <c r="F65" s="272" t="s">
        <v>307</v>
      </c>
      <c r="G65" s="272" t="s">
        <v>307</v>
      </c>
      <c r="H65" s="272" t="s">
        <v>307</v>
      </c>
      <c r="I65" s="272" t="s">
        <v>415</v>
      </c>
      <c r="J65" s="272" t="s">
        <v>307</v>
      </c>
      <c r="K65" s="272" t="s">
        <v>307</v>
      </c>
      <c r="L65" s="272" t="s">
        <v>307</v>
      </c>
      <c r="M65" s="272" t="s">
        <v>307</v>
      </c>
      <c r="N65" s="272" t="s">
        <v>307</v>
      </c>
      <c r="O65" s="278" t="s">
        <v>307</v>
      </c>
      <c r="P65" s="271">
        <v>0</v>
      </c>
      <c r="Q65" s="272" t="s">
        <v>307</v>
      </c>
      <c r="R65" s="272" t="s">
        <v>307</v>
      </c>
      <c r="S65" s="272" t="s">
        <v>307</v>
      </c>
      <c r="T65" s="272" t="s">
        <v>307</v>
      </c>
      <c r="U65" s="272" t="s">
        <v>307</v>
      </c>
      <c r="V65" s="272" t="s">
        <v>307</v>
      </c>
      <c r="W65" s="272" t="s">
        <v>307</v>
      </c>
      <c r="X65" s="272" t="s">
        <v>307</v>
      </c>
      <c r="Y65" s="272" t="s">
        <v>307</v>
      </c>
      <c r="Z65" s="272" t="s">
        <v>307</v>
      </c>
      <c r="AA65" s="272" t="s">
        <v>307</v>
      </c>
      <c r="AB65" s="272" t="s">
        <v>307</v>
      </c>
      <c r="AC65" s="272" t="s">
        <v>2090</v>
      </c>
      <c r="AD65" s="272"/>
      <c r="AE65" s="272" t="s">
        <v>307</v>
      </c>
      <c r="AF65" s="272" t="s">
        <v>2051</v>
      </c>
      <c r="AG65" s="272" t="s">
        <v>2051</v>
      </c>
    </row>
    <row r="66" spans="1:33" ht="43.2" x14ac:dyDescent="0.3">
      <c r="A66" s="271">
        <v>120539</v>
      </c>
      <c r="B66" s="272" t="s">
        <v>1289</v>
      </c>
      <c r="C66" s="272" t="s">
        <v>66</v>
      </c>
      <c r="D66" s="272" t="s">
        <v>364</v>
      </c>
      <c r="E66" s="272" t="s">
        <v>307</v>
      </c>
      <c r="F66" s="272" t="s">
        <v>307</v>
      </c>
      <c r="G66" s="272" t="s">
        <v>307</v>
      </c>
      <c r="H66" s="272" t="s">
        <v>307</v>
      </c>
      <c r="I66" s="272" t="s">
        <v>415</v>
      </c>
      <c r="J66" s="272" t="s">
        <v>307</v>
      </c>
      <c r="K66" s="272" t="s">
        <v>307</v>
      </c>
      <c r="L66" s="272" t="s">
        <v>307</v>
      </c>
      <c r="M66" s="272" t="s">
        <v>307</v>
      </c>
      <c r="N66" s="272" t="s">
        <v>307</v>
      </c>
      <c r="O66" s="278" t="s">
        <v>307</v>
      </c>
      <c r="P66" s="271">
        <v>0</v>
      </c>
      <c r="Q66" s="272" t="s">
        <v>307</v>
      </c>
      <c r="R66" s="272" t="s">
        <v>307</v>
      </c>
      <c r="S66" s="272" t="s">
        <v>307</v>
      </c>
      <c r="T66" s="272" t="s">
        <v>307</v>
      </c>
      <c r="U66" s="272" t="s">
        <v>307</v>
      </c>
      <c r="V66" s="272" t="s">
        <v>307</v>
      </c>
      <c r="W66" s="272" t="s">
        <v>307</v>
      </c>
      <c r="X66" s="272" t="s">
        <v>307</v>
      </c>
      <c r="Y66" s="272" t="s">
        <v>307</v>
      </c>
      <c r="Z66" s="272" t="s">
        <v>307</v>
      </c>
      <c r="AA66" s="272" t="s">
        <v>307</v>
      </c>
      <c r="AB66" s="272" t="s">
        <v>307</v>
      </c>
      <c r="AC66" s="272" t="s">
        <v>2090</v>
      </c>
      <c r="AD66" s="272"/>
      <c r="AE66" s="272" t="s">
        <v>307</v>
      </c>
      <c r="AF66" s="272" t="s">
        <v>2051</v>
      </c>
      <c r="AG66" s="272" t="s">
        <v>2051</v>
      </c>
    </row>
    <row r="67" spans="1:33" ht="43.2" x14ac:dyDescent="0.3">
      <c r="A67" s="273">
        <v>120554</v>
      </c>
      <c r="B67" s="274" t="s">
        <v>1762</v>
      </c>
      <c r="C67" s="274" t="s">
        <v>69</v>
      </c>
      <c r="D67" s="274" t="s">
        <v>646</v>
      </c>
      <c r="E67" s="274" t="s">
        <v>333</v>
      </c>
      <c r="F67" s="275">
        <v>35629</v>
      </c>
      <c r="G67" s="274" t="s">
        <v>315</v>
      </c>
      <c r="H67" s="274" t="s">
        <v>334</v>
      </c>
      <c r="I67" s="274" t="s">
        <v>415</v>
      </c>
      <c r="J67" s="274" t="s">
        <v>335</v>
      </c>
      <c r="K67" s="273">
        <v>2015</v>
      </c>
      <c r="L67" s="274" t="s">
        <v>315</v>
      </c>
      <c r="M67" s="283"/>
      <c r="N67" s="272" t="s">
        <v>307</v>
      </c>
      <c r="O67" s="278" t="s">
        <v>307</v>
      </c>
      <c r="P67" s="271">
        <v>0</v>
      </c>
      <c r="Q67" s="283"/>
      <c r="R67" s="283"/>
      <c r="S67" s="283"/>
      <c r="T67" s="283"/>
      <c r="U67" s="283"/>
      <c r="V67" s="283"/>
      <c r="W67" s="283"/>
      <c r="X67" s="283"/>
      <c r="Y67" s="283"/>
      <c r="Z67" s="283"/>
      <c r="AA67" s="283"/>
      <c r="AB67" s="283"/>
      <c r="AC67" s="274" t="s">
        <v>2088</v>
      </c>
      <c r="AD67" s="283"/>
      <c r="AE67" s="283"/>
      <c r="AF67" s="283"/>
      <c r="AG67" s="283"/>
    </row>
    <row r="68" spans="1:33" ht="28.8" x14ac:dyDescent="0.3">
      <c r="A68" s="273">
        <v>120555</v>
      </c>
      <c r="B68" s="274" t="s">
        <v>1785</v>
      </c>
      <c r="C68" s="274" t="s">
        <v>307</v>
      </c>
      <c r="D68" s="274" t="s">
        <v>307</v>
      </c>
      <c r="E68" s="274" t="s">
        <v>1408</v>
      </c>
      <c r="F68" s="275">
        <v>35137</v>
      </c>
      <c r="G68" s="274" t="s">
        <v>315</v>
      </c>
      <c r="H68" s="274" t="s">
        <v>334</v>
      </c>
      <c r="I68" s="274" t="s">
        <v>415</v>
      </c>
      <c r="J68" s="274" t="s">
        <v>1787</v>
      </c>
      <c r="K68" s="273">
        <v>2015</v>
      </c>
      <c r="L68" s="274" t="s">
        <v>315</v>
      </c>
      <c r="M68" s="283"/>
      <c r="N68" s="272" t="s">
        <v>307</v>
      </c>
      <c r="O68" s="278" t="s">
        <v>307</v>
      </c>
      <c r="P68" s="271">
        <v>0</v>
      </c>
      <c r="Q68" s="283"/>
      <c r="R68" s="283"/>
      <c r="S68" s="283"/>
      <c r="T68" s="283"/>
      <c r="U68" s="283"/>
      <c r="V68" s="283"/>
      <c r="W68" s="283"/>
      <c r="X68" s="283"/>
      <c r="Y68" s="283"/>
      <c r="Z68" s="283"/>
      <c r="AA68" s="283"/>
      <c r="AB68" s="283"/>
      <c r="AC68" s="274" t="s">
        <v>550</v>
      </c>
      <c r="AD68" s="283"/>
      <c r="AE68" s="283"/>
      <c r="AF68" s="283"/>
      <c r="AG68" s="283"/>
    </row>
    <row r="69" spans="1:33" ht="43.2" x14ac:dyDescent="0.3">
      <c r="A69" s="273">
        <v>120569</v>
      </c>
      <c r="B69" s="274" t="s">
        <v>1288</v>
      </c>
      <c r="C69" s="274" t="s">
        <v>128</v>
      </c>
      <c r="D69" s="274" t="s">
        <v>194</v>
      </c>
      <c r="E69" s="274" t="s">
        <v>1408</v>
      </c>
      <c r="F69" s="275">
        <v>0</v>
      </c>
      <c r="G69" s="274" t="s">
        <v>1666</v>
      </c>
      <c r="H69" s="274" t="s">
        <v>334</v>
      </c>
      <c r="I69" s="274" t="s">
        <v>415</v>
      </c>
      <c r="J69" s="274" t="s">
        <v>1666</v>
      </c>
      <c r="K69" s="273">
        <v>0</v>
      </c>
      <c r="L69" s="274" t="s">
        <v>1666</v>
      </c>
      <c r="M69" s="283"/>
      <c r="N69" s="272" t="s">
        <v>307</v>
      </c>
      <c r="O69" s="278" t="s">
        <v>307</v>
      </c>
      <c r="P69" s="271">
        <v>0</v>
      </c>
      <c r="Q69" s="283"/>
      <c r="R69" s="283"/>
      <c r="S69" s="283"/>
      <c r="T69" s="283"/>
      <c r="U69" s="283"/>
      <c r="V69" s="283"/>
      <c r="W69" s="283"/>
      <c r="X69" s="283"/>
      <c r="Y69" s="283"/>
      <c r="Z69" s="283"/>
      <c r="AA69" s="283"/>
      <c r="AB69" s="283"/>
      <c r="AC69" s="274" t="s">
        <v>2091</v>
      </c>
      <c r="AD69" s="283"/>
      <c r="AE69" s="283"/>
      <c r="AF69" s="283"/>
      <c r="AG69" s="283"/>
    </row>
    <row r="70" spans="1:33" ht="28.8" x14ac:dyDescent="0.3">
      <c r="A70" s="273">
        <v>120593</v>
      </c>
      <c r="B70" s="274" t="s">
        <v>1286</v>
      </c>
      <c r="C70" s="274" t="s">
        <v>130</v>
      </c>
      <c r="D70" s="274" t="s">
        <v>1287</v>
      </c>
      <c r="E70" s="274" t="s">
        <v>332</v>
      </c>
      <c r="F70" s="275">
        <v>30792</v>
      </c>
      <c r="G70" s="274" t="s">
        <v>2186</v>
      </c>
      <c r="H70" s="274" t="s">
        <v>334</v>
      </c>
      <c r="I70" s="274" t="s">
        <v>415</v>
      </c>
      <c r="J70" s="274" t="s">
        <v>1787</v>
      </c>
      <c r="K70" s="273">
        <v>2005</v>
      </c>
      <c r="L70" s="274" t="s">
        <v>315</v>
      </c>
      <c r="M70" s="283"/>
      <c r="N70" s="272" t="s">
        <v>307</v>
      </c>
      <c r="O70" s="278" t="s">
        <v>307</v>
      </c>
      <c r="P70" s="271">
        <v>0</v>
      </c>
      <c r="Q70" s="283"/>
      <c r="R70" s="283"/>
      <c r="S70" s="283"/>
      <c r="T70" s="283"/>
      <c r="U70" s="283"/>
      <c r="V70" s="283"/>
      <c r="W70" s="283"/>
      <c r="X70" s="283"/>
      <c r="Y70" s="283"/>
      <c r="Z70" s="283"/>
      <c r="AA70" s="283"/>
      <c r="AB70" s="283"/>
      <c r="AC70" s="274" t="s">
        <v>307</v>
      </c>
      <c r="AD70" s="283"/>
      <c r="AE70" s="283"/>
      <c r="AF70" s="283"/>
      <c r="AG70" s="283"/>
    </row>
    <row r="71" spans="1:33" ht="43.2" x14ac:dyDescent="0.3">
      <c r="A71" s="273">
        <v>120596</v>
      </c>
      <c r="B71" s="274" t="s">
        <v>1284</v>
      </c>
      <c r="C71" s="274" t="s">
        <v>1285</v>
      </c>
      <c r="D71" s="274" t="s">
        <v>212</v>
      </c>
      <c r="E71" s="274" t="s">
        <v>332</v>
      </c>
      <c r="F71" s="275">
        <v>35065</v>
      </c>
      <c r="G71" s="274" t="s">
        <v>315</v>
      </c>
      <c r="H71" s="274" t="s">
        <v>334</v>
      </c>
      <c r="I71" s="274" t="s">
        <v>415</v>
      </c>
      <c r="J71" s="274" t="s">
        <v>1787</v>
      </c>
      <c r="K71" s="273">
        <v>2014</v>
      </c>
      <c r="L71" s="274" t="s">
        <v>315</v>
      </c>
      <c r="M71" s="283"/>
      <c r="N71" s="272" t="s">
        <v>307</v>
      </c>
      <c r="O71" s="278" t="s">
        <v>307</v>
      </c>
      <c r="P71" s="271">
        <v>0</v>
      </c>
      <c r="Q71" s="283"/>
      <c r="R71" s="283"/>
      <c r="S71" s="283"/>
      <c r="T71" s="283"/>
      <c r="U71" s="283"/>
      <c r="V71" s="283"/>
      <c r="W71" s="283"/>
      <c r="X71" s="283"/>
      <c r="Y71" s="283"/>
      <c r="Z71" s="283"/>
      <c r="AA71" s="283"/>
      <c r="AB71" s="283"/>
      <c r="AC71" s="274" t="s">
        <v>307</v>
      </c>
      <c r="AD71" s="283"/>
      <c r="AE71" s="283"/>
      <c r="AF71" s="283"/>
      <c r="AG71" s="283"/>
    </row>
    <row r="72" spans="1:33" ht="43.2" x14ac:dyDescent="0.3">
      <c r="A72" s="271">
        <v>120633</v>
      </c>
      <c r="B72" s="272" t="s">
        <v>1283</v>
      </c>
      <c r="C72" s="272" t="s">
        <v>502</v>
      </c>
      <c r="D72" s="272" t="s">
        <v>273</v>
      </c>
      <c r="E72" s="272" t="s">
        <v>307</v>
      </c>
      <c r="F72" s="272" t="s">
        <v>307</v>
      </c>
      <c r="G72" s="272" t="s">
        <v>307</v>
      </c>
      <c r="H72" s="272" t="s">
        <v>307</v>
      </c>
      <c r="I72" s="272" t="s">
        <v>415</v>
      </c>
      <c r="J72" s="272" t="s">
        <v>307</v>
      </c>
      <c r="K72" s="272" t="s">
        <v>307</v>
      </c>
      <c r="L72" s="272" t="s">
        <v>307</v>
      </c>
      <c r="M72" s="272" t="s">
        <v>307</v>
      </c>
      <c r="N72" s="272" t="s">
        <v>307</v>
      </c>
      <c r="O72" s="278" t="s">
        <v>307</v>
      </c>
      <c r="P72" s="271">
        <v>0</v>
      </c>
      <c r="Q72" s="272" t="s">
        <v>307</v>
      </c>
      <c r="R72" s="272" t="s">
        <v>307</v>
      </c>
      <c r="S72" s="272" t="s">
        <v>307</v>
      </c>
      <c r="T72" s="272" t="s">
        <v>307</v>
      </c>
      <c r="U72" s="272" t="s">
        <v>307</v>
      </c>
      <c r="V72" s="272" t="s">
        <v>307</v>
      </c>
      <c r="W72" s="272" t="s">
        <v>307</v>
      </c>
      <c r="X72" s="272" t="s">
        <v>307</v>
      </c>
      <c r="Y72" s="272" t="s">
        <v>307</v>
      </c>
      <c r="Z72" s="272" t="s">
        <v>307</v>
      </c>
      <c r="AA72" s="272" t="s">
        <v>307</v>
      </c>
      <c r="AB72" s="272" t="s">
        <v>307</v>
      </c>
      <c r="AC72" s="272" t="s">
        <v>2091</v>
      </c>
      <c r="AD72" s="272"/>
      <c r="AE72" s="272" t="s">
        <v>307</v>
      </c>
      <c r="AF72" s="272" t="s">
        <v>2051</v>
      </c>
      <c r="AG72" s="272" t="s">
        <v>2051</v>
      </c>
    </row>
    <row r="73" spans="1:33" ht="43.2" x14ac:dyDescent="0.3">
      <c r="A73" s="271">
        <v>120662</v>
      </c>
      <c r="B73" s="272" t="s">
        <v>1282</v>
      </c>
      <c r="C73" s="272" t="s">
        <v>116</v>
      </c>
      <c r="D73" s="272" t="s">
        <v>208</v>
      </c>
      <c r="E73" s="272" t="s">
        <v>307</v>
      </c>
      <c r="F73" s="272" t="s">
        <v>307</v>
      </c>
      <c r="G73" s="272" t="s">
        <v>307</v>
      </c>
      <c r="H73" s="272" t="s">
        <v>307</v>
      </c>
      <c r="I73" s="272" t="s">
        <v>415</v>
      </c>
      <c r="J73" s="272" t="s">
        <v>307</v>
      </c>
      <c r="K73" s="272" t="s">
        <v>307</v>
      </c>
      <c r="L73" s="272" t="s">
        <v>307</v>
      </c>
      <c r="M73" s="272" t="s">
        <v>307</v>
      </c>
      <c r="N73" s="272" t="s">
        <v>307</v>
      </c>
      <c r="O73" s="278" t="s">
        <v>307</v>
      </c>
      <c r="P73" s="271">
        <v>0</v>
      </c>
      <c r="Q73" s="272" t="s">
        <v>307</v>
      </c>
      <c r="R73" s="272" t="s">
        <v>307</v>
      </c>
      <c r="S73" s="272" t="s">
        <v>307</v>
      </c>
      <c r="T73" s="272" t="s">
        <v>307</v>
      </c>
      <c r="U73" s="272" t="s">
        <v>307</v>
      </c>
      <c r="V73" s="272" t="s">
        <v>307</v>
      </c>
      <c r="W73" s="272" t="s">
        <v>307</v>
      </c>
      <c r="X73" s="272" t="s">
        <v>307</v>
      </c>
      <c r="Y73" s="272" t="s">
        <v>307</v>
      </c>
      <c r="Z73" s="272" t="s">
        <v>307</v>
      </c>
      <c r="AA73" s="272" t="s">
        <v>307</v>
      </c>
      <c r="AB73" s="272" t="s">
        <v>307</v>
      </c>
      <c r="AC73" s="272" t="s">
        <v>2091</v>
      </c>
      <c r="AD73" s="272"/>
      <c r="AE73" s="272" t="s">
        <v>307</v>
      </c>
      <c r="AF73" s="272" t="s">
        <v>2051</v>
      </c>
      <c r="AG73" s="272" t="s">
        <v>2051</v>
      </c>
    </row>
    <row r="74" spans="1:33" ht="43.2" x14ac:dyDescent="0.3">
      <c r="A74" s="273">
        <v>120689</v>
      </c>
      <c r="B74" s="274" t="s">
        <v>1281</v>
      </c>
      <c r="C74" s="274" t="s">
        <v>132</v>
      </c>
      <c r="D74" s="274" t="s">
        <v>268</v>
      </c>
      <c r="E74" s="274" t="s">
        <v>333</v>
      </c>
      <c r="F74" s="279"/>
      <c r="G74" s="274" t="s">
        <v>315</v>
      </c>
      <c r="H74" s="274" t="s">
        <v>334</v>
      </c>
      <c r="I74" s="274" t="s">
        <v>415</v>
      </c>
      <c r="J74" s="274" t="s">
        <v>316</v>
      </c>
      <c r="K74" s="273">
        <v>2017</v>
      </c>
      <c r="L74" s="274" t="s">
        <v>315</v>
      </c>
      <c r="M74" s="283"/>
      <c r="N74" s="272" t="s">
        <v>307</v>
      </c>
      <c r="O74" s="278" t="s">
        <v>307</v>
      </c>
      <c r="P74" s="271">
        <v>0</v>
      </c>
      <c r="Q74" s="283"/>
      <c r="R74" s="283"/>
      <c r="S74" s="283"/>
      <c r="T74" s="283"/>
      <c r="U74" s="283"/>
      <c r="V74" s="283"/>
      <c r="W74" s="283"/>
      <c r="X74" s="283"/>
      <c r="Y74" s="283"/>
      <c r="Z74" s="283"/>
      <c r="AA74" s="283"/>
      <c r="AB74" s="283"/>
      <c r="AC74" s="274" t="s">
        <v>2090</v>
      </c>
      <c r="AD74" s="283"/>
      <c r="AE74" s="283"/>
      <c r="AF74" s="283"/>
      <c r="AG74" s="283"/>
    </row>
    <row r="75" spans="1:33" ht="14.4" x14ac:dyDescent="0.3">
      <c r="A75" s="271">
        <v>120725</v>
      </c>
      <c r="B75" s="272" t="s">
        <v>2039</v>
      </c>
      <c r="C75" s="272" t="s">
        <v>70</v>
      </c>
      <c r="D75" s="272" t="s">
        <v>523</v>
      </c>
      <c r="E75" s="272" t="s">
        <v>307</v>
      </c>
      <c r="F75" s="272" t="s">
        <v>307</v>
      </c>
      <c r="G75" s="272" t="s">
        <v>307</v>
      </c>
      <c r="H75" s="272" t="s">
        <v>307</v>
      </c>
      <c r="I75" s="272" t="s">
        <v>415</v>
      </c>
      <c r="J75" s="272" t="s">
        <v>307</v>
      </c>
      <c r="K75" s="272" t="s">
        <v>307</v>
      </c>
      <c r="L75" s="272" t="s">
        <v>307</v>
      </c>
      <c r="M75" s="272" t="s">
        <v>307</v>
      </c>
      <c r="N75" s="272" t="s">
        <v>307</v>
      </c>
      <c r="O75" s="278" t="s">
        <v>307</v>
      </c>
      <c r="P75" s="271">
        <v>0</v>
      </c>
      <c r="Q75" s="272" t="s">
        <v>307</v>
      </c>
      <c r="R75" s="272" t="s">
        <v>307</v>
      </c>
      <c r="S75" s="272" t="s">
        <v>307</v>
      </c>
      <c r="T75" s="272" t="s">
        <v>307</v>
      </c>
      <c r="U75" s="272" t="s">
        <v>307</v>
      </c>
      <c r="V75" s="272" t="s">
        <v>307</v>
      </c>
      <c r="W75" s="272" t="s">
        <v>307</v>
      </c>
      <c r="X75" s="272" t="s">
        <v>307</v>
      </c>
      <c r="Y75" s="272" t="s">
        <v>307</v>
      </c>
      <c r="Z75" s="272" t="s">
        <v>307</v>
      </c>
      <c r="AA75" s="272" t="s">
        <v>307</v>
      </c>
      <c r="AB75" s="272" t="s">
        <v>307</v>
      </c>
      <c r="AC75" s="272" t="s">
        <v>307</v>
      </c>
      <c r="AD75" s="272"/>
      <c r="AE75" s="272" t="s">
        <v>307</v>
      </c>
      <c r="AF75" s="272" t="s">
        <v>2051</v>
      </c>
      <c r="AG75" s="272" t="s">
        <v>2051</v>
      </c>
    </row>
    <row r="76" spans="1:33" ht="28.8" x14ac:dyDescent="0.3">
      <c r="A76" s="273">
        <v>120776</v>
      </c>
      <c r="B76" s="274" t="s">
        <v>1280</v>
      </c>
      <c r="C76" s="274" t="s">
        <v>66</v>
      </c>
      <c r="D76" s="274" t="s">
        <v>253</v>
      </c>
      <c r="E76" s="274" t="s">
        <v>1408</v>
      </c>
      <c r="F76" s="275">
        <v>29524</v>
      </c>
      <c r="G76" s="274" t="s">
        <v>1812</v>
      </c>
      <c r="H76" s="274" t="s">
        <v>334</v>
      </c>
      <c r="I76" s="274" t="s">
        <v>415</v>
      </c>
      <c r="J76" s="274" t="s">
        <v>316</v>
      </c>
      <c r="K76" s="273">
        <v>2000</v>
      </c>
      <c r="L76" s="274" t="s">
        <v>317</v>
      </c>
      <c r="M76" s="283"/>
      <c r="N76" s="272">
        <v>465</v>
      </c>
      <c r="O76" s="278">
        <v>45349</v>
      </c>
      <c r="P76" s="271">
        <v>40000</v>
      </c>
      <c r="Q76" s="283"/>
      <c r="R76" s="283"/>
      <c r="S76" s="283"/>
      <c r="T76" s="283"/>
      <c r="U76" s="283"/>
      <c r="V76" s="283"/>
      <c r="W76" s="283"/>
      <c r="X76" s="283"/>
      <c r="Y76" s="283"/>
      <c r="Z76" s="283"/>
      <c r="AA76" s="283"/>
      <c r="AB76" s="283"/>
      <c r="AC76" s="274" t="s">
        <v>307</v>
      </c>
      <c r="AD76" s="283"/>
      <c r="AE76" s="283"/>
      <c r="AF76" s="283"/>
      <c r="AG76" s="283"/>
    </row>
    <row r="77" spans="1:33" ht="43.2" x14ac:dyDescent="0.3">
      <c r="A77" s="271">
        <v>120795</v>
      </c>
      <c r="B77" s="272" t="s">
        <v>1279</v>
      </c>
      <c r="C77" s="272" t="s">
        <v>75</v>
      </c>
      <c r="D77" s="272" t="s">
        <v>694</v>
      </c>
      <c r="E77" s="272" t="s">
        <v>307</v>
      </c>
      <c r="F77" s="272" t="s">
        <v>307</v>
      </c>
      <c r="G77" s="272" t="s">
        <v>307</v>
      </c>
      <c r="H77" s="272" t="s">
        <v>307</v>
      </c>
      <c r="I77" s="272" t="s">
        <v>415</v>
      </c>
      <c r="J77" s="272" t="s">
        <v>307</v>
      </c>
      <c r="K77" s="272" t="s">
        <v>307</v>
      </c>
      <c r="L77" s="272" t="s">
        <v>307</v>
      </c>
      <c r="M77" s="272" t="s">
        <v>307</v>
      </c>
      <c r="N77" s="272" t="s">
        <v>307</v>
      </c>
      <c r="O77" s="278" t="s">
        <v>307</v>
      </c>
      <c r="P77" s="271">
        <v>0</v>
      </c>
      <c r="Q77" s="272" t="s">
        <v>307</v>
      </c>
      <c r="R77" s="272" t="s">
        <v>307</v>
      </c>
      <c r="S77" s="272" t="s">
        <v>307</v>
      </c>
      <c r="T77" s="272" t="s">
        <v>307</v>
      </c>
      <c r="U77" s="272" t="s">
        <v>307</v>
      </c>
      <c r="V77" s="272" t="s">
        <v>307</v>
      </c>
      <c r="W77" s="272" t="s">
        <v>307</v>
      </c>
      <c r="X77" s="272" t="s">
        <v>307</v>
      </c>
      <c r="Y77" s="272" t="s">
        <v>307</v>
      </c>
      <c r="Z77" s="272" t="s">
        <v>307</v>
      </c>
      <c r="AA77" s="272" t="s">
        <v>307</v>
      </c>
      <c r="AB77" s="272" t="s">
        <v>307</v>
      </c>
      <c r="AC77" s="272" t="s">
        <v>2090</v>
      </c>
      <c r="AD77" s="272"/>
      <c r="AE77" s="272" t="s">
        <v>307</v>
      </c>
      <c r="AF77" s="272" t="s">
        <v>2051</v>
      </c>
      <c r="AG77" s="272" t="s">
        <v>2051</v>
      </c>
    </row>
    <row r="78" spans="1:33" ht="43.2" x14ac:dyDescent="0.3">
      <c r="A78" s="273">
        <v>120810</v>
      </c>
      <c r="B78" s="274" t="s">
        <v>1277</v>
      </c>
      <c r="C78" s="274" t="s">
        <v>1278</v>
      </c>
      <c r="D78" s="274" t="s">
        <v>194</v>
      </c>
      <c r="E78" s="274" t="s">
        <v>333</v>
      </c>
      <c r="F78" s="275">
        <v>35431</v>
      </c>
      <c r="G78" s="274" t="s">
        <v>315</v>
      </c>
      <c r="H78" s="274" t="s">
        <v>338</v>
      </c>
      <c r="I78" s="274" t="s">
        <v>415</v>
      </c>
      <c r="J78" s="274" t="s">
        <v>335</v>
      </c>
      <c r="K78" s="273">
        <v>2014</v>
      </c>
      <c r="L78" s="274" t="s">
        <v>315</v>
      </c>
      <c r="M78" s="283"/>
      <c r="N78" s="272" t="s">
        <v>307</v>
      </c>
      <c r="O78" s="278" t="s">
        <v>307</v>
      </c>
      <c r="P78" s="271">
        <v>0</v>
      </c>
      <c r="Q78" s="283"/>
      <c r="R78" s="283"/>
      <c r="S78" s="283"/>
      <c r="T78" s="283"/>
      <c r="U78" s="283"/>
      <c r="V78" s="283"/>
      <c r="W78" s="283"/>
      <c r="X78" s="283"/>
      <c r="Y78" s="283"/>
      <c r="Z78" s="283"/>
      <c r="AA78" s="283"/>
      <c r="AB78" s="283"/>
      <c r="AC78" s="274" t="s">
        <v>2090</v>
      </c>
      <c r="AD78" s="283"/>
      <c r="AE78" s="283"/>
      <c r="AF78" s="283"/>
      <c r="AG78" s="283"/>
    </row>
    <row r="79" spans="1:33" ht="14.4" x14ac:dyDescent="0.3">
      <c r="A79" s="271">
        <v>120826</v>
      </c>
      <c r="B79" s="272" t="s">
        <v>1276</v>
      </c>
      <c r="C79" s="272" t="s">
        <v>67</v>
      </c>
      <c r="D79" s="272" t="s">
        <v>237</v>
      </c>
      <c r="E79" s="272" t="s">
        <v>307</v>
      </c>
      <c r="F79" s="272" t="s">
        <v>307</v>
      </c>
      <c r="G79" s="272" t="s">
        <v>307</v>
      </c>
      <c r="H79" s="272" t="s">
        <v>307</v>
      </c>
      <c r="I79" s="272" t="s">
        <v>415</v>
      </c>
      <c r="J79" s="272" t="s">
        <v>307</v>
      </c>
      <c r="K79" s="272" t="s">
        <v>307</v>
      </c>
      <c r="L79" s="272" t="s">
        <v>307</v>
      </c>
      <c r="M79" s="272" t="s">
        <v>307</v>
      </c>
      <c r="N79" s="272" t="s">
        <v>307</v>
      </c>
      <c r="O79" s="278" t="s">
        <v>307</v>
      </c>
      <c r="P79" s="271">
        <v>0</v>
      </c>
      <c r="Q79" s="272" t="s">
        <v>307</v>
      </c>
      <c r="R79" s="272" t="s">
        <v>307</v>
      </c>
      <c r="S79" s="272" t="s">
        <v>307</v>
      </c>
      <c r="T79" s="272" t="s">
        <v>307</v>
      </c>
      <c r="U79" s="272" t="s">
        <v>307</v>
      </c>
      <c r="V79" s="272" t="s">
        <v>307</v>
      </c>
      <c r="W79" s="272" t="s">
        <v>307</v>
      </c>
      <c r="X79" s="272" t="s">
        <v>307</v>
      </c>
      <c r="Y79" s="272" t="s">
        <v>307</v>
      </c>
      <c r="Z79" s="272" t="s">
        <v>307</v>
      </c>
      <c r="AA79" s="272" t="s">
        <v>307</v>
      </c>
      <c r="AB79" s="272" t="s">
        <v>307</v>
      </c>
      <c r="AC79" s="272" t="s">
        <v>307</v>
      </c>
      <c r="AD79" s="272"/>
      <c r="AE79" s="272" t="s">
        <v>307</v>
      </c>
      <c r="AF79" s="272" t="s">
        <v>2051</v>
      </c>
      <c r="AG79" s="272" t="s">
        <v>2051</v>
      </c>
    </row>
    <row r="80" spans="1:33" ht="43.2" x14ac:dyDescent="0.3">
      <c r="A80" s="271">
        <v>120831</v>
      </c>
      <c r="B80" s="272" t="s">
        <v>1273</v>
      </c>
      <c r="C80" s="272" t="s">
        <v>1274</v>
      </c>
      <c r="D80" s="272" t="s">
        <v>307</v>
      </c>
      <c r="E80" s="272" t="s">
        <v>307</v>
      </c>
      <c r="F80" s="272" t="s">
        <v>307</v>
      </c>
      <c r="G80" s="272" t="s">
        <v>307</v>
      </c>
      <c r="H80" s="272" t="s">
        <v>307</v>
      </c>
      <c r="I80" s="272" t="s">
        <v>415</v>
      </c>
      <c r="J80" s="272" t="s">
        <v>307</v>
      </c>
      <c r="K80" s="272" t="s">
        <v>307</v>
      </c>
      <c r="L80" s="272" t="s">
        <v>307</v>
      </c>
      <c r="M80" s="272" t="s">
        <v>307</v>
      </c>
      <c r="N80" s="272" t="s">
        <v>307</v>
      </c>
      <c r="O80" s="278" t="s">
        <v>307</v>
      </c>
      <c r="P80" s="271">
        <v>0</v>
      </c>
      <c r="Q80" s="272" t="s">
        <v>307</v>
      </c>
      <c r="R80" s="272" t="s">
        <v>307</v>
      </c>
      <c r="S80" s="272" t="s">
        <v>307</v>
      </c>
      <c r="T80" s="272" t="s">
        <v>307</v>
      </c>
      <c r="U80" s="272" t="s">
        <v>307</v>
      </c>
      <c r="V80" s="272" t="s">
        <v>307</v>
      </c>
      <c r="W80" s="272" t="s">
        <v>307</v>
      </c>
      <c r="X80" s="272" t="s">
        <v>307</v>
      </c>
      <c r="Y80" s="272" t="s">
        <v>307</v>
      </c>
      <c r="Z80" s="272" t="s">
        <v>307</v>
      </c>
      <c r="AA80" s="272" t="s">
        <v>307</v>
      </c>
      <c r="AB80" s="272" t="s">
        <v>307</v>
      </c>
      <c r="AC80" s="272" t="s">
        <v>2091</v>
      </c>
      <c r="AD80" s="272"/>
      <c r="AE80" s="272" t="s">
        <v>307</v>
      </c>
      <c r="AF80" s="272" t="s">
        <v>2051</v>
      </c>
      <c r="AG80" s="272" t="s">
        <v>2051</v>
      </c>
    </row>
    <row r="81" spans="1:33" ht="43.2" x14ac:dyDescent="0.3">
      <c r="A81" s="271">
        <v>120833</v>
      </c>
      <c r="B81" s="272" t="s">
        <v>1272</v>
      </c>
      <c r="C81" s="272" t="s">
        <v>373</v>
      </c>
      <c r="D81" s="272" t="s">
        <v>380</v>
      </c>
      <c r="E81" s="272" t="s">
        <v>307</v>
      </c>
      <c r="F81" s="272" t="s">
        <v>307</v>
      </c>
      <c r="G81" s="272" t="s">
        <v>307</v>
      </c>
      <c r="H81" s="272" t="s">
        <v>307</v>
      </c>
      <c r="I81" s="272" t="s">
        <v>415</v>
      </c>
      <c r="J81" s="272" t="s">
        <v>307</v>
      </c>
      <c r="K81" s="272" t="s">
        <v>307</v>
      </c>
      <c r="L81" s="272" t="s">
        <v>307</v>
      </c>
      <c r="M81" s="272" t="s">
        <v>307</v>
      </c>
      <c r="N81" s="272" t="s">
        <v>307</v>
      </c>
      <c r="O81" s="278" t="s">
        <v>307</v>
      </c>
      <c r="P81" s="271">
        <v>0</v>
      </c>
      <c r="Q81" s="272" t="s">
        <v>307</v>
      </c>
      <c r="R81" s="272" t="s">
        <v>307</v>
      </c>
      <c r="S81" s="272" t="s">
        <v>307</v>
      </c>
      <c r="T81" s="272" t="s">
        <v>307</v>
      </c>
      <c r="U81" s="272" t="s">
        <v>307</v>
      </c>
      <c r="V81" s="272" t="s">
        <v>307</v>
      </c>
      <c r="W81" s="272" t="s">
        <v>307</v>
      </c>
      <c r="X81" s="272" t="s">
        <v>307</v>
      </c>
      <c r="Y81" s="272" t="s">
        <v>307</v>
      </c>
      <c r="Z81" s="272" t="s">
        <v>307</v>
      </c>
      <c r="AA81" s="272" t="s">
        <v>307</v>
      </c>
      <c r="AB81" s="272" t="s">
        <v>307</v>
      </c>
      <c r="AC81" s="272" t="s">
        <v>2091</v>
      </c>
      <c r="AD81" s="272"/>
      <c r="AE81" s="272" t="s">
        <v>307</v>
      </c>
      <c r="AF81" s="272" t="s">
        <v>2051</v>
      </c>
      <c r="AG81" s="272" t="s">
        <v>2051</v>
      </c>
    </row>
    <row r="82" spans="1:33" ht="43.2" x14ac:dyDescent="0.3">
      <c r="A82" s="273">
        <v>120850</v>
      </c>
      <c r="B82" s="274" t="s">
        <v>758</v>
      </c>
      <c r="C82" s="274" t="s">
        <v>63</v>
      </c>
      <c r="D82" s="274" t="s">
        <v>445</v>
      </c>
      <c r="E82" s="274" t="s">
        <v>1408</v>
      </c>
      <c r="F82" s="275">
        <v>31459</v>
      </c>
      <c r="G82" s="274" t="s">
        <v>1886</v>
      </c>
      <c r="H82" s="274" t="s">
        <v>334</v>
      </c>
      <c r="I82" s="274" t="s">
        <v>415</v>
      </c>
      <c r="J82" s="274" t="s">
        <v>1787</v>
      </c>
      <c r="K82" s="273">
        <v>2017</v>
      </c>
      <c r="L82" s="274" t="s">
        <v>315</v>
      </c>
      <c r="M82" s="283"/>
      <c r="N82" s="272" t="s">
        <v>307</v>
      </c>
      <c r="O82" s="278" t="s">
        <v>307</v>
      </c>
      <c r="P82" s="271">
        <v>0</v>
      </c>
      <c r="Q82" s="283"/>
      <c r="R82" s="283"/>
      <c r="S82" s="283"/>
      <c r="T82" s="283"/>
      <c r="U82" s="283"/>
      <c r="V82" s="283"/>
      <c r="W82" s="283"/>
      <c r="X82" s="283"/>
      <c r="Y82" s="283"/>
      <c r="Z82" s="283"/>
      <c r="AA82" s="283"/>
      <c r="AB82" s="283"/>
      <c r="AC82" s="274" t="s">
        <v>2089</v>
      </c>
      <c r="AD82" s="283"/>
      <c r="AE82" s="283"/>
      <c r="AF82" s="283"/>
      <c r="AG82" s="283"/>
    </row>
    <row r="83" spans="1:33" ht="43.2" x14ac:dyDescent="0.3">
      <c r="A83" s="271">
        <v>120880</v>
      </c>
      <c r="B83" s="272" t="s">
        <v>1271</v>
      </c>
      <c r="C83" s="272" t="s">
        <v>142</v>
      </c>
      <c r="D83" s="272" t="s">
        <v>280</v>
      </c>
      <c r="E83" s="272" t="s">
        <v>333</v>
      </c>
      <c r="F83" s="272" t="s">
        <v>1913</v>
      </c>
      <c r="G83" s="272" t="s">
        <v>1914</v>
      </c>
      <c r="H83" s="272" t="s">
        <v>334</v>
      </c>
      <c r="I83" s="272" t="s">
        <v>415</v>
      </c>
      <c r="J83" s="272" t="s">
        <v>335</v>
      </c>
      <c r="K83" s="272" t="s">
        <v>2173</v>
      </c>
      <c r="L83" s="272" t="s">
        <v>315</v>
      </c>
      <c r="M83" s="272" t="s">
        <v>307</v>
      </c>
      <c r="N83" s="272" t="s">
        <v>307</v>
      </c>
      <c r="O83" s="278" t="s">
        <v>307</v>
      </c>
      <c r="P83" s="271">
        <v>0</v>
      </c>
      <c r="Q83" s="272" t="s">
        <v>307</v>
      </c>
      <c r="R83" s="272" t="s">
        <v>307</v>
      </c>
      <c r="S83" s="272" t="s">
        <v>307</v>
      </c>
      <c r="T83" s="272" t="s">
        <v>307</v>
      </c>
      <c r="U83" s="272" t="s">
        <v>307</v>
      </c>
      <c r="V83" s="272" t="s">
        <v>307</v>
      </c>
      <c r="W83" s="272" t="s">
        <v>307</v>
      </c>
      <c r="X83" s="272" t="s">
        <v>307</v>
      </c>
      <c r="Y83" s="272" t="s">
        <v>307</v>
      </c>
      <c r="Z83" s="272" t="s">
        <v>307</v>
      </c>
      <c r="AA83" s="272" t="s">
        <v>307</v>
      </c>
      <c r="AB83" s="272" t="s">
        <v>307</v>
      </c>
      <c r="AC83" s="272" t="s">
        <v>2090</v>
      </c>
      <c r="AD83" s="272"/>
      <c r="AE83" s="272" t="s">
        <v>307</v>
      </c>
      <c r="AF83" s="272"/>
      <c r="AG83" s="272" t="s">
        <v>2051</v>
      </c>
    </row>
    <row r="84" spans="1:33" ht="14.4" x14ac:dyDescent="0.3">
      <c r="A84" s="271">
        <v>120918</v>
      </c>
      <c r="B84" s="272" t="s">
        <v>1270</v>
      </c>
      <c r="C84" s="272" t="s">
        <v>420</v>
      </c>
      <c r="D84" s="272" t="s">
        <v>230</v>
      </c>
      <c r="E84" s="272" t="s">
        <v>307</v>
      </c>
      <c r="F84" s="272" t="s">
        <v>307</v>
      </c>
      <c r="G84" s="272" t="s">
        <v>307</v>
      </c>
      <c r="H84" s="272" t="s">
        <v>307</v>
      </c>
      <c r="I84" s="272" t="s">
        <v>415</v>
      </c>
      <c r="J84" s="272" t="s">
        <v>307</v>
      </c>
      <c r="K84" s="272" t="s">
        <v>307</v>
      </c>
      <c r="L84" s="272" t="s">
        <v>307</v>
      </c>
      <c r="M84" s="272" t="s">
        <v>307</v>
      </c>
      <c r="N84" s="272" t="s">
        <v>307</v>
      </c>
      <c r="O84" s="278" t="s">
        <v>307</v>
      </c>
      <c r="P84" s="271">
        <v>0</v>
      </c>
      <c r="Q84" s="272" t="s">
        <v>307</v>
      </c>
      <c r="R84" s="272" t="s">
        <v>307</v>
      </c>
      <c r="S84" s="272" t="s">
        <v>307</v>
      </c>
      <c r="T84" s="272" t="s">
        <v>307</v>
      </c>
      <c r="U84" s="272" t="s">
        <v>307</v>
      </c>
      <c r="V84" s="272" t="s">
        <v>307</v>
      </c>
      <c r="W84" s="272" t="s">
        <v>307</v>
      </c>
      <c r="X84" s="272" t="s">
        <v>307</v>
      </c>
      <c r="Y84" s="272" t="s">
        <v>307</v>
      </c>
      <c r="Z84" s="272" t="s">
        <v>307</v>
      </c>
      <c r="AA84" s="272" t="s">
        <v>307</v>
      </c>
      <c r="AB84" s="272" t="s">
        <v>307</v>
      </c>
      <c r="AC84" s="272" t="s">
        <v>307</v>
      </c>
      <c r="AD84" s="272"/>
      <c r="AE84" s="272" t="s">
        <v>307</v>
      </c>
      <c r="AF84" s="272" t="s">
        <v>2051</v>
      </c>
      <c r="AG84" s="272" t="s">
        <v>2051</v>
      </c>
    </row>
    <row r="85" spans="1:33" ht="28.8" x14ac:dyDescent="0.3">
      <c r="A85" s="273">
        <v>120970</v>
      </c>
      <c r="B85" s="274" t="s">
        <v>1269</v>
      </c>
      <c r="C85" s="274" t="s">
        <v>466</v>
      </c>
      <c r="D85" s="274" t="s">
        <v>445</v>
      </c>
      <c r="E85" s="274" t="s">
        <v>332</v>
      </c>
      <c r="F85" s="279"/>
      <c r="G85" s="274" t="s">
        <v>315</v>
      </c>
      <c r="H85" s="274" t="s">
        <v>334</v>
      </c>
      <c r="I85" s="274" t="s">
        <v>415</v>
      </c>
      <c r="J85" s="274" t="s">
        <v>316</v>
      </c>
      <c r="K85" s="273">
        <v>2016</v>
      </c>
      <c r="L85" s="274" t="s">
        <v>315</v>
      </c>
      <c r="M85" s="283"/>
      <c r="N85" s="272" t="s">
        <v>307</v>
      </c>
      <c r="O85" s="278" t="s">
        <v>307</v>
      </c>
      <c r="P85" s="271">
        <v>0</v>
      </c>
      <c r="Q85" s="283"/>
      <c r="R85" s="283"/>
      <c r="S85" s="283"/>
      <c r="T85" s="283"/>
      <c r="U85" s="283"/>
      <c r="V85" s="283"/>
      <c r="W85" s="283"/>
      <c r="X85" s="283"/>
      <c r="Y85" s="283"/>
      <c r="Z85" s="283"/>
      <c r="AA85" s="283"/>
      <c r="AB85" s="283"/>
      <c r="AC85" s="274" t="s">
        <v>307</v>
      </c>
      <c r="AD85" s="283"/>
      <c r="AE85" s="283"/>
      <c r="AF85" s="283"/>
      <c r="AG85" s="283"/>
    </row>
    <row r="86" spans="1:33" ht="43.2" x14ac:dyDescent="0.3">
      <c r="A86" s="271">
        <v>121044</v>
      </c>
      <c r="B86" s="272" t="s">
        <v>688</v>
      </c>
      <c r="C86" s="272" t="s">
        <v>113</v>
      </c>
      <c r="D86" s="272" t="s">
        <v>1268</v>
      </c>
      <c r="E86" s="272" t="s">
        <v>307</v>
      </c>
      <c r="F86" s="272" t="s">
        <v>307</v>
      </c>
      <c r="G86" s="272" t="s">
        <v>307</v>
      </c>
      <c r="H86" s="272" t="s">
        <v>307</v>
      </c>
      <c r="I86" s="272" t="s">
        <v>415</v>
      </c>
      <c r="J86" s="272" t="s">
        <v>307</v>
      </c>
      <c r="K86" s="272" t="s">
        <v>307</v>
      </c>
      <c r="L86" s="272" t="s">
        <v>307</v>
      </c>
      <c r="M86" s="272" t="s">
        <v>307</v>
      </c>
      <c r="N86" s="272" t="s">
        <v>307</v>
      </c>
      <c r="O86" s="278" t="s">
        <v>307</v>
      </c>
      <c r="P86" s="271">
        <v>0</v>
      </c>
      <c r="Q86" s="272" t="s">
        <v>307</v>
      </c>
      <c r="R86" s="272" t="s">
        <v>307</v>
      </c>
      <c r="S86" s="272" t="s">
        <v>307</v>
      </c>
      <c r="T86" s="272" t="s">
        <v>307</v>
      </c>
      <c r="U86" s="272" t="s">
        <v>307</v>
      </c>
      <c r="V86" s="272" t="s">
        <v>307</v>
      </c>
      <c r="W86" s="272" t="s">
        <v>307</v>
      </c>
      <c r="X86" s="272" t="s">
        <v>307</v>
      </c>
      <c r="Y86" s="272" t="s">
        <v>307</v>
      </c>
      <c r="Z86" s="272" t="s">
        <v>307</v>
      </c>
      <c r="AA86" s="272" t="s">
        <v>307</v>
      </c>
      <c r="AB86" s="272" t="s">
        <v>307</v>
      </c>
      <c r="AC86" s="272" t="s">
        <v>2091</v>
      </c>
      <c r="AD86" s="272"/>
      <c r="AE86" s="272" t="s">
        <v>307</v>
      </c>
      <c r="AF86" s="272" t="s">
        <v>2051</v>
      </c>
      <c r="AG86" s="272" t="s">
        <v>2051</v>
      </c>
    </row>
    <row r="87" spans="1:33" ht="14.4" x14ac:dyDescent="0.3">
      <c r="A87" s="271">
        <v>121071</v>
      </c>
      <c r="B87" s="272" t="s">
        <v>1267</v>
      </c>
      <c r="C87" s="272" t="s">
        <v>69</v>
      </c>
      <c r="D87" s="272" t="s">
        <v>433</v>
      </c>
      <c r="E87" s="272" t="s">
        <v>307</v>
      </c>
      <c r="F87" s="272" t="s">
        <v>307</v>
      </c>
      <c r="G87" s="272" t="s">
        <v>307</v>
      </c>
      <c r="H87" s="272" t="s">
        <v>307</v>
      </c>
      <c r="I87" s="272" t="s">
        <v>415</v>
      </c>
      <c r="J87" s="272" t="s">
        <v>307</v>
      </c>
      <c r="K87" s="272" t="s">
        <v>307</v>
      </c>
      <c r="L87" s="272" t="s">
        <v>307</v>
      </c>
      <c r="M87" s="272" t="s">
        <v>307</v>
      </c>
      <c r="N87" s="272" t="s">
        <v>307</v>
      </c>
      <c r="O87" s="278" t="s">
        <v>307</v>
      </c>
      <c r="P87" s="271">
        <v>0</v>
      </c>
      <c r="Q87" s="272" t="s">
        <v>307</v>
      </c>
      <c r="R87" s="272" t="s">
        <v>307</v>
      </c>
      <c r="S87" s="272" t="s">
        <v>307</v>
      </c>
      <c r="T87" s="272" t="s">
        <v>307</v>
      </c>
      <c r="U87" s="272" t="s">
        <v>307</v>
      </c>
      <c r="V87" s="272" t="s">
        <v>307</v>
      </c>
      <c r="W87" s="272" t="s">
        <v>307</v>
      </c>
      <c r="X87" s="272" t="s">
        <v>307</v>
      </c>
      <c r="Y87" s="272" t="s">
        <v>307</v>
      </c>
      <c r="Z87" s="272" t="s">
        <v>307</v>
      </c>
      <c r="AA87" s="272" t="s">
        <v>307</v>
      </c>
      <c r="AB87" s="272" t="s">
        <v>307</v>
      </c>
      <c r="AC87" s="272" t="s">
        <v>307</v>
      </c>
      <c r="AD87" s="272"/>
      <c r="AE87" s="272" t="s">
        <v>307</v>
      </c>
      <c r="AF87" s="272" t="s">
        <v>2051</v>
      </c>
      <c r="AG87" s="272" t="s">
        <v>2051</v>
      </c>
    </row>
    <row r="88" spans="1:33" ht="43.2" x14ac:dyDescent="0.3">
      <c r="A88" s="273">
        <v>121081</v>
      </c>
      <c r="B88" s="274" t="s">
        <v>1425</v>
      </c>
      <c r="C88" s="274" t="s">
        <v>757</v>
      </c>
      <c r="D88" s="274" t="s">
        <v>202</v>
      </c>
      <c r="E88" s="274" t="s">
        <v>1408</v>
      </c>
      <c r="F88" s="279"/>
      <c r="G88" s="274" t="s">
        <v>1842</v>
      </c>
      <c r="H88" s="274" t="s">
        <v>334</v>
      </c>
      <c r="I88" s="274" t="s">
        <v>415</v>
      </c>
      <c r="J88" s="274" t="s">
        <v>335</v>
      </c>
      <c r="K88" s="273">
        <v>2016</v>
      </c>
      <c r="L88" s="274" t="s">
        <v>317</v>
      </c>
      <c r="M88" s="283"/>
      <c r="N88" s="272" t="s">
        <v>307</v>
      </c>
      <c r="O88" s="278" t="s">
        <v>307</v>
      </c>
      <c r="P88" s="271">
        <v>0</v>
      </c>
      <c r="Q88" s="283"/>
      <c r="R88" s="283"/>
      <c r="S88" s="283"/>
      <c r="T88" s="283"/>
      <c r="U88" s="283"/>
      <c r="V88" s="283"/>
      <c r="W88" s="283"/>
      <c r="X88" s="283"/>
      <c r="Y88" s="283"/>
      <c r="Z88" s="283"/>
      <c r="AA88" s="283"/>
      <c r="AB88" s="283"/>
      <c r="AC88" s="274" t="s">
        <v>2089</v>
      </c>
      <c r="AD88" s="283"/>
      <c r="AE88" s="283"/>
      <c r="AF88" s="283"/>
      <c r="AG88" s="283"/>
    </row>
    <row r="89" spans="1:33" ht="43.2" x14ac:dyDescent="0.3">
      <c r="A89" s="271">
        <v>121089</v>
      </c>
      <c r="B89" s="272" t="s">
        <v>1266</v>
      </c>
      <c r="C89" s="272" t="s">
        <v>463</v>
      </c>
      <c r="D89" s="272" t="s">
        <v>269</v>
      </c>
      <c r="E89" s="272" t="s">
        <v>307</v>
      </c>
      <c r="F89" s="272" t="s">
        <v>307</v>
      </c>
      <c r="G89" s="272" t="s">
        <v>307</v>
      </c>
      <c r="H89" s="272" t="s">
        <v>307</v>
      </c>
      <c r="I89" s="272" t="s">
        <v>415</v>
      </c>
      <c r="J89" s="272" t="s">
        <v>307</v>
      </c>
      <c r="K89" s="272" t="s">
        <v>307</v>
      </c>
      <c r="L89" s="272" t="s">
        <v>307</v>
      </c>
      <c r="M89" s="272" t="s">
        <v>307</v>
      </c>
      <c r="N89" s="272" t="s">
        <v>307</v>
      </c>
      <c r="O89" s="278" t="s">
        <v>307</v>
      </c>
      <c r="P89" s="271">
        <v>0</v>
      </c>
      <c r="Q89" s="272" t="s">
        <v>307</v>
      </c>
      <c r="R89" s="272" t="s">
        <v>307</v>
      </c>
      <c r="S89" s="272" t="s">
        <v>307</v>
      </c>
      <c r="T89" s="272" t="s">
        <v>307</v>
      </c>
      <c r="U89" s="272" t="s">
        <v>307</v>
      </c>
      <c r="V89" s="272" t="s">
        <v>307</v>
      </c>
      <c r="W89" s="272" t="s">
        <v>307</v>
      </c>
      <c r="X89" s="272" t="s">
        <v>307</v>
      </c>
      <c r="Y89" s="272" t="s">
        <v>307</v>
      </c>
      <c r="Z89" s="272" t="s">
        <v>307</v>
      </c>
      <c r="AA89" s="272" t="s">
        <v>307</v>
      </c>
      <c r="AB89" s="272" t="s">
        <v>307</v>
      </c>
      <c r="AC89" s="272" t="s">
        <v>2091</v>
      </c>
      <c r="AD89" s="272"/>
      <c r="AE89" s="272" t="s">
        <v>307</v>
      </c>
      <c r="AF89" s="272" t="s">
        <v>2051</v>
      </c>
      <c r="AG89" s="272" t="s">
        <v>2051</v>
      </c>
    </row>
    <row r="90" spans="1:33" ht="43.2" x14ac:dyDescent="0.3">
      <c r="A90" s="271">
        <v>121101</v>
      </c>
      <c r="B90" s="272" t="s">
        <v>1265</v>
      </c>
      <c r="C90" s="272" t="s">
        <v>654</v>
      </c>
      <c r="D90" s="272" t="s">
        <v>219</v>
      </c>
      <c r="E90" s="272" t="s">
        <v>307</v>
      </c>
      <c r="F90" s="272" t="s">
        <v>307</v>
      </c>
      <c r="G90" s="272" t="s">
        <v>307</v>
      </c>
      <c r="H90" s="272" t="s">
        <v>307</v>
      </c>
      <c r="I90" s="272" t="s">
        <v>415</v>
      </c>
      <c r="J90" s="272" t="s">
        <v>307</v>
      </c>
      <c r="K90" s="272" t="s">
        <v>307</v>
      </c>
      <c r="L90" s="272" t="s">
        <v>307</v>
      </c>
      <c r="M90" s="272" t="s">
        <v>307</v>
      </c>
      <c r="N90" s="272" t="s">
        <v>307</v>
      </c>
      <c r="O90" s="278" t="s">
        <v>307</v>
      </c>
      <c r="P90" s="271">
        <v>0</v>
      </c>
      <c r="Q90" s="272" t="s">
        <v>307</v>
      </c>
      <c r="R90" s="272" t="s">
        <v>307</v>
      </c>
      <c r="S90" s="272" t="s">
        <v>307</v>
      </c>
      <c r="T90" s="272" t="s">
        <v>307</v>
      </c>
      <c r="U90" s="272" t="s">
        <v>307</v>
      </c>
      <c r="V90" s="272" t="s">
        <v>307</v>
      </c>
      <c r="W90" s="272" t="s">
        <v>307</v>
      </c>
      <c r="X90" s="272" t="s">
        <v>307</v>
      </c>
      <c r="Y90" s="272" t="s">
        <v>307</v>
      </c>
      <c r="Z90" s="272" t="s">
        <v>307</v>
      </c>
      <c r="AA90" s="272" t="s">
        <v>307</v>
      </c>
      <c r="AB90" s="272" t="s">
        <v>307</v>
      </c>
      <c r="AC90" s="272" t="s">
        <v>2091</v>
      </c>
      <c r="AD90" s="272"/>
      <c r="AE90" s="272" t="s">
        <v>307</v>
      </c>
      <c r="AF90" s="272" t="s">
        <v>2051</v>
      </c>
      <c r="AG90" s="272" t="s">
        <v>2051</v>
      </c>
    </row>
    <row r="91" spans="1:33" ht="43.2" x14ac:dyDescent="0.3">
      <c r="A91" s="271">
        <v>121105</v>
      </c>
      <c r="B91" s="272" t="s">
        <v>755</v>
      </c>
      <c r="C91" s="272" t="s">
        <v>362</v>
      </c>
      <c r="D91" s="272" t="s">
        <v>756</v>
      </c>
      <c r="E91" s="272" t="s">
        <v>333</v>
      </c>
      <c r="F91" s="272" t="s">
        <v>1912</v>
      </c>
      <c r="G91" s="272" t="s">
        <v>1970</v>
      </c>
      <c r="H91" s="272" t="s">
        <v>334</v>
      </c>
      <c r="I91" s="272" t="s">
        <v>415</v>
      </c>
      <c r="J91" s="272" t="s">
        <v>335</v>
      </c>
      <c r="K91" s="272" t="s">
        <v>2169</v>
      </c>
      <c r="L91" s="272" t="s">
        <v>317</v>
      </c>
      <c r="M91" s="272" t="s">
        <v>307</v>
      </c>
      <c r="N91" s="272" t="s">
        <v>307</v>
      </c>
      <c r="O91" s="278" t="s">
        <v>307</v>
      </c>
      <c r="P91" s="271">
        <v>0</v>
      </c>
      <c r="Q91" s="272" t="s">
        <v>307</v>
      </c>
      <c r="R91" s="272" t="s">
        <v>307</v>
      </c>
      <c r="S91" s="272" t="s">
        <v>307</v>
      </c>
      <c r="T91" s="272" t="s">
        <v>307</v>
      </c>
      <c r="U91" s="272" t="s">
        <v>307</v>
      </c>
      <c r="V91" s="272" t="s">
        <v>307</v>
      </c>
      <c r="W91" s="272" t="s">
        <v>307</v>
      </c>
      <c r="X91" s="272" t="s">
        <v>307</v>
      </c>
      <c r="Y91" s="272" t="s">
        <v>307</v>
      </c>
      <c r="Z91" s="272" t="s">
        <v>307</v>
      </c>
      <c r="AA91" s="272" t="s">
        <v>307</v>
      </c>
      <c r="AB91" s="272" t="s">
        <v>307</v>
      </c>
      <c r="AC91" s="272" t="s">
        <v>2089</v>
      </c>
      <c r="AD91" s="272"/>
      <c r="AE91" s="272" t="s">
        <v>307</v>
      </c>
      <c r="AF91" s="272"/>
      <c r="AG91" s="272" t="s">
        <v>2051</v>
      </c>
    </row>
    <row r="92" spans="1:33" ht="43.2" x14ac:dyDescent="0.3">
      <c r="A92" s="271">
        <v>121106</v>
      </c>
      <c r="B92" s="272" t="s">
        <v>1261</v>
      </c>
      <c r="C92" s="272" t="s">
        <v>97</v>
      </c>
      <c r="D92" s="272" t="s">
        <v>281</v>
      </c>
      <c r="E92" s="272" t="s">
        <v>307</v>
      </c>
      <c r="F92" s="272" t="s">
        <v>307</v>
      </c>
      <c r="G92" s="272" t="s">
        <v>307</v>
      </c>
      <c r="H92" s="272" t="s">
        <v>307</v>
      </c>
      <c r="I92" s="272" t="s">
        <v>415</v>
      </c>
      <c r="J92" s="272" t="s">
        <v>307</v>
      </c>
      <c r="K92" s="272" t="s">
        <v>307</v>
      </c>
      <c r="L92" s="272" t="s">
        <v>307</v>
      </c>
      <c r="M92" s="272" t="s">
        <v>307</v>
      </c>
      <c r="N92" s="272" t="s">
        <v>307</v>
      </c>
      <c r="O92" s="278" t="s">
        <v>307</v>
      </c>
      <c r="P92" s="271">
        <v>0</v>
      </c>
      <c r="Q92" s="272" t="s">
        <v>307</v>
      </c>
      <c r="R92" s="272" t="s">
        <v>307</v>
      </c>
      <c r="S92" s="272" t="s">
        <v>307</v>
      </c>
      <c r="T92" s="272" t="s">
        <v>307</v>
      </c>
      <c r="U92" s="272" t="s">
        <v>307</v>
      </c>
      <c r="V92" s="272" t="s">
        <v>307</v>
      </c>
      <c r="W92" s="272" t="s">
        <v>307</v>
      </c>
      <c r="X92" s="272" t="s">
        <v>307</v>
      </c>
      <c r="Y92" s="272" t="s">
        <v>307</v>
      </c>
      <c r="Z92" s="272" t="s">
        <v>307</v>
      </c>
      <c r="AA92" s="272" t="s">
        <v>307</v>
      </c>
      <c r="AB92" s="272" t="s">
        <v>307</v>
      </c>
      <c r="AC92" s="272" t="s">
        <v>2090</v>
      </c>
      <c r="AD92" s="272"/>
      <c r="AE92" s="272" t="s">
        <v>307</v>
      </c>
      <c r="AF92" s="272" t="s">
        <v>2051</v>
      </c>
      <c r="AG92" s="272" t="s">
        <v>2051</v>
      </c>
    </row>
    <row r="93" spans="1:33" ht="43.2" x14ac:dyDescent="0.3">
      <c r="A93" s="273">
        <v>121113</v>
      </c>
      <c r="B93" s="274" t="s">
        <v>1264</v>
      </c>
      <c r="C93" s="274" t="s">
        <v>754</v>
      </c>
      <c r="D93" s="274" t="s">
        <v>380</v>
      </c>
      <c r="E93" s="274" t="s">
        <v>1408</v>
      </c>
      <c r="F93" s="275">
        <v>27912</v>
      </c>
      <c r="G93" s="274" t="s">
        <v>1879</v>
      </c>
      <c r="H93" s="274" t="s">
        <v>334</v>
      </c>
      <c r="I93" s="274" t="s">
        <v>415</v>
      </c>
      <c r="J93" s="274" t="s">
        <v>1787</v>
      </c>
      <c r="K93" s="273">
        <v>2017</v>
      </c>
      <c r="L93" s="274" t="s">
        <v>315</v>
      </c>
      <c r="M93" s="283"/>
      <c r="N93" s="272" t="s">
        <v>307</v>
      </c>
      <c r="O93" s="278" t="s">
        <v>307</v>
      </c>
      <c r="P93" s="271">
        <v>0</v>
      </c>
      <c r="Q93" s="283"/>
      <c r="R93" s="283"/>
      <c r="S93" s="283"/>
      <c r="T93" s="283"/>
      <c r="U93" s="283"/>
      <c r="V93" s="283"/>
      <c r="W93" s="283"/>
      <c r="X93" s="283"/>
      <c r="Y93" s="283"/>
      <c r="Z93" s="283"/>
      <c r="AA93" s="283"/>
      <c r="AB93" s="283"/>
      <c r="AC93" s="274" t="s">
        <v>2093</v>
      </c>
      <c r="AD93" s="283"/>
      <c r="AE93" s="283"/>
      <c r="AF93" s="283"/>
      <c r="AG93" s="283"/>
    </row>
    <row r="94" spans="1:33" ht="43.2" x14ac:dyDescent="0.3">
      <c r="A94" s="273">
        <v>121150</v>
      </c>
      <c r="B94" s="274" t="s">
        <v>732</v>
      </c>
      <c r="C94" s="274" t="s">
        <v>159</v>
      </c>
      <c r="D94" s="274" t="s">
        <v>436</v>
      </c>
      <c r="E94" s="274" t="s">
        <v>1408</v>
      </c>
      <c r="F94" s="275">
        <v>35440</v>
      </c>
      <c r="G94" s="274" t="s">
        <v>315</v>
      </c>
      <c r="H94" s="274" t="s">
        <v>334</v>
      </c>
      <c r="I94" s="274" t="s">
        <v>415</v>
      </c>
      <c r="J94" s="274" t="s">
        <v>1787</v>
      </c>
      <c r="K94" s="273">
        <v>2015</v>
      </c>
      <c r="L94" s="274" t="s">
        <v>320</v>
      </c>
      <c r="M94" s="283"/>
      <c r="N94" s="272" t="s">
        <v>307</v>
      </c>
      <c r="O94" s="278" t="s">
        <v>307</v>
      </c>
      <c r="P94" s="271">
        <v>0</v>
      </c>
      <c r="Q94" s="283"/>
      <c r="R94" s="283"/>
      <c r="S94" s="283"/>
      <c r="T94" s="283"/>
      <c r="U94" s="283"/>
      <c r="V94" s="283"/>
      <c r="W94" s="283"/>
      <c r="X94" s="283"/>
      <c r="Y94" s="283"/>
      <c r="Z94" s="283"/>
      <c r="AA94" s="283"/>
      <c r="AB94" s="283"/>
      <c r="AC94" s="274" t="s">
        <v>2088</v>
      </c>
      <c r="AD94" s="283"/>
      <c r="AE94" s="283"/>
      <c r="AF94" s="283"/>
      <c r="AG94" s="283"/>
    </row>
    <row r="95" spans="1:33" ht="43.2" x14ac:dyDescent="0.3">
      <c r="A95" s="271">
        <v>121184</v>
      </c>
      <c r="B95" s="272" t="s">
        <v>1262</v>
      </c>
      <c r="C95" s="272" t="s">
        <v>66</v>
      </c>
      <c r="D95" s="272" t="s">
        <v>256</v>
      </c>
      <c r="E95" s="272" t="s">
        <v>307</v>
      </c>
      <c r="F95" s="272" t="s">
        <v>307</v>
      </c>
      <c r="G95" s="272" t="s">
        <v>307</v>
      </c>
      <c r="H95" s="272" t="s">
        <v>307</v>
      </c>
      <c r="I95" s="272" t="s">
        <v>415</v>
      </c>
      <c r="J95" s="272" t="s">
        <v>307</v>
      </c>
      <c r="K95" s="272" t="s">
        <v>307</v>
      </c>
      <c r="L95" s="272" t="s">
        <v>307</v>
      </c>
      <c r="M95" s="272" t="s">
        <v>307</v>
      </c>
      <c r="N95" s="272" t="s">
        <v>307</v>
      </c>
      <c r="O95" s="278" t="s">
        <v>307</v>
      </c>
      <c r="P95" s="271">
        <v>0</v>
      </c>
      <c r="Q95" s="272" t="s">
        <v>307</v>
      </c>
      <c r="R95" s="272" t="s">
        <v>307</v>
      </c>
      <c r="S95" s="272" t="s">
        <v>307</v>
      </c>
      <c r="T95" s="272" t="s">
        <v>307</v>
      </c>
      <c r="U95" s="272" t="s">
        <v>307</v>
      </c>
      <c r="V95" s="272" t="s">
        <v>307</v>
      </c>
      <c r="W95" s="272" t="s">
        <v>307</v>
      </c>
      <c r="X95" s="272" t="s">
        <v>307</v>
      </c>
      <c r="Y95" s="272" t="s">
        <v>307</v>
      </c>
      <c r="Z95" s="272" t="s">
        <v>307</v>
      </c>
      <c r="AA95" s="272" t="s">
        <v>307</v>
      </c>
      <c r="AB95" s="272" t="s">
        <v>307</v>
      </c>
      <c r="AC95" s="272" t="s">
        <v>2090</v>
      </c>
      <c r="AD95" s="272"/>
      <c r="AE95" s="272" t="s">
        <v>307</v>
      </c>
      <c r="AF95" s="272" t="s">
        <v>2051</v>
      </c>
      <c r="AG95" s="272" t="s">
        <v>2051</v>
      </c>
    </row>
    <row r="96" spans="1:33" ht="43.2" x14ac:dyDescent="0.3">
      <c r="A96" s="271">
        <v>121230</v>
      </c>
      <c r="B96" s="272" t="s">
        <v>1260</v>
      </c>
      <c r="C96" s="272" t="s">
        <v>387</v>
      </c>
      <c r="D96" s="272" t="s">
        <v>303</v>
      </c>
      <c r="E96" s="272" t="s">
        <v>307</v>
      </c>
      <c r="F96" s="272" t="s">
        <v>307</v>
      </c>
      <c r="G96" s="272" t="s">
        <v>307</v>
      </c>
      <c r="H96" s="272" t="s">
        <v>307</v>
      </c>
      <c r="I96" s="272" t="s">
        <v>415</v>
      </c>
      <c r="J96" s="272" t="s">
        <v>307</v>
      </c>
      <c r="K96" s="272" t="s">
        <v>307</v>
      </c>
      <c r="L96" s="272" t="s">
        <v>307</v>
      </c>
      <c r="M96" s="272" t="s">
        <v>307</v>
      </c>
      <c r="N96" s="272" t="s">
        <v>307</v>
      </c>
      <c r="O96" s="278" t="s">
        <v>307</v>
      </c>
      <c r="P96" s="271">
        <v>0</v>
      </c>
      <c r="Q96" s="272" t="s">
        <v>307</v>
      </c>
      <c r="R96" s="272" t="s">
        <v>307</v>
      </c>
      <c r="S96" s="272" t="s">
        <v>307</v>
      </c>
      <c r="T96" s="272" t="s">
        <v>307</v>
      </c>
      <c r="U96" s="272" t="s">
        <v>307</v>
      </c>
      <c r="V96" s="272" t="s">
        <v>307</v>
      </c>
      <c r="W96" s="272" t="s">
        <v>307</v>
      </c>
      <c r="X96" s="272" t="s">
        <v>307</v>
      </c>
      <c r="Y96" s="272" t="s">
        <v>307</v>
      </c>
      <c r="Z96" s="272" t="s">
        <v>307</v>
      </c>
      <c r="AA96" s="272" t="s">
        <v>307</v>
      </c>
      <c r="AB96" s="272" t="s">
        <v>307</v>
      </c>
      <c r="AC96" s="272" t="s">
        <v>2091</v>
      </c>
      <c r="AD96" s="272"/>
      <c r="AE96" s="272" t="s">
        <v>307</v>
      </c>
      <c r="AF96" s="272" t="s">
        <v>2051</v>
      </c>
      <c r="AG96" s="272" t="s">
        <v>2051</v>
      </c>
    </row>
    <row r="97" spans="1:33" ht="28.8" x14ac:dyDescent="0.3">
      <c r="A97" s="273">
        <v>121283</v>
      </c>
      <c r="B97" s="274" t="s">
        <v>1259</v>
      </c>
      <c r="C97" s="274" t="s">
        <v>112</v>
      </c>
      <c r="D97" s="274" t="s">
        <v>255</v>
      </c>
      <c r="E97" s="274" t="s">
        <v>333</v>
      </c>
      <c r="F97" s="279"/>
      <c r="G97" s="274" t="s">
        <v>315</v>
      </c>
      <c r="H97" s="274" t="s">
        <v>334</v>
      </c>
      <c r="I97" s="274" t="s">
        <v>415</v>
      </c>
      <c r="J97" s="274" t="s">
        <v>316</v>
      </c>
      <c r="K97" s="273">
        <v>2011</v>
      </c>
      <c r="L97" s="274" t="s">
        <v>315</v>
      </c>
      <c r="M97" s="283"/>
      <c r="N97" s="272">
        <v>329</v>
      </c>
      <c r="O97" s="278">
        <v>45342</v>
      </c>
      <c r="P97" s="271">
        <v>80000</v>
      </c>
      <c r="Q97" s="283"/>
      <c r="R97" s="283"/>
      <c r="S97" s="283"/>
      <c r="T97" s="283"/>
      <c r="U97" s="283"/>
      <c r="V97" s="283"/>
      <c r="W97" s="283"/>
      <c r="X97" s="283"/>
      <c r="Y97" s="283"/>
      <c r="Z97" s="283"/>
      <c r="AA97" s="283"/>
      <c r="AB97" s="283"/>
      <c r="AC97" s="274" t="s">
        <v>307</v>
      </c>
      <c r="AD97" s="283"/>
      <c r="AE97" s="283"/>
      <c r="AF97" s="283"/>
      <c r="AG97" s="283"/>
    </row>
    <row r="98" spans="1:33" ht="43.2" x14ac:dyDescent="0.3">
      <c r="A98" s="273">
        <v>121314</v>
      </c>
      <c r="B98" s="274" t="s">
        <v>1258</v>
      </c>
      <c r="C98" s="274" t="s">
        <v>145</v>
      </c>
      <c r="D98" s="274" t="s">
        <v>265</v>
      </c>
      <c r="E98" s="274" t="s">
        <v>1408</v>
      </c>
      <c r="F98" s="279"/>
      <c r="G98" s="274" t="s">
        <v>1809</v>
      </c>
      <c r="H98" s="274" t="s">
        <v>334</v>
      </c>
      <c r="I98" s="274" t="s">
        <v>415</v>
      </c>
      <c r="J98" s="274" t="s">
        <v>1787</v>
      </c>
      <c r="K98" s="273">
        <v>2015</v>
      </c>
      <c r="L98" s="274" t="s">
        <v>317</v>
      </c>
      <c r="M98" s="283"/>
      <c r="N98" s="272" t="s">
        <v>307</v>
      </c>
      <c r="O98" s="278" t="s">
        <v>307</v>
      </c>
      <c r="P98" s="271">
        <v>0</v>
      </c>
      <c r="Q98" s="283"/>
      <c r="R98" s="283"/>
      <c r="S98" s="283"/>
      <c r="T98" s="283"/>
      <c r="U98" s="283"/>
      <c r="V98" s="283"/>
      <c r="W98" s="283"/>
      <c r="X98" s="283"/>
      <c r="Y98" s="283"/>
      <c r="Z98" s="283"/>
      <c r="AA98" s="283"/>
      <c r="AB98" s="283"/>
      <c r="AC98" s="274" t="s">
        <v>2093</v>
      </c>
      <c r="AD98" s="283"/>
      <c r="AE98" s="283"/>
      <c r="AF98" s="283"/>
      <c r="AG98" s="283"/>
    </row>
    <row r="99" spans="1:33" ht="43.2" x14ac:dyDescent="0.3">
      <c r="A99" s="273">
        <v>121340</v>
      </c>
      <c r="B99" s="274" t="s">
        <v>1257</v>
      </c>
      <c r="C99" s="274" t="s">
        <v>381</v>
      </c>
      <c r="D99" s="274" t="s">
        <v>259</v>
      </c>
      <c r="E99" s="274" t="s">
        <v>333</v>
      </c>
      <c r="F99" s="279"/>
      <c r="G99" s="274" t="s">
        <v>1790</v>
      </c>
      <c r="H99" s="274" t="s">
        <v>334</v>
      </c>
      <c r="I99" s="274" t="s">
        <v>415</v>
      </c>
      <c r="J99" s="274" t="s">
        <v>1787</v>
      </c>
      <c r="K99" s="273">
        <v>2010</v>
      </c>
      <c r="L99" s="274" t="s">
        <v>326</v>
      </c>
      <c r="M99" s="283"/>
      <c r="N99" s="272" t="s">
        <v>307</v>
      </c>
      <c r="O99" s="278" t="s">
        <v>307</v>
      </c>
      <c r="P99" s="271">
        <v>0</v>
      </c>
      <c r="Q99" s="283"/>
      <c r="R99" s="283"/>
      <c r="S99" s="283"/>
      <c r="T99" s="283"/>
      <c r="U99" s="283"/>
      <c r="V99" s="283"/>
      <c r="W99" s="283"/>
      <c r="X99" s="283"/>
      <c r="Y99" s="283"/>
      <c r="Z99" s="283"/>
      <c r="AA99" s="283"/>
      <c r="AB99" s="283"/>
      <c r="AC99" s="274" t="s">
        <v>2091</v>
      </c>
      <c r="AD99" s="283"/>
      <c r="AE99" s="283"/>
      <c r="AF99" s="283"/>
      <c r="AG99" s="283"/>
    </row>
    <row r="100" spans="1:33" ht="28.8" x14ac:dyDescent="0.3">
      <c r="A100" s="273">
        <v>121363</v>
      </c>
      <c r="B100" s="274" t="s">
        <v>1256</v>
      </c>
      <c r="C100" s="274" t="s">
        <v>146</v>
      </c>
      <c r="D100" s="274" t="s">
        <v>475</v>
      </c>
      <c r="E100" s="274" t="s">
        <v>1408</v>
      </c>
      <c r="F100" s="275">
        <v>34718</v>
      </c>
      <c r="G100" s="274" t="s">
        <v>315</v>
      </c>
      <c r="H100" s="274" t="s">
        <v>334</v>
      </c>
      <c r="I100" s="274" t="s">
        <v>415</v>
      </c>
      <c r="J100" s="274" t="s">
        <v>1787</v>
      </c>
      <c r="K100" s="273">
        <v>2014</v>
      </c>
      <c r="L100" s="274" t="s">
        <v>317</v>
      </c>
      <c r="M100" s="283"/>
      <c r="N100" s="272" t="s">
        <v>307</v>
      </c>
      <c r="O100" s="278" t="s">
        <v>307</v>
      </c>
      <c r="P100" s="271">
        <v>0</v>
      </c>
      <c r="Q100" s="283"/>
      <c r="R100" s="283"/>
      <c r="S100" s="283"/>
      <c r="T100" s="283"/>
      <c r="U100" s="283"/>
      <c r="V100" s="283"/>
      <c r="W100" s="283"/>
      <c r="X100" s="283"/>
      <c r="Y100" s="283"/>
      <c r="Z100" s="283"/>
      <c r="AA100" s="283"/>
      <c r="AB100" s="283"/>
      <c r="AC100" s="274" t="s">
        <v>307</v>
      </c>
      <c r="AD100" s="283"/>
      <c r="AE100" s="283"/>
      <c r="AF100" s="283"/>
      <c r="AG100" s="283"/>
    </row>
    <row r="101" spans="1:33" ht="43.2" x14ac:dyDescent="0.3">
      <c r="A101" s="271">
        <v>121383</v>
      </c>
      <c r="B101" s="272" t="s">
        <v>1254</v>
      </c>
      <c r="C101" s="272" t="s">
        <v>1255</v>
      </c>
      <c r="D101" s="272" t="s">
        <v>492</v>
      </c>
      <c r="E101" s="272" t="s">
        <v>307</v>
      </c>
      <c r="F101" s="272" t="s">
        <v>307</v>
      </c>
      <c r="G101" s="272" t="s">
        <v>307</v>
      </c>
      <c r="H101" s="272" t="s">
        <v>307</v>
      </c>
      <c r="I101" s="272" t="s">
        <v>415</v>
      </c>
      <c r="J101" s="272" t="s">
        <v>307</v>
      </c>
      <c r="K101" s="272" t="s">
        <v>307</v>
      </c>
      <c r="L101" s="272" t="s">
        <v>307</v>
      </c>
      <c r="M101" s="272" t="s">
        <v>307</v>
      </c>
      <c r="N101" s="272" t="s">
        <v>307</v>
      </c>
      <c r="O101" s="278" t="s">
        <v>307</v>
      </c>
      <c r="P101" s="271">
        <v>0</v>
      </c>
      <c r="Q101" s="272" t="s">
        <v>307</v>
      </c>
      <c r="R101" s="272" t="s">
        <v>307</v>
      </c>
      <c r="S101" s="272" t="s">
        <v>307</v>
      </c>
      <c r="T101" s="272" t="s">
        <v>307</v>
      </c>
      <c r="U101" s="272" t="s">
        <v>307</v>
      </c>
      <c r="V101" s="272" t="s">
        <v>307</v>
      </c>
      <c r="W101" s="272" t="s">
        <v>307</v>
      </c>
      <c r="X101" s="272" t="s">
        <v>307</v>
      </c>
      <c r="Y101" s="272" t="s">
        <v>307</v>
      </c>
      <c r="Z101" s="272" t="s">
        <v>307</v>
      </c>
      <c r="AA101" s="272" t="s">
        <v>307</v>
      </c>
      <c r="AB101" s="272" t="s">
        <v>307</v>
      </c>
      <c r="AC101" s="272" t="s">
        <v>2091</v>
      </c>
      <c r="AD101" s="272"/>
      <c r="AE101" s="272" t="s">
        <v>307</v>
      </c>
      <c r="AF101" s="272" t="s">
        <v>2051</v>
      </c>
      <c r="AG101" s="272" t="s">
        <v>2051</v>
      </c>
    </row>
    <row r="102" spans="1:33" ht="28.8" x14ac:dyDescent="0.3">
      <c r="A102" s="271">
        <v>121474</v>
      </c>
      <c r="B102" s="272" t="s">
        <v>1253</v>
      </c>
      <c r="C102" s="272" t="s">
        <v>136</v>
      </c>
      <c r="D102" s="272" t="s">
        <v>307</v>
      </c>
      <c r="E102" s="272" t="s">
        <v>307</v>
      </c>
      <c r="F102" s="272" t="s">
        <v>307</v>
      </c>
      <c r="G102" s="272" t="s">
        <v>307</v>
      </c>
      <c r="H102" s="272" t="s">
        <v>307</v>
      </c>
      <c r="I102" s="272" t="s">
        <v>415</v>
      </c>
      <c r="J102" s="272" t="s">
        <v>307</v>
      </c>
      <c r="K102" s="272" t="s">
        <v>307</v>
      </c>
      <c r="L102" s="272" t="s">
        <v>307</v>
      </c>
      <c r="M102" s="272" t="s">
        <v>307</v>
      </c>
      <c r="N102" s="272" t="s">
        <v>307</v>
      </c>
      <c r="O102" s="278" t="s">
        <v>307</v>
      </c>
      <c r="P102" s="271">
        <v>0</v>
      </c>
      <c r="Q102" s="272" t="s">
        <v>307</v>
      </c>
      <c r="R102" s="272" t="s">
        <v>307</v>
      </c>
      <c r="S102" s="272" t="s">
        <v>307</v>
      </c>
      <c r="T102" s="272" t="s">
        <v>307</v>
      </c>
      <c r="U102" s="272" t="s">
        <v>307</v>
      </c>
      <c r="V102" s="272" t="s">
        <v>307</v>
      </c>
      <c r="W102" s="272" t="s">
        <v>307</v>
      </c>
      <c r="X102" s="272" t="s">
        <v>307</v>
      </c>
      <c r="Y102" s="272" t="s">
        <v>307</v>
      </c>
      <c r="Z102" s="272" t="s">
        <v>307</v>
      </c>
      <c r="AA102" s="272" t="s">
        <v>307</v>
      </c>
      <c r="AB102" s="272" t="s">
        <v>307</v>
      </c>
      <c r="AC102" s="272" t="s">
        <v>307</v>
      </c>
      <c r="AD102" s="272"/>
      <c r="AE102" s="272" t="s">
        <v>307</v>
      </c>
      <c r="AF102" s="272" t="s">
        <v>2051</v>
      </c>
      <c r="AG102" s="272" t="s">
        <v>2051</v>
      </c>
    </row>
    <row r="103" spans="1:33" ht="43.2" x14ac:dyDescent="0.3">
      <c r="A103" s="273">
        <v>121481</v>
      </c>
      <c r="B103" s="274" t="s">
        <v>1684</v>
      </c>
      <c r="C103" s="274" t="s">
        <v>375</v>
      </c>
      <c r="D103" s="274" t="s">
        <v>230</v>
      </c>
      <c r="E103" s="274" t="s">
        <v>332</v>
      </c>
      <c r="F103" s="275">
        <v>32288</v>
      </c>
      <c r="G103" s="274" t="s">
        <v>1800</v>
      </c>
      <c r="H103" s="274" t="s">
        <v>334</v>
      </c>
      <c r="I103" s="274" t="s">
        <v>415</v>
      </c>
      <c r="J103" s="274" t="s">
        <v>335</v>
      </c>
      <c r="K103" s="279"/>
      <c r="L103" s="274" t="s">
        <v>315</v>
      </c>
      <c r="M103" s="283"/>
      <c r="N103" s="272" t="s">
        <v>307</v>
      </c>
      <c r="O103" s="278" t="s">
        <v>307</v>
      </c>
      <c r="P103" s="271">
        <v>0</v>
      </c>
      <c r="Q103" s="283"/>
      <c r="R103" s="283"/>
      <c r="S103" s="283"/>
      <c r="T103" s="283"/>
      <c r="U103" s="283"/>
      <c r="V103" s="283"/>
      <c r="W103" s="283"/>
      <c r="X103" s="283"/>
      <c r="Y103" s="283"/>
      <c r="Z103" s="283"/>
      <c r="AA103" s="283"/>
      <c r="AB103" s="283"/>
      <c r="AC103" s="274" t="s">
        <v>2089</v>
      </c>
      <c r="AD103" s="283"/>
      <c r="AE103" s="283"/>
      <c r="AF103" s="283"/>
      <c r="AG103" s="283"/>
    </row>
    <row r="104" spans="1:33" ht="43.2" x14ac:dyDescent="0.3">
      <c r="A104" s="271">
        <v>121489</v>
      </c>
      <c r="B104" s="272" t="s">
        <v>1251</v>
      </c>
      <c r="C104" s="272" t="s">
        <v>1252</v>
      </c>
      <c r="D104" s="272" t="s">
        <v>275</v>
      </c>
      <c r="E104" s="272" t="s">
        <v>307</v>
      </c>
      <c r="F104" s="272" t="s">
        <v>307</v>
      </c>
      <c r="G104" s="272" t="s">
        <v>307</v>
      </c>
      <c r="H104" s="272" t="s">
        <v>307</v>
      </c>
      <c r="I104" s="272" t="s">
        <v>415</v>
      </c>
      <c r="J104" s="272" t="s">
        <v>307</v>
      </c>
      <c r="K104" s="272" t="s">
        <v>307</v>
      </c>
      <c r="L104" s="272" t="s">
        <v>307</v>
      </c>
      <c r="M104" s="272" t="s">
        <v>307</v>
      </c>
      <c r="N104" s="272" t="s">
        <v>307</v>
      </c>
      <c r="O104" s="278" t="s">
        <v>307</v>
      </c>
      <c r="P104" s="271">
        <v>0</v>
      </c>
      <c r="Q104" s="272" t="s">
        <v>307</v>
      </c>
      <c r="R104" s="272" t="s">
        <v>307</v>
      </c>
      <c r="S104" s="272" t="s">
        <v>307</v>
      </c>
      <c r="T104" s="272" t="s">
        <v>307</v>
      </c>
      <c r="U104" s="272" t="s">
        <v>307</v>
      </c>
      <c r="V104" s="272" t="s">
        <v>307</v>
      </c>
      <c r="W104" s="272" t="s">
        <v>307</v>
      </c>
      <c r="X104" s="272" t="s">
        <v>307</v>
      </c>
      <c r="Y104" s="272" t="s">
        <v>307</v>
      </c>
      <c r="Z104" s="272" t="s">
        <v>307</v>
      </c>
      <c r="AA104" s="272" t="s">
        <v>307</v>
      </c>
      <c r="AB104" s="272" t="s">
        <v>307</v>
      </c>
      <c r="AC104" s="272" t="s">
        <v>2091</v>
      </c>
      <c r="AD104" s="272"/>
      <c r="AE104" s="272" t="s">
        <v>307</v>
      </c>
      <c r="AF104" s="272" t="s">
        <v>2051</v>
      </c>
      <c r="AG104" s="272" t="s">
        <v>2051</v>
      </c>
    </row>
    <row r="105" spans="1:33" ht="43.2" x14ac:dyDescent="0.3">
      <c r="A105" s="273">
        <v>121529</v>
      </c>
      <c r="B105" s="274" t="s">
        <v>1250</v>
      </c>
      <c r="C105" s="274" t="s">
        <v>69</v>
      </c>
      <c r="D105" s="274" t="s">
        <v>222</v>
      </c>
      <c r="E105" s="274" t="s">
        <v>333</v>
      </c>
      <c r="F105" s="275">
        <v>31413</v>
      </c>
      <c r="G105" s="274" t="s">
        <v>318</v>
      </c>
      <c r="H105" s="274" t="s">
        <v>334</v>
      </c>
      <c r="I105" s="274" t="s">
        <v>415</v>
      </c>
      <c r="J105" s="274" t="s">
        <v>316</v>
      </c>
      <c r="K105" s="273">
        <v>2003</v>
      </c>
      <c r="L105" s="274" t="s">
        <v>315</v>
      </c>
      <c r="M105" s="283"/>
      <c r="N105" s="272" t="s">
        <v>307</v>
      </c>
      <c r="O105" s="278" t="s">
        <v>307</v>
      </c>
      <c r="P105" s="271">
        <v>0</v>
      </c>
      <c r="Q105" s="283"/>
      <c r="R105" s="283"/>
      <c r="S105" s="283"/>
      <c r="T105" s="283"/>
      <c r="U105" s="283"/>
      <c r="V105" s="283"/>
      <c r="W105" s="283"/>
      <c r="X105" s="283"/>
      <c r="Y105" s="283"/>
      <c r="Z105" s="283"/>
      <c r="AA105" s="283"/>
      <c r="AB105" s="283"/>
      <c r="AC105" s="274" t="s">
        <v>2091</v>
      </c>
      <c r="AD105" s="283"/>
      <c r="AE105" s="283"/>
      <c r="AF105" s="283"/>
      <c r="AG105" s="283"/>
    </row>
    <row r="106" spans="1:33" ht="14.4" x14ac:dyDescent="0.3">
      <c r="A106" s="271">
        <v>121541</v>
      </c>
      <c r="B106" s="272" t="s">
        <v>1249</v>
      </c>
      <c r="C106" s="272" t="s">
        <v>168</v>
      </c>
      <c r="D106" s="272" t="s">
        <v>257</v>
      </c>
      <c r="E106" s="272" t="s">
        <v>307</v>
      </c>
      <c r="F106" s="272" t="s">
        <v>307</v>
      </c>
      <c r="G106" s="272" t="s">
        <v>307</v>
      </c>
      <c r="H106" s="272" t="s">
        <v>307</v>
      </c>
      <c r="I106" s="272" t="s">
        <v>415</v>
      </c>
      <c r="J106" s="272" t="s">
        <v>307</v>
      </c>
      <c r="K106" s="272" t="s">
        <v>307</v>
      </c>
      <c r="L106" s="272" t="s">
        <v>307</v>
      </c>
      <c r="M106" s="272" t="s">
        <v>307</v>
      </c>
      <c r="N106" s="272" t="s">
        <v>307</v>
      </c>
      <c r="O106" s="278" t="s">
        <v>307</v>
      </c>
      <c r="P106" s="271">
        <v>0</v>
      </c>
      <c r="Q106" s="272" t="s">
        <v>307</v>
      </c>
      <c r="R106" s="272" t="s">
        <v>307</v>
      </c>
      <c r="S106" s="272" t="s">
        <v>307</v>
      </c>
      <c r="T106" s="272" t="s">
        <v>307</v>
      </c>
      <c r="U106" s="272" t="s">
        <v>307</v>
      </c>
      <c r="V106" s="272" t="s">
        <v>307</v>
      </c>
      <c r="W106" s="272" t="s">
        <v>307</v>
      </c>
      <c r="X106" s="272" t="s">
        <v>307</v>
      </c>
      <c r="Y106" s="272" t="s">
        <v>307</v>
      </c>
      <c r="Z106" s="272" t="s">
        <v>307</v>
      </c>
      <c r="AA106" s="272" t="s">
        <v>307</v>
      </c>
      <c r="AB106" s="272" t="s">
        <v>307</v>
      </c>
      <c r="AC106" s="272" t="s">
        <v>307</v>
      </c>
      <c r="AD106" s="272"/>
      <c r="AE106" s="272" t="s">
        <v>307</v>
      </c>
      <c r="AF106" s="272" t="s">
        <v>2051</v>
      </c>
      <c r="AG106" s="272" t="s">
        <v>2051</v>
      </c>
    </row>
    <row r="107" spans="1:33" ht="43.2" x14ac:dyDescent="0.3">
      <c r="A107" s="271">
        <v>121543</v>
      </c>
      <c r="B107" s="272" t="s">
        <v>1248</v>
      </c>
      <c r="C107" s="272" t="s">
        <v>66</v>
      </c>
      <c r="D107" s="272" t="s">
        <v>173</v>
      </c>
      <c r="E107" s="272" t="s">
        <v>307</v>
      </c>
      <c r="F107" s="272" t="s">
        <v>307</v>
      </c>
      <c r="G107" s="272" t="s">
        <v>307</v>
      </c>
      <c r="H107" s="272" t="s">
        <v>307</v>
      </c>
      <c r="I107" s="272" t="s">
        <v>415</v>
      </c>
      <c r="J107" s="272" t="s">
        <v>307</v>
      </c>
      <c r="K107" s="272" t="s">
        <v>307</v>
      </c>
      <c r="L107" s="272" t="s">
        <v>307</v>
      </c>
      <c r="M107" s="272" t="s">
        <v>307</v>
      </c>
      <c r="N107" s="272" t="s">
        <v>307</v>
      </c>
      <c r="O107" s="278" t="s">
        <v>307</v>
      </c>
      <c r="P107" s="271">
        <v>0</v>
      </c>
      <c r="Q107" s="272" t="s">
        <v>307</v>
      </c>
      <c r="R107" s="272" t="s">
        <v>307</v>
      </c>
      <c r="S107" s="272" t="s">
        <v>307</v>
      </c>
      <c r="T107" s="272" t="s">
        <v>307</v>
      </c>
      <c r="U107" s="272" t="s">
        <v>307</v>
      </c>
      <c r="V107" s="272" t="s">
        <v>307</v>
      </c>
      <c r="W107" s="272" t="s">
        <v>307</v>
      </c>
      <c r="X107" s="272" t="s">
        <v>307</v>
      </c>
      <c r="Y107" s="272" t="s">
        <v>307</v>
      </c>
      <c r="Z107" s="272" t="s">
        <v>307</v>
      </c>
      <c r="AA107" s="272" t="s">
        <v>307</v>
      </c>
      <c r="AB107" s="272" t="s">
        <v>307</v>
      </c>
      <c r="AC107" s="272" t="s">
        <v>2091</v>
      </c>
      <c r="AD107" s="272"/>
      <c r="AE107" s="272" t="s">
        <v>307</v>
      </c>
      <c r="AF107" s="272" t="s">
        <v>2051</v>
      </c>
      <c r="AG107" s="272" t="s">
        <v>2051</v>
      </c>
    </row>
    <row r="108" spans="1:33" ht="14.4" x14ac:dyDescent="0.3">
      <c r="A108" s="271">
        <v>121547</v>
      </c>
      <c r="B108" s="272" t="s">
        <v>1247</v>
      </c>
      <c r="C108" s="272" t="s">
        <v>81</v>
      </c>
      <c r="D108" s="272" t="s">
        <v>429</v>
      </c>
      <c r="E108" s="272" t="s">
        <v>307</v>
      </c>
      <c r="F108" s="272" t="s">
        <v>307</v>
      </c>
      <c r="G108" s="272" t="s">
        <v>307</v>
      </c>
      <c r="H108" s="272" t="s">
        <v>307</v>
      </c>
      <c r="I108" s="272" t="s">
        <v>415</v>
      </c>
      <c r="J108" s="272" t="s">
        <v>307</v>
      </c>
      <c r="K108" s="272" t="s">
        <v>307</v>
      </c>
      <c r="L108" s="272" t="s">
        <v>307</v>
      </c>
      <c r="M108" s="272" t="s">
        <v>307</v>
      </c>
      <c r="N108" s="272" t="s">
        <v>307</v>
      </c>
      <c r="O108" s="278" t="s">
        <v>307</v>
      </c>
      <c r="P108" s="271">
        <v>0</v>
      </c>
      <c r="Q108" s="272" t="s">
        <v>307</v>
      </c>
      <c r="R108" s="272" t="s">
        <v>307</v>
      </c>
      <c r="S108" s="272" t="s">
        <v>307</v>
      </c>
      <c r="T108" s="272" t="s">
        <v>307</v>
      </c>
      <c r="U108" s="272" t="s">
        <v>307</v>
      </c>
      <c r="V108" s="272" t="s">
        <v>307</v>
      </c>
      <c r="W108" s="272" t="s">
        <v>307</v>
      </c>
      <c r="X108" s="272" t="s">
        <v>307</v>
      </c>
      <c r="Y108" s="272" t="s">
        <v>307</v>
      </c>
      <c r="Z108" s="272" t="s">
        <v>307</v>
      </c>
      <c r="AA108" s="272" t="s">
        <v>307</v>
      </c>
      <c r="AB108" s="272" t="s">
        <v>307</v>
      </c>
      <c r="AC108" s="272" t="s">
        <v>307</v>
      </c>
      <c r="AD108" s="272"/>
      <c r="AE108" s="272" t="s">
        <v>307</v>
      </c>
      <c r="AF108" s="272" t="s">
        <v>2051</v>
      </c>
      <c r="AG108" s="272" t="s">
        <v>2051</v>
      </c>
    </row>
    <row r="109" spans="1:33" ht="43.2" x14ac:dyDescent="0.3">
      <c r="A109" s="271">
        <v>121557</v>
      </c>
      <c r="B109" s="272" t="s">
        <v>1246</v>
      </c>
      <c r="C109" s="272" t="s">
        <v>62</v>
      </c>
      <c r="D109" s="272" t="s">
        <v>238</v>
      </c>
      <c r="E109" s="272" t="s">
        <v>307</v>
      </c>
      <c r="F109" s="272" t="s">
        <v>307</v>
      </c>
      <c r="G109" s="272" t="s">
        <v>307</v>
      </c>
      <c r="H109" s="272" t="s">
        <v>307</v>
      </c>
      <c r="I109" s="272" t="s">
        <v>415</v>
      </c>
      <c r="J109" s="272" t="s">
        <v>307</v>
      </c>
      <c r="K109" s="272" t="s">
        <v>307</v>
      </c>
      <c r="L109" s="272" t="s">
        <v>307</v>
      </c>
      <c r="M109" s="272" t="s">
        <v>307</v>
      </c>
      <c r="N109" s="272" t="s">
        <v>307</v>
      </c>
      <c r="O109" s="278" t="s">
        <v>307</v>
      </c>
      <c r="P109" s="271">
        <v>0</v>
      </c>
      <c r="Q109" s="272" t="s">
        <v>307</v>
      </c>
      <c r="R109" s="272" t="s">
        <v>307</v>
      </c>
      <c r="S109" s="272" t="s">
        <v>307</v>
      </c>
      <c r="T109" s="272" t="s">
        <v>307</v>
      </c>
      <c r="U109" s="272" t="s">
        <v>307</v>
      </c>
      <c r="V109" s="272" t="s">
        <v>307</v>
      </c>
      <c r="W109" s="272" t="s">
        <v>307</v>
      </c>
      <c r="X109" s="272" t="s">
        <v>307</v>
      </c>
      <c r="Y109" s="272" t="s">
        <v>307</v>
      </c>
      <c r="Z109" s="272" t="s">
        <v>307</v>
      </c>
      <c r="AA109" s="272" t="s">
        <v>307</v>
      </c>
      <c r="AB109" s="272" t="s">
        <v>307</v>
      </c>
      <c r="AC109" s="272" t="s">
        <v>2091</v>
      </c>
      <c r="AD109" s="272"/>
      <c r="AE109" s="272" t="s">
        <v>307</v>
      </c>
      <c r="AF109" s="272" t="s">
        <v>2051</v>
      </c>
      <c r="AG109" s="272" t="s">
        <v>2051</v>
      </c>
    </row>
    <row r="110" spans="1:33" ht="14.4" x14ac:dyDescent="0.3">
      <c r="A110" s="271">
        <v>121563</v>
      </c>
      <c r="B110" s="272" t="s">
        <v>1245</v>
      </c>
      <c r="C110" s="272" t="s">
        <v>168</v>
      </c>
      <c r="D110" s="272" t="s">
        <v>738</v>
      </c>
      <c r="E110" s="272" t="s">
        <v>307</v>
      </c>
      <c r="F110" s="272" t="s">
        <v>307</v>
      </c>
      <c r="G110" s="272" t="s">
        <v>307</v>
      </c>
      <c r="H110" s="272" t="s">
        <v>307</v>
      </c>
      <c r="I110" s="272" t="s">
        <v>415</v>
      </c>
      <c r="J110" s="272" t="s">
        <v>307</v>
      </c>
      <c r="K110" s="272" t="s">
        <v>307</v>
      </c>
      <c r="L110" s="272" t="s">
        <v>307</v>
      </c>
      <c r="M110" s="272" t="s">
        <v>307</v>
      </c>
      <c r="N110" s="272" t="s">
        <v>307</v>
      </c>
      <c r="O110" s="278" t="s">
        <v>307</v>
      </c>
      <c r="P110" s="271">
        <v>0</v>
      </c>
      <c r="Q110" s="272" t="s">
        <v>307</v>
      </c>
      <c r="R110" s="272" t="s">
        <v>307</v>
      </c>
      <c r="S110" s="272" t="s">
        <v>307</v>
      </c>
      <c r="T110" s="272" t="s">
        <v>307</v>
      </c>
      <c r="U110" s="272" t="s">
        <v>307</v>
      </c>
      <c r="V110" s="272" t="s">
        <v>307</v>
      </c>
      <c r="W110" s="272" t="s">
        <v>307</v>
      </c>
      <c r="X110" s="272" t="s">
        <v>307</v>
      </c>
      <c r="Y110" s="272" t="s">
        <v>307</v>
      </c>
      <c r="Z110" s="272" t="s">
        <v>307</v>
      </c>
      <c r="AA110" s="272" t="s">
        <v>307</v>
      </c>
      <c r="AB110" s="272" t="s">
        <v>307</v>
      </c>
      <c r="AC110" s="272" t="s">
        <v>307</v>
      </c>
      <c r="AD110" s="272"/>
      <c r="AE110" s="272" t="s">
        <v>307</v>
      </c>
      <c r="AF110" s="272" t="s">
        <v>2051</v>
      </c>
      <c r="AG110" s="272" t="s">
        <v>2051</v>
      </c>
    </row>
    <row r="111" spans="1:33" ht="43.2" x14ac:dyDescent="0.3">
      <c r="A111" s="273">
        <v>121584</v>
      </c>
      <c r="B111" s="274" t="s">
        <v>730</v>
      </c>
      <c r="C111" s="274" t="s">
        <v>156</v>
      </c>
      <c r="D111" s="274" t="s">
        <v>731</v>
      </c>
      <c r="E111" s="274" t="s">
        <v>1408</v>
      </c>
      <c r="F111" s="275">
        <v>27851</v>
      </c>
      <c r="G111" s="274" t="s">
        <v>1666</v>
      </c>
      <c r="H111" s="274" t="s">
        <v>334</v>
      </c>
      <c r="I111" s="274" t="s">
        <v>415</v>
      </c>
      <c r="J111" s="274" t="s">
        <v>1787</v>
      </c>
      <c r="K111" s="273">
        <v>2016</v>
      </c>
      <c r="L111" s="274" t="s">
        <v>317</v>
      </c>
      <c r="M111" s="283"/>
      <c r="N111" s="272" t="s">
        <v>307</v>
      </c>
      <c r="O111" s="278" t="s">
        <v>307</v>
      </c>
      <c r="P111" s="271">
        <v>0</v>
      </c>
      <c r="Q111" s="283"/>
      <c r="R111" s="283"/>
      <c r="S111" s="283"/>
      <c r="T111" s="283"/>
      <c r="U111" s="283"/>
      <c r="V111" s="283"/>
      <c r="W111" s="283"/>
      <c r="X111" s="283"/>
      <c r="Y111" s="283"/>
      <c r="Z111" s="283"/>
      <c r="AA111" s="283"/>
      <c r="AB111" s="283"/>
      <c r="AC111" s="274" t="s">
        <v>2088</v>
      </c>
      <c r="AD111" s="283"/>
      <c r="AE111" s="283"/>
      <c r="AF111" s="283"/>
      <c r="AG111" s="283"/>
    </row>
    <row r="112" spans="1:33" ht="43.2" x14ac:dyDescent="0.3">
      <c r="A112" s="271">
        <v>121593</v>
      </c>
      <c r="B112" s="272" t="s">
        <v>1244</v>
      </c>
      <c r="C112" s="272" t="s">
        <v>67</v>
      </c>
      <c r="D112" s="272" t="s">
        <v>202</v>
      </c>
      <c r="E112" s="272" t="s">
        <v>307</v>
      </c>
      <c r="F112" s="272" t="s">
        <v>307</v>
      </c>
      <c r="G112" s="272" t="s">
        <v>307</v>
      </c>
      <c r="H112" s="272" t="s">
        <v>307</v>
      </c>
      <c r="I112" s="272" t="s">
        <v>415</v>
      </c>
      <c r="J112" s="272" t="s">
        <v>307</v>
      </c>
      <c r="K112" s="272" t="s">
        <v>307</v>
      </c>
      <c r="L112" s="272" t="s">
        <v>307</v>
      </c>
      <c r="M112" s="272" t="s">
        <v>307</v>
      </c>
      <c r="N112" s="272" t="s">
        <v>307</v>
      </c>
      <c r="O112" s="278" t="s">
        <v>307</v>
      </c>
      <c r="P112" s="271">
        <v>0</v>
      </c>
      <c r="Q112" s="272" t="s">
        <v>307</v>
      </c>
      <c r="R112" s="272" t="s">
        <v>307</v>
      </c>
      <c r="S112" s="272" t="s">
        <v>307</v>
      </c>
      <c r="T112" s="272" t="s">
        <v>307</v>
      </c>
      <c r="U112" s="272" t="s">
        <v>307</v>
      </c>
      <c r="V112" s="272" t="s">
        <v>307</v>
      </c>
      <c r="W112" s="272" t="s">
        <v>307</v>
      </c>
      <c r="X112" s="272" t="s">
        <v>307</v>
      </c>
      <c r="Y112" s="272" t="s">
        <v>307</v>
      </c>
      <c r="Z112" s="272" t="s">
        <v>307</v>
      </c>
      <c r="AA112" s="272" t="s">
        <v>307</v>
      </c>
      <c r="AB112" s="272" t="s">
        <v>307</v>
      </c>
      <c r="AC112" s="272" t="s">
        <v>2091</v>
      </c>
      <c r="AD112" s="272"/>
      <c r="AE112" s="272" t="s">
        <v>307</v>
      </c>
      <c r="AF112" s="272" t="s">
        <v>2051</v>
      </c>
      <c r="AG112" s="272" t="s">
        <v>2051</v>
      </c>
    </row>
    <row r="113" spans="1:33" ht="43.2" x14ac:dyDescent="0.3">
      <c r="A113" s="271">
        <v>121599</v>
      </c>
      <c r="B113" s="272" t="s">
        <v>1243</v>
      </c>
      <c r="C113" s="272" t="s">
        <v>118</v>
      </c>
      <c r="D113" s="272" t="s">
        <v>259</v>
      </c>
      <c r="E113" s="272" t="s">
        <v>307</v>
      </c>
      <c r="F113" s="272" t="s">
        <v>307</v>
      </c>
      <c r="G113" s="272" t="s">
        <v>307</v>
      </c>
      <c r="H113" s="272" t="s">
        <v>307</v>
      </c>
      <c r="I113" s="272" t="s">
        <v>415</v>
      </c>
      <c r="J113" s="272" t="s">
        <v>307</v>
      </c>
      <c r="K113" s="272" t="s">
        <v>307</v>
      </c>
      <c r="L113" s="272" t="s">
        <v>307</v>
      </c>
      <c r="M113" s="272" t="s">
        <v>307</v>
      </c>
      <c r="N113" s="272" t="s">
        <v>307</v>
      </c>
      <c r="O113" s="278" t="s">
        <v>307</v>
      </c>
      <c r="P113" s="271">
        <v>0</v>
      </c>
      <c r="Q113" s="272" t="s">
        <v>307</v>
      </c>
      <c r="R113" s="272" t="s">
        <v>307</v>
      </c>
      <c r="S113" s="272" t="s">
        <v>307</v>
      </c>
      <c r="T113" s="272" t="s">
        <v>307</v>
      </c>
      <c r="U113" s="272" t="s">
        <v>307</v>
      </c>
      <c r="V113" s="272" t="s">
        <v>307</v>
      </c>
      <c r="W113" s="272" t="s">
        <v>307</v>
      </c>
      <c r="X113" s="272" t="s">
        <v>307</v>
      </c>
      <c r="Y113" s="272" t="s">
        <v>307</v>
      </c>
      <c r="Z113" s="272" t="s">
        <v>307</v>
      </c>
      <c r="AA113" s="272" t="s">
        <v>307</v>
      </c>
      <c r="AB113" s="272" t="s">
        <v>307</v>
      </c>
      <c r="AC113" s="272" t="s">
        <v>2091</v>
      </c>
      <c r="AD113" s="272"/>
      <c r="AE113" s="272" t="s">
        <v>307</v>
      </c>
      <c r="AF113" s="272" t="s">
        <v>2051</v>
      </c>
      <c r="AG113" s="272" t="s">
        <v>2051</v>
      </c>
    </row>
    <row r="114" spans="1:33" ht="14.4" x14ac:dyDescent="0.3">
      <c r="A114" s="271">
        <v>121619</v>
      </c>
      <c r="B114" s="272" t="s">
        <v>1241</v>
      </c>
      <c r="C114" s="272" t="s">
        <v>656</v>
      </c>
      <c r="D114" s="272" t="s">
        <v>1242</v>
      </c>
      <c r="E114" s="272" t="s">
        <v>307</v>
      </c>
      <c r="F114" s="272" t="s">
        <v>307</v>
      </c>
      <c r="G114" s="272" t="s">
        <v>307</v>
      </c>
      <c r="H114" s="272" t="s">
        <v>307</v>
      </c>
      <c r="I114" s="272" t="s">
        <v>415</v>
      </c>
      <c r="J114" s="272" t="s">
        <v>307</v>
      </c>
      <c r="K114" s="272" t="s">
        <v>307</v>
      </c>
      <c r="L114" s="272" t="s">
        <v>307</v>
      </c>
      <c r="M114" s="272" t="s">
        <v>307</v>
      </c>
      <c r="N114" s="272" t="s">
        <v>307</v>
      </c>
      <c r="O114" s="278" t="s">
        <v>307</v>
      </c>
      <c r="P114" s="271">
        <v>0</v>
      </c>
      <c r="Q114" s="272" t="s">
        <v>307</v>
      </c>
      <c r="R114" s="272" t="s">
        <v>307</v>
      </c>
      <c r="S114" s="272" t="s">
        <v>307</v>
      </c>
      <c r="T114" s="272" t="s">
        <v>307</v>
      </c>
      <c r="U114" s="272" t="s">
        <v>307</v>
      </c>
      <c r="V114" s="272" t="s">
        <v>307</v>
      </c>
      <c r="W114" s="272" t="s">
        <v>307</v>
      </c>
      <c r="X114" s="272" t="s">
        <v>307</v>
      </c>
      <c r="Y114" s="272" t="s">
        <v>307</v>
      </c>
      <c r="Z114" s="272" t="s">
        <v>307</v>
      </c>
      <c r="AA114" s="272" t="s">
        <v>307</v>
      </c>
      <c r="AB114" s="272" t="s">
        <v>307</v>
      </c>
      <c r="AC114" s="272" t="s">
        <v>307</v>
      </c>
      <c r="AD114" s="272"/>
      <c r="AE114" s="272" t="s">
        <v>307</v>
      </c>
      <c r="AF114" s="272" t="s">
        <v>2051</v>
      </c>
      <c r="AG114" s="272" t="s">
        <v>2051</v>
      </c>
    </row>
    <row r="115" spans="1:33" ht="43.2" x14ac:dyDescent="0.3">
      <c r="A115" s="271">
        <v>121625</v>
      </c>
      <c r="B115" s="272" t="s">
        <v>1240</v>
      </c>
      <c r="C115" s="272" t="s">
        <v>685</v>
      </c>
      <c r="D115" s="272" t="s">
        <v>208</v>
      </c>
      <c r="E115" s="272" t="s">
        <v>307</v>
      </c>
      <c r="F115" s="272" t="s">
        <v>307</v>
      </c>
      <c r="G115" s="272" t="s">
        <v>307</v>
      </c>
      <c r="H115" s="272" t="s">
        <v>307</v>
      </c>
      <c r="I115" s="272" t="s">
        <v>415</v>
      </c>
      <c r="J115" s="272" t="s">
        <v>307</v>
      </c>
      <c r="K115" s="272" t="s">
        <v>307</v>
      </c>
      <c r="L115" s="272" t="s">
        <v>307</v>
      </c>
      <c r="M115" s="272" t="s">
        <v>307</v>
      </c>
      <c r="N115" s="272" t="s">
        <v>307</v>
      </c>
      <c r="O115" s="278" t="s">
        <v>307</v>
      </c>
      <c r="P115" s="271">
        <v>0</v>
      </c>
      <c r="Q115" s="272" t="s">
        <v>307</v>
      </c>
      <c r="R115" s="272" t="s">
        <v>307</v>
      </c>
      <c r="S115" s="272" t="s">
        <v>307</v>
      </c>
      <c r="T115" s="272" t="s">
        <v>307</v>
      </c>
      <c r="U115" s="272" t="s">
        <v>307</v>
      </c>
      <c r="V115" s="272" t="s">
        <v>307</v>
      </c>
      <c r="W115" s="272" t="s">
        <v>307</v>
      </c>
      <c r="X115" s="272" t="s">
        <v>307</v>
      </c>
      <c r="Y115" s="272" t="s">
        <v>307</v>
      </c>
      <c r="Z115" s="272" t="s">
        <v>307</v>
      </c>
      <c r="AA115" s="272" t="s">
        <v>307</v>
      </c>
      <c r="AB115" s="272" t="s">
        <v>307</v>
      </c>
      <c r="AC115" s="272" t="s">
        <v>2090</v>
      </c>
      <c r="AD115" s="272"/>
      <c r="AE115" s="272" t="s">
        <v>307</v>
      </c>
      <c r="AF115" s="272" t="s">
        <v>2051</v>
      </c>
      <c r="AG115" s="272" t="s">
        <v>2051</v>
      </c>
    </row>
    <row r="116" spans="1:33" ht="43.2" x14ac:dyDescent="0.3">
      <c r="A116" s="271">
        <v>121644</v>
      </c>
      <c r="B116" s="272" t="s">
        <v>1239</v>
      </c>
      <c r="C116" s="272" t="s">
        <v>154</v>
      </c>
      <c r="D116" s="272" t="s">
        <v>250</v>
      </c>
      <c r="E116" s="272" t="s">
        <v>307</v>
      </c>
      <c r="F116" s="272" t="s">
        <v>307</v>
      </c>
      <c r="G116" s="272" t="s">
        <v>307</v>
      </c>
      <c r="H116" s="272" t="s">
        <v>307</v>
      </c>
      <c r="I116" s="272" t="s">
        <v>415</v>
      </c>
      <c r="J116" s="272" t="s">
        <v>307</v>
      </c>
      <c r="K116" s="272" t="s">
        <v>307</v>
      </c>
      <c r="L116" s="272" t="s">
        <v>307</v>
      </c>
      <c r="M116" s="272" t="s">
        <v>307</v>
      </c>
      <c r="N116" s="272" t="s">
        <v>307</v>
      </c>
      <c r="O116" s="278" t="s">
        <v>307</v>
      </c>
      <c r="P116" s="271">
        <v>0</v>
      </c>
      <c r="Q116" s="272" t="s">
        <v>307</v>
      </c>
      <c r="R116" s="272" t="s">
        <v>307</v>
      </c>
      <c r="S116" s="272" t="s">
        <v>307</v>
      </c>
      <c r="T116" s="272" t="s">
        <v>307</v>
      </c>
      <c r="U116" s="272" t="s">
        <v>307</v>
      </c>
      <c r="V116" s="272" t="s">
        <v>307</v>
      </c>
      <c r="W116" s="272" t="s">
        <v>307</v>
      </c>
      <c r="X116" s="272" t="s">
        <v>307</v>
      </c>
      <c r="Y116" s="272" t="s">
        <v>307</v>
      </c>
      <c r="Z116" s="272" t="s">
        <v>307</v>
      </c>
      <c r="AA116" s="272" t="s">
        <v>307</v>
      </c>
      <c r="AB116" s="272" t="s">
        <v>307</v>
      </c>
      <c r="AC116" s="272" t="s">
        <v>2091</v>
      </c>
      <c r="AD116" s="272"/>
      <c r="AE116" s="272" t="s">
        <v>307</v>
      </c>
      <c r="AF116" s="272" t="s">
        <v>2051</v>
      </c>
      <c r="AG116" s="272" t="s">
        <v>2051</v>
      </c>
    </row>
    <row r="117" spans="1:33" ht="28.8" x14ac:dyDescent="0.3">
      <c r="A117" s="273">
        <v>121647</v>
      </c>
      <c r="B117" s="274" t="s">
        <v>1238</v>
      </c>
      <c r="C117" s="274" t="s">
        <v>159</v>
      </c>
      <c r="D117" s="274" t="s">
        <v>441</v>
      </c>
      <c r="E117" s="274" t="s">
        <v>333</v>
      </c>
      <c r="F117" s="279"/>
      <c r="G117" s="274" t="s">
        <v>315</v>
      </c>
      <c r="H117" s="274" t="s">
        <v>334</v>
      </c>
      <c r="I117" s="274" t="s">
        <v>415</v>
      </c>
      <c r="J117" s="274" t="s">
        <v>316</v>
      </c>
      <c r="K117" s="273">
        <v>2016</v>
      </c>
      <c r="L117" s="274" t="s">
        <v>315</v>
      </c>
      <c r="M117" s="283"/>
      <c r="N117" s="272" t="s">
        <v>307</v>
      </c>
      <c r="O117" s="278" t="s">
        <v>307</v>
      </c>
      <c r="P117" s="271">
        <v>0</v>
      </c>
      <c r="Q117" s="283"/>
      <c r="R117" s="283"/>
      <c r="S117" s="283"/>
      <c r="T117" s="283"/>
      <c r="U117" s="283"/>
      <c r="V117" s="283"/>
      <c r="W117" s="283"/>
      <c r="X117" s="283"/>
      <c r="Y117" s="283"/>
      <c r="Z117" s="283"/>
      <c r="AA117" s="283"/>
      <c r="AB117" s="283"/>
      <c r="AC117" s="274" t="s">
        <v>307</v>
      </c>
      <c r="AD117" s="283"/>
      <c r="AE117" s="283"/>
      <c r="AF117" s="283"/>
      <c r="AG117" s="283"/>
    </row>
    <row r="118" spans="1:33" ht="43.2" x14ac:dyDescent="0.3">
      <c r="A118" s="271">
        <v>121662</v>
      </c>
      <c r="B118" s="272" t="s">
        <v>1237</v>
      </c>
      <c r="C118" s="272" t="s">
        <v>668</v>
      </c>
      <c r="D118" s="272" t="s">
        <v>205</v>
      </c>
      <c r="E118" s="272" t="s">
        <v>307</v>
      </c>
      <c r="F118" s="272" t="s">
        <v>307</v>
      </c>
      <c r="G118" s="272" t="s">
        <v>307</v>
      </c>
      <c r="H118" s="272" t="s">
        <v>307</v>
      </c>
      <c r="I118" s="272" t="s">
        <v>415</v>
      </c>
      <c r="J118" s="272" t="s">
        <v>307</v>
      </c>
      <c r="K118" s="272" t="s">
        <v>307</v>
      </c>
      <c r="L118" s="272" t="s">
        <v>307</v>
      </c>
      <c r="M118" s="272" t="s">
        <v>307</v>
      </c>
      <c r="N118" s="272" t="s">
        <v>307</v>
      </c>
      <c r="O118" s="278" t="s">
        <v>307</v>
      </c>
      <c r="P118" s="271">
        <v>0</v>
      </c>
      <c r="Q118" s="272" t="s">
        <v>307</v>
      </c>
      <c r="R118" s="272" t="s">
        <v>307</v>
      </c>
      <c r="S118" s="272" t="s">
        <v>307</v>
      </c>
      <c r="T118" s="272" t="s">
        <v>307</v>
      </c>
      <c r="U118" s="272" t="s">
        <v>307</v>
      </c>
      <c r="V118" s="272" t="s">
        <v>307</v>
      </c>
      <c r="W118" s="272" t="s">
        <v>307</v>
      </c>
      <c r="X118" s="272" t="s">
        <v>307</v>
      </c>
      <c r="Y118" s="272" t="s">
        <v>307</v>
      </c>
      <c r="Z118" s="272" t="s">
        <v>307</v>
      </c>
      <c r="AA118" s="272" t="s">
        <v>307</v>
      </c>
      <c r="AB118" s="272" t="s">
        <v>307</v>
      </c>
      <c r="AC118" s="272" t="s">
        <v>2091</v>
      </c>
      <c r="AD118" s="272"/>
      <c r="AE118" s="272" t="s">
        <v>307</v>
      </c>
      <c r="AF118" s="272" t="s">
        <v>2051</v>
      </c>
      <c r="AG118" s="272" t="s">
        <v>2051</v>
      </c>
    </row>
    <row r="119" spans="1:33" ht="14.4" x14ac:dyDescent="0.3">
      <c r="A119" s="271">
        <v>121663</v>
      </c>
      <c r="B119" s="272" t="s">
        <v>1236</v>
      </c>
      <c r="C119" s="272" t="s">
        <v>68</v>
      </c>
      <c r="D119" s="272" t="s">
        <v>739</v>
      </c>
      <c r="E119" s="272" t="s">
        <v>307</v>
      </c>
      <c r="F119" s="272" t="s">
        <v>307</v>
      </c>
      <c r="G119" s="272" t="s">
        <v>307</v>
      </c>
      <c r="H119" s="272" t="s">
        <v>307</v>
      </c>
      <c r="I119" s="272" t="s">
        <v>415</v>
      </c>
      <c r="J119" s="272" t="s">
        <v>307</v>
      </c>
      <c r="K119" s="272" t="s">
        <v>307</v>
      </c>
      <c r="L119" s="272" t="s">
        <v>307</v>
      </c>
      <c r="M119" s="272" t="s">
        <v>307</v>
      </c>
      <c r="N119" s="272" t="s">
        <v>307</v>
      </c>
      <c r="O119" s="278" t="s">
        <v>307</v>
      </c>
      <c r="P119" s="271">
        <v>0</v>
      </c>
      <c r="Q119" s="272" t="s">
        <v>307</v>
      </c>
      <c r="R119" s="272" t="s">
        <v>307</v>
      </c>
      <c r="S119" s="272" t="s">
        <v>307</v>
      </c>
      <c r="T119" s="272" t="s">
        <v>307</v>
      </c>
      <c r="U119" s="272" t="s">
        <v>307</v>
      </c>
      <c r="V119" s="272" t="s">
        <v>307</v>
      </c>
      <c r="W119" s="272" t="s">
        <v>307</v>
      </c>
      <c r="X119" s="272" t="s">
        <v>307</v>
      </c>
      <c r="Y119" s="272" t="s">
        <v>307</v>
      </c>
      <c r="Z119" s="272" t="s">
        <v>307</v>
      </c>
      <c r="AA119" s="272" t="s">
        <v>307</v>
      </c>
      <c r="AB119" s="272" t="s">
        <v>307</v>
      </c>
      <c r="AC119" s="272" t="s">
        <v>307</v>
      </c>
      <c r="AD119" s="272"/>
      <c r="AE119" s="272" t="s">
        <v>307</v>
      </c>
      <c r="AF119" s="272" t="s">
        <v>2051</v>
      </c>
      <c r="AG119" s="272" t="s">
        <v>2051</v>
      </c>
    </row>
    <row r="120" spans="1:33" ht="43.2" x14ac:dyDescent="0.3">
      <c r="A120" s="271">
        <v>121679</v>
      </c>
      <c r="B120" s="272" t="s">
        <v>1235</v>
      </c>
      <c r="C120" s="272" t="s">
        <v>66</v>
      </c>
      <c r="D120" s="272" t="s">
        <v>235</v>
      </c>
      <c r="E120" s="272" t="s">
        <v>307</v>
      </c>
      <c r="F120" s="272" t="s">
        <v>307</v>
      </c>
      <c r="G120" s="272" t="s">
        <v>307</v>
      </c>
      <c r="H120" s="272" t="s">
        <v>307</v>
      </c>
      <c r="I120" s="272" t="s">
        <v>415</v>
      </c>
      <c r="J120" s="272" t="s">
        <v>307</v>
      </c>
      <c r="K120" s="272" t="s">
        <v>307</v>
      </c>
      <c r="L120" s="272" t="s">
        <v>307</v>
      </c>
      <c r="M120" s="272" t="s">
        <v>307</v>
      </c>
      <c r="N120" s="272" t="s">
        <v>307</v>
      </c>
      <c r="O120" s="278" t="s">
        <v>307</v>
      </c>
      <c r="P120" s="271">
        <v>0</v>
      </c>
      <c r="Q120" s="272" t="s">
        <v>307</v>
      </c>
      <c r="R120" s="272" t="s">
        <v>307</v>
      </c>
      <c r="S120" s="272" t="s">
        <v>307</v>
      </c>
      <c r="T120" s="272" t="s">
        <v>307</v>
      </c>
      <c r="U120" s="272" t="s">
        <v>307</v>
      </c>
      <c r="V120" s="272" t="s">
        <v>307</v>
      </c>
      <c r="W120" s="272" t="s">
        <v>307</v>
      </c>
      <c r="X120" s="272" t="s">
        <v>307</v>
      </c>
      <c r="Y120" s="272" t="s">
        <v>307</v>
      </c>
      <c r="Z120" s="272" t="s">
        <v>307</v>
      </c>
      <c r="AA120" s="272" t="s">
        <v>307</v>
      </c>
      <c r="AB120" s="272" t="s">
        <v>307</v>
      </c>
      <c r="AC120" s="272" t="s">
        <v>2091</v>
      </c>
      <c r="AD120" s="272"/>
      <c r="AE120" s="272" t="s">
        <v>307</v>
      </c>
      <c r="AF120" s="272" t="s">
        <v>2051</v>
      </c>
      <c r="AG120" s="272" t="s">
        <v>2051</v>
      </c>
    </row>
    <row r="121" spans="1:33" ht="43.2" x14ac:dyDescent="0.3">
      <c r="A121" s="271">
        <v>121690</v>
      </c>
      <c r="B121" s="272" t="s">
        <v>1233</v>
      </c>
      <c r="C121" s="272" t="s">
        <v>117</v>
      </c>
      <c r="D121" s="272" t="s">
        <v>1234</v>
      </c>
      <c r="E121" s="272" t="s">
        <v>307</v>
      </c>
      <c r="F121" s="272" t="s">
        <v>307</v>
      </c>
      <c r="G121" s="272" t="s">
        <v>307</v>
      </c>
      <c r="H121" s="272" t="s">
        <v>307</v>
      </c>
      <c r="I121" s="272" t="s">
        <v>415</v>
      </c>
      <c r="J121" s="272" t="s">
        <v>307</v>
      </c>
      <c r="K121" s="272" t="s">
        <v>307</v>
      </c>
      <c r="L121" s="272" t="s">
        <v>307</v>
      </c>
      <c r="M121" s="272" t="s">
        <v>307</v>
      </c>
      <c r="N121" s="272" t="s">
        <v>307</v>
      </c>
      <c r="O121" s="278" t="s">
        <v>307</v>
      </c>
      <c r="P121" s="271">
        <v>0</v>
      </c>
      <c r="Q121" s="272" t="s">
        <v>307</v>
      </c>
      <c r="R121" s="272" t="s">
        <v>307</v>
      </c>
      <c r="S121" s="272" t="s">
        <v>307</v>
      </c>
      <c r="T121" s="272" t="s">
        <v>307</v>
      </c>
      <c r="U121" s="272" t="s">
        <v>307</v>
      </c>
      <c r="V121" s="272" t="s">
        <v>307</v>
      </c>
      <c r="W121" s="272" t="s">
        <v>307</v>
      </c>
      <c r="X121" s="272" t="s">
        <v>307</v>
      </c>
      <c r="Y121" s="272" t="s">
        <v>307</v>
      </c>
      <c r="Z121" s="272" t="s">
        <v>307</v>
      </c>
      <c r="AA121" s="272" t="s">
        <v>307</v>
      </c>
      <c r="AB121" s="272" t="s">
        <v>307</v>
      </c>
      <c r="AC121" s="272" t="s">
        <v>2091</v>
      </c>
      <c r="AD121" s="272"/>
      <c r="AE121" s="272" t="s">
        <v>307</v>
      </c>
      <c r="AF121" s="272" t="s">
        <v>2051</v>
      </c>
      <c r="AG121" s="272" t="s">
        <v>2051</v>
      </c>
    </row>
    <row r="122" spans="1:33" ht="43.2" x14ac:dyDescent="0.3">
      <c r="A122" s="271">
        <v>121698</v>
      </c>
      <c r="B122" s="272" t="s">
        <v>1230</v>
      </c>
      <c r="C122" s="272" t="s">
        <v>1231</v>
      </c>
      <c r="D122" s="272" t="s">
        <v>1232</v>
      </c>
      <c r="E122" s="272" t="s">
        <v>307</v>
      </c>
      <c r="F122" s="272" t="s">
        <v>307</v>
      </c>
      <c r="G122" s="272" t="s">
        <v>307</v>
      </c>
      <c r="H122" s="272" t="s">
        <v>307</v>
      </c>
      <c r="I122" s="272" t="s">
        <v>415</v>
      </c>
      <c r="J122" s="272" t="s">
        <v>307</v>
      </c>
      <c r="K122" s="272" t="s">
        <v>307</v>
      </c>
      <c r="L122" s="272" t="s">
        <v>307</v>
      </c>
      <c r="M122" s="272" t="s">
        <v>307</v>
      </c>
      <c r="N122" s="272" t="s">
        <v>307</v>
      </c>
      <c r="O122" s="278" t="s">
        <v>307</v>
      </c>
      <c r="P122" s="271">
        <v>0</v>
      </c>
      <c r="Q122" s="272" t="s">
        <v>307</v>
      </c>
      <c r="R122" s="272" t="s">
        <v>307</v>
      </c>
      <c r="S122" s="272" t="s">
        <v>307</v>
      </c>
      <c r="T122" s="272" t="s">
        <v>307</v>
      </c>
      <c r="U122" s="272" t="s">
        <v>307</v>
      </c>
      <c r="V122" s="272" t="s">
        <v>307</v>
      </c>
      <c r="W122" s="272" t="s">
        <v>307</v>
      </c>
      <c r="X122" s="272" t="s">
        <v>307</v>
      </c>
      <c r="Y122" s="272" t="s">
        <v>307</v>
      </c>
      <c r="Z122" s="272" t="s">
        <v>307</v>
      </c>
      <c r="AA122" s="272" t="s">
        <v>307</v>
      </c>
      <c r="AB122" s="272" t="s">
        <v>307</v>
      </c>
      <c r="AC122" s="272" t="s">
        <v>2091</v>
      </c>
      <c r="AD122" s="272"/>
      <c r="AE122" s="272" t="s">
        <v>307</v>
      </c>
      <c r="AF122" s="272" t="s">
        <v>2051</v>
      </c>
      <c r="AG122" s="272" t="s">
        <v>2051</v>
      </c>
    </row>
    <row r="123" spans="1:33" ht="43.2" x14ac:dyDescent="0.3">
      <c r="A123" s="271">
        <v>121705</v>
      </c>
      <c r="B123" s="272" t="s">
        <v>1228</v>
      </c>
      <c r="C123" s="272" t="s">
        <v>1229</v>
      </c>
      <c r="D123" s="272" t="s">
        <v>263</v>
      </c>
      <c r="E123" s="272" t="s">
        <v>307</v>
      </c>
      <c r="F123" s="272" t="s">
        <v>307</v>
      </c>
      <c r="G123" s="272" t="s">
        <v>307</v>
      </c>
      <c r="H123" s="272" t="s">
        <v>307</v>
      </c>
      <c r="I123" s="272" t="s">
        <v>415</v>
      </c>
      <c r="J123" s="272" t="s">
        <v>307</v>
      </c>
      <c r="K123" s="272" t="s">
        <v>307</v>
      </c>
      <c r="L123" s="272" t="s">
        <v>307</v>
      </c>
      <c r="M123" s="272" t="s">
        <v>307</v>
      </c>
      <c r="N123" s="272" t="s">
        <v>307</v>
      </c>
      <c r="O123" s="278" t="s">
        <v>307</v>
      </c>
      <c r="P123" s="271">
        <v>0</v>
      </c>
      <c r="Q123" s="272" t="s">
        <v>307</v>
      </c>
      <c r="R123" s="272" t="s">
        <v>307</v>
      </c>
      <c r="S123" s="272" t="s">
        <v>307</v>
      </c>
      <c r="T123" s="272" t="s">
        <v>307</v>
      </c>
      <c r="U123" s="272" t="s">
        <v>307</v>
      </c>
      <c r="V123" s="272" t="s">
        <v>307</v>
      </c>
      <c r="W123" s="272" t="s">
        <v>307</v>
      </c>
      <c r="X123" s="272" t="s">
        <v>307</v>
      </c>
      <c r="Y123" s="272" t="s">
        <v>307</v>
      </c>
      <c r="Z123" s="272" t="s">
        <v>307</v>
      </c>
      <c r="AA123" s="272" t="s">
        <v>307</v>
      </c>
      <c r="AB123" s="272" t="s">
        <v>307</v>
      </c>
      <c r="AC123" s="272" t="s">
        <v>2091</v>
      </c>
      <c r="AD123" s="272"/>
      <c r="AE123" s="272" t="s">
        <v>307</v>
      </c>
      <c r="AF123" s="272" t="s">
        <v>2051</v>
      </c>
      <c r="AG123" s="272" t="s">
        <v>2051</v>
      </c>
    </row>
    <row r="124" spans="1:33" ht="43.2" x14ac:dyDescent="0.3">
      <c r="A124" s="273">
        <v>121737</v>
      </c>
      <c r="B124" s="274" t="s">
        <v>1511</v>
      </c>
      <c r="C124" s="274" t="s">
        <v>63</v>
      </c>
      <c r="D124" s="274" t="s">
        <v>1512</v>
      </c>
      <c r="E124" s="274" t="s">
        <v>333</v>
      </c>
      <c r="F124" s="275">
        <v>34679</v>
      </c>
      <c r="G124" s="274" t="s">
        <v>1807</v>
      </c>
      <c r="H124" s="274" t="s">
        <v>334</v>
      </c>
      <c r="I124" s="274" t="s">
        <v>417</v>
      </c>
      <c r="J124" s="274" t="s">
        <v>335</v>
      </c>
      <c r="K124" s="273">
        <v>2016</v>
      </c>
      <c r="L124" s="274" t="s">
        <v>315</v>
      </c>
      <c r="M124" s="283"/>
      <c r="N124" s="272" t="s">
        <v>307</v>
      </c>
      <c r="O124" s="278" t="s">
        <v>307</v>
      </c>
      <c r="P124" s="271">
        <v>0</v>
      </c>
      <c r="Q124" s="283"/>
      <c r="R124" s="283"/>
      <c r="S124" s="283"/>
      <c r="T124" s="283"/>
      <c r="U124" s="283"/>
      <c r="V124" s="283"/>
      <c r="W124" s="283"/>
      <c r="X124" s="283"/>
      <c r="Y124" s="283"/>
      <c r="Z124" s="283"/>
      <c r="AA124" s="283"/>
      <c r="AB124" s="283"/>
      <c r="AC124" s="274" t="s">
        <v>2088</v>
      </c>
      <c r="AD124" s="283"/>
      <c r="AE124" s="283"/>
      <c r="AF124" s="283"/>
      <c r="AG124" s="283"/>
    </row>
    <row r="125" spans="1:33" ht="43.2" x14ac:dyDescent="0.3">
      <c r="A125" s="271">
        <v>121752</v>
      </c>
      <c r="B125" s="272" t="s">
        <v>1225</v>
      </c>
      <c r="C125" s="272" t="s">
        <v>66</v>
      </c>
      <c r="D125" s="272" t="s">
        <v>1226</v>
      </c>
      <c r="E125" s="272" t="s">
        <v>307</v>
      </c>
      <c r="F125" s="272" t="s">
        <v>307</v>
      </c>
      <c r="G125" s="272" t="s">
        <v>307</v>
      </c>
      <c r="H125" s="272" t="s">
        <v>307</v>
      </c>
      <c r="I125" s="272" t="s">
        <v>415</v>
      </c>
      <c r="J125" s="272" t="s">
        <v>307</v>
      </c>
      <c r="K125" s="272" t="s">
        <v>307</v>
      </c>
      <c r="L125" s="272" t="s">
        <v>307</v>
      </c>
      <c r="M125" s="272" t="s">
        <v>307</v>
      </c>
      <c r="N125" s="272" t="s">
        <v>307</v>
      </c>
      <c r="O125" s="278" t="s">
        <v>307</v>
      </c>
      <c r="P125" s="271">
        <v>0</v>
      </c>
      <c r="Q125" s="272" t="s">
        <v>307</v>
      </c>
      <c r="R125" s="272" t="s">
        <v>307</v>
      </c>
      <c r="S125" s="272" t="s">
        <v>307</v>
      </c>
      <c r="T125" s="272" t="s">
        <v>307</v>
      </c>
      <c r="U125" s="272" t="s">
        <v>307</v>
      </c>
      <c r="V125" s="272" t="s">
        <v>307</v>
      </c>
      <c r="W125" s="272" t="s">
        <v>307</v>
      </c>
      <c r="X125" s="272" t="s">
        <v>307</v>
      </c>
      <c r="Y125" s="272" t="s">
        <v>307</v>
      </c>
      <c r="Z125" s="272" t="s">
        <v>307</v>
      </c>
      <c r="AA125" s="272" t="s">
        <v>307</v>
      </c>
      <c r="AB125" s="272" t="s">
        <v>307</v>
      </c>
      <c r="AC125" s="272" t="s">
        <v>2091</v>
      </c>
      <c r="AD125" s="272"/>
      <c r="AE125" s="272" t="s">
        <v>307</v>
      </c>
      <c r="AF125" s="272" t="s">
        <v>2051</v>
      </c>
      <c r="AG125" s="272" t="s">
        <v>2051</v>
      </c>
    </row>
    <row r="126" spans="1:33" ht="43.2" x14ac:dyDescent="0.3">
      <c r="A126" s="271">
        <v>121763</v>
      </c>
      <c r="B126" s="272" t="s">
        <v>1223</v>
      </c>
      <c r="C126" s="272" t="s">
        <v>1224</v>
      </c>
      <c r="D126" s="272" t="s">
        <v>220</v>
      </c>
      <c r="E126" s="272" t="s">
        <v>307</v>
      </c>
      <c r="F126" s="272" t="s">
        <v>307</v>
      </c>
      <c r="G126" s="272" t="s">
        <v>307</v>
      </c>
      <c r="H126" s="272" t="s">
        <v>307</v>
      </c>
      <c r="I126" s="272" t="s">
        <v>415</v>
      </c>
      <c r="J126" s="272" t="s">
        <v>307</v>
      </c>
      <c r="K126" s="272" t="s">
        <v>307</v>
      </c>
      <c r="L126" s="272" t="s">
        <v>307</v>
      </c>
      <c r="M126" s="272" t="s">
        <v>307</v>
      </c>
      <c r="N126" s="272" t="s">
        <v>307</v>
      </c>
      <c r="O126" s="278" t="s">
        <v>307</v>
      </c>
      <c r="P126" s="271">
        <v>0</v>
      </c>
      <c r="Q126" s="272" t="s">
        <v>307</v>
      </c>
      <c r="R126" s="272" t="s">
        <v>307</v>
      </c>
      <c r="S126" s="272" t="s">
        <v>307</v>
      </c>
      <c r="T126" s="272" t="s">
        <v>307</v>
      </c>
      <c r="U126" s="272" t="s">
        <v>307</v>
      </c>
      <c r="V126" s="272" t="s">
        <v>307</v>
      </c>
      <c r="W126" s="272" t="s">
        <v>307</v>
      </c>
      <c r="X126" s="272" t="s">
        <v>307</v>
      </c>
      <c r="Y126" s="272" t="s">
        <v>307</v>
      </c>
      <c r="Z126" s="272" t="s">
        <v>307</v>
      </c>
      <c r="AA126" s="272" t="s">
        <v>307</v>
      </c>
      <c r="AB126" s="272" t="s">
        <v>307</v>
      </c>
      <c r="AC126" s="272" t="s">
        <v>2091</v>
      </c>
      <c r="AD126" s="272"/>
      <c r="AE126" s="272" t="s">
        <v>307</v>
      </c>
      <c r="AF126" s="272" t="s">
        <v>2051</v>
      </c>
      <c r="AG126" s="272" t="s">
        <v>2051</v>
      </c>
    </row>
    <row r="127" spans="1:33" ht="43.2" x14ac:dyDescent="0.3">
      <c r="A127" s="271">
        <v>121766</v>
      </c>
      <c r="B127" s="272" t="s">
        <v>1222</v>
      </c>
      <c r="C127" s="272" t="s">
        <v>689</v>
      </c>
      <c r="D127" s="272" t="s">
        <v>199</v>
      </c>
      <c r="E127" s="272" t="s">
        <v>332</v>
      </c>
      <c r="F127" s="272" t="s">
        <v>1960</v>
      </c>
      <c r="G127" s="272" t="s">
        <v>315</v>
      </c>
      <c r="H127" s="272" t="s">
        <v>334</v>
      </c>
      <c r="I127" s="272" t="s">
        <v>415</v>
      </c>
      <c r="J127" s="272" t="s">
        <v>1666</v>
      </c>
      <c r="K127" s="272" t="s">
        <v>1666</v>
      </c>
      <c r="L127" s="272" t="s">
        <v>1666</v>
      </c>
      <c r="M127" s="272" t="s">
        <v>307</v>
      </c>
      <c r="N127" s="272" t="s">
        <v>307</v>
      </c>
      <c r="O127" s="278" t="s">
        <v>307</v>
      </c>
      <c r="P127" s="271">
        <v>0</v>
      </c>
      <c r="Q127" s="272" t="s">
        <v>307</v>
      </c>
      <c r="R127" s="272" t="s">
        <v>307</v>
      </c>
      <c r="S127" s="272" t="s">
        <v>307</v>
      </c>
      <c r="T127" s="272" t="s">
        <v>307</v>
      </c>
      <c r="U127" s="272" t="s">
        <v>307</v>
      </c>
      <c r="V127" s="272" t="s">
        <v>307</v>
      </c>
      <c r="W127" s="272" t="s">
        <v>307</v>
      </c>
      <c r="X127" s="272" t="s">
        <v>307</v>
      </c>
      <c r="Y127" s="272" t="s">
        <v>307</v>
      </c>
      <c r="Z127" s="272" t="s">
        <v>307</v>
      </c>
      <c r="AA127" s="272" t="s">
        <v>307</v>
      </c>
      <c r="AB127" s="272" t="s">
        <v>307</v>
      </c>
      <c r="AC127" s="272" t="s">
        <v>2091</v>
      </c>
      <c r="AD127" s="272"/>
      <c r="AE127" s="272" t="s">
        <v>307</v>
      </c>
      <c r="AF127" s="272"/>
      <c r="AG127" s="272" t="s">
        <v>2051</v>
      </c>
    </row>
    <row r="128" spans="1:33" ht="43.2" x14ac:dyDescent="0.3">
      <c r="A128" s="273">
        <v>121775</v>
      </c>
      <c r="B128" s="274" t="s">
        <v>1221</v>
      </c>
      <c r="C128" s="274" t="s">
        <v>622</v>
      </c>
      <c r="D128" s="274" t="s">
        <v>501</v>
      </c>
      <c r="E128" s="274" t="s">
        <v>1408</v>
      </c>
      <c r="F128" s="279"/>
      <c r="G128" s="274" t="s">
        <v>315</v>
      </c>
      <c r="H128" s="274" t="s">
        <v>334</v>
      </c>
      <c r="I128" s="274" t="s">
        <v>415</v>
      </c>
      <c r="J128" s="274" t="s">
        <v>316</v>
      </c>
      <c r="K128" s="273">
        <v>2015</v>
      </c>
      <c r="L128" s="274" t="s">
        <v>315</v>
      </c>
      <c r="M128" s="283"/>
      <c r="N128" s="272" t="s">
        <v>307</v>
      </c>
      <c r="O128" s="278" t="s">
        <v>307</v>
      </c>
      <c r="P128" s="271">
        <v>0</v>
      </c>
      <c r="Q128" s="283"/>
      <c r="R128" s="283"/>
      <c r="S128" s="283"/>
      <c r="T128" s="283"/>
      <c r="U128" s="283"/>
      <c r="V128" s="283"/>
      <c r="W128" s="283"/>
      <c r="X128" s="283"/>
      <c r="Y128" s="283"/>
      <c r="Z128" s="283"/>
      <c r="AA128" s="283"/>
      <c r="AB128" s="283"/>
      <c r="AC128" s="274" t="s">
        <v>2091</v>
      </c>
      <c r="AD128" s="283"/>
      <c r="AE128" s="283"/>
      <c r="AF128" s="283"/>
      <c r="AG128" s="283"/>
    </row>
    <row r="129" spans="1:33" ht="43.2" x14ac:dyDescent="0.3">
      <c r="A129" s="271">
        <v>121803</v>
      </c>
      <c r="B129" s="272" t="s">
        <v>1220</v>
      </c>
      <c r="C129" s="272" t="s">
        <v>438</v>
      </c>
      <c r="D129" s="272" t="s">
        <v>376</v>
      </c>
      <c r="E129" s="272" t="s">
        <v>307</v>
      </c>
      <c r="F129" s="272" t="s">
        <v>307</v>
      </c>
      <c r="G129" s="272" t="s">
        <v>307</v>
      </c>
      <c r="H129" s="272" t="s">
        <v>307</v>
      </c>
      <c r="I129" s="272" t="s">
        <v>415</v>
      </c>
      <c r="J129" s="272" t="s">
        <v>307</v>
      </c>
      <c r="K129" s="272" t="s">
        <v>307</v>
      </c>
      <c r="L129" s="272" t="s">
        <v>307</v>
      </c>
      <c r="M129" s="272" t="s">
        <v>307</v>
      </c>
      <c r="N129" s="272" t="s">
        <v>307</v>
      </c>
      <c r="O129" s="278" t="s">
        <v>307</v>
      </c>
      <c r="P129" s="271">
        <v>0</v>
      </c>
      <c r="Q129" s="272" t="s">
        <v>307</v>
      </c>
      <c r="R129" s="272" t="s">
        <v>307</v>
      </c>
      <c r="S129" s="272" t="s">
        <v>307</v>
      </c>
      <c r="T129" s="272" t="s">
        <v>307</v>
      </c>
      <c r="U129" s="272" t="s">
        <v>307</v>
      </c>
      <c r="V129" s="272" t="s">
        <v>307</v>
      </c>
      <c r="W129" s="272" t="s">
        <v>307</v>
      </c>
      <c r="X129" s="272" t="s">
        <v>307</v>
      </c>
      <c r="Y129" s="272" t="s">
        <v>307</v>
      </c>
      <c r="Z129" s="272" t="s">
        <v>307</v>
      </c>
      <c r="AA129" s="272" t="s">
        <v>307</v>
      </c>
      <c r="AB129" s="272" t="s">
        <v>307</v>
      </c>
      <c r="AC129" s="272" t="s">
        <v>2091</v>
      </c>
      <c r="AD129" s="272"/>
      <c r="AE129" s="272" t="s">
        <v>307</v>
      </c>
      <c r="AF129" s="272" t="s">
        <v>2051</v>
      </c>
      <c r="AG129" s="272" t="s">
        <v>2051</v>
      </c>
    </row>
    <row r="130" spans="1:33" ht="43.2" x14ac:dyDescent="0.3">
      <c r="A130" s="271">
        <v>121805</v>
      </c>
      <c r="B130" s="272" t="s">
        <v>1219</v>
      </c>
      <c r="C130" s="272" t="s">
        <v>418</v>
      </c>
      <c r="D130" s="272" t="s">
        <v>251</v>
      </c>
      <c r="E130" s="272" t="s">
        <v>307</v>
      </c>
      <c r="F130" s="272" t="s">
        <v>307</v>
      </c>
      <c r="G130" s="272" t="s">
        <v>307</v>
      </c>
      <c r="H130" s="272" t="s">
        <v>307</v>
      </c>
      <c r="I130" s="272" t="s">
        <v>415</v>
      </c>
      <c r="J130" s="272" t="s">
        <v>307</v>
      </c>
      <c r="K130" s="272" t="s">
        <v>307</v>
      </c>
      <c r="L130" s="272" t="s">
        <v>307</v>
      </c>
      <c r="M130" s="272" t="s">
        <v>307</v>
      </c>
      <c r="N130" s="272" t="s">
        <v>307</v>
      </c>
      <c r="O130" s="278" t="s">
        <v>307</v>
      </c>
      <c r="P130" s="271">
        <v>0</v>
      </c>
      <c r="Q130" s="272" t="s">
        <v>307</v>
      </c>
      <c r="R130" s="272" t="s">
        <v>307</v>
      </c>
      <c r="S130" s="272" t="s">
        <v>307</v>
      </c>
      <c r="T130" s="272" t="s">
        <v>307</v>
      </c>
      <c r="U130" s="272" t="s">
        <v>307</v>
      </c>
      <c r="V130" s="272" t="s">
        <v>307</v>
      </c>
      <c r="W130" s="272" t="s">
        <v>307</v>
      </c>
      <c r="X130" s="272" t="s">
        <v>307</v>
      </c>
      <c r="Y130" s="272" t="s">
        <v>307</v>
      </c>
      <c r="Z130" s="272" t="s">
        <v>307</v>
      </c>
      <c r="AA130" s="272" t="s">
        <v>307</v>
      </c>
      <c r="AB130" s="272" t="s">
        <v>307</v>
      </c>
      <c r="AC130" s="272" t="s">
        <v>2091</v>
      </c>
      <c r="AD130" s="272"/>
      <c r="AE130" s="272" t="s">
        <v>307</v>
      </c>
      <c r="AF130" s="272" t="s">
        <v>2051</v>
      </c>
      <c r="AG130" s="272" t="s">
        <v>2051</v>
      </c>
    </row>
    <row r="131" spans="1:33" ht="14.4" x14ac:dyDescent="0.3">
      <c r="A131" s="271">
        <v>121828</v>
      </c>
      <c r="B131" s="272" t="s">
        <v>1218</v>
      </c>
      <c r="C131" s="272" t="s">
        <v>81</v>
      </c>
      <c r="D131" s="272" t="s">
        <v>404</v>
      </c>
      <c r="E131" s="272" t="s">
        <v>307</v>
      </c>
      <c r="F131" s="272" t="s">
        <v>307</v>
      </c>
      <c r="G131" s="272" t="s">
        <v>307</v>
      </c>
      <c r="H131" s="272" t="s">
        <v>307</v>
      </c>
      <c r="I131" s="272" t="s">
        <v>415</v>
      </c>
      <c r="J131" s="272" t="s">
        <v>307</v>
      </c>
      <c r="K131" s="272" t="s">
        <v>307</v>
      </c>
      <c r="L131" s="272" t="s">
        <v>307</v>
      </c>
      <c r="M131" s="272" t="s">
        <v>307</v>
      </c>
      <c r="N131" s="272" t="s">
        <v>307</v>
      </c>
      <c r="O131" s="278" t="s">
        <v>307</v>
      </c>
      <c r="P131" s="271">
        <v>0</v>
      </c>
      <c r="Q131" s="272" t="s">
        <v>307</v>
      </c>
      <c r="R131" s="272" t="s">
        <v>307</v>
      </c>
      <c r="S131" s="272" t="s">
        <v>307</v>
      </c>
      <c r="T131" s="272" t="s">
        <v>307</v>
      </c>
      <c r="U131" s="272" t="s">
        <v>307</v>
      </c>
      <c r="V131" s="272" t="s">
        <v>307</v>
      </c>
      <c r="W131" s="272" t="s">
        <v>307</v>
      </c>
      <c r="X131" s="272" t="s">
        <v>307</v>
      </c>
      <c r="Y131" s="272" t="s">
        <v>307</v>
      </c>
      <c r="Z131" s="272" t="s">
        <v>307</v>
      </c>
      <c r="AA131" s="272" t="s">
        <v>307</v>
      </c>
      <c r="AB131" s="272" t="s">
        <v>307</v>
      </c>
      <c r="AC131" s="272" t="s">
        <v>307</v>
      </c>
      <c r="AD131" s="272"/>
      <c r="AE131" s="272" t="s">
        <v>307</v>
      </c>
      <c r="AF131" s="272" t="s">
        <v>2051</v>
      </c>
      <c r="AG131" s="272" t="s">
        <v>2051</v>
      </c>
    </row>
    <row r="132" spans="1:33" ht="43.2" x14ac:dyDescent="0.3">
      <c r="A132" s="271">
        <v>121854</v>
      </c>
      <c r="B132" s="272" t="s">
        <v>1217</v>
      </c>
      <c r="C132" s="272" t="s">
        <v>66</v>
      </c>
      <c r="D132" s="272" t="s">
        <v>951</v>
      </c>
      <c r="E132" s="272" t="s">
        <v>307</v>
      </c>
      <c r="F132" s="272" t="s">
        <v>307</v>
      </c>
      <c r="G132" s="272" t="s">
        <v>307</v>
      </c>
      <c r="H132" s="272" t="s">
        <v>307</v>
      </c>
      <c r="I132" s="272" t="s">
        <v>415</v>
      </c>
      <c r="J132" s="272" t="s">
        <v>307</v>
      </c>
      <c r="K132" s="272" t="s">
        <v>307</v>
      </c>
      <c r="L132" s="272" t="s">
        <v>307</v>
      </c>
      <c r="M132" s="272" t="s">
        <v>307</v>
      </c>
      <c r="N132" s="272" t="s">
        <v>307</v>
      </c>
      <c r="O132" s="278" t="s">
        <v>307</v>
      </c>
      <c r="P132" s="271">
        <v>0</v>
      </c>
      <c r="Q132" s="272" t="s">
        <v>307</v>
      </c>
      <c r="R132" s="272" t="s">
        <v>307</v>
      </c>
      <c r="S132" s="272" t="s">
        <v>307</v>
      </c>
      <c r="T132" s="272" t="s">
        <v>307</v>
      </c>
      <c r="U132" s="272" t="s">
        <v>307</v>
      </c>
      <c r="V132" s="272" t="s">
        <v>307</v>
      </c>
      <c r="W132" s="272" t="s">
        <v>307</v>
      </c>
      <c r="X132" s="272" t="s">
        <v>307</v>
      </c>
      <c r="Y132" s="272" t="s">
        <v>307</v>
      </c>
      <c r="Z132" s="272" t="s">
        <v>307</v>
      </c>
      <c r="AA132" s="272" t="s">
        <v>307</v>
      </c>
      <c r="AB132" s="272" t="s">
        <v>307</v>
      </c>
      <c r="AC132" s="272" t="s">
        <v>2090</v>
      </c>
      <c r="AD132" s="272"/>
      <c r="AE132" s="272" t="s">
        <v>307</v>
      </c>
      <c r="AF132" s="272" t="s">
        <v>2051</v>
      </c>
      <c r="AG132" s="272" t="s">
        <v>2051</v>
      </c>
    </row>
    <row r="133" spans="1:33" ht="43.2" x14ac:dyDescent="0.3">
      <c r="A133" s="273">
        <v>121856</v>
      </c>
      <c r="B133" s="274" t="s">
        <v>723</v>
      </c>
      <c r="C133" s="274" t="s">
        <v>149</v>
      </c>
      <c r="D133" s="274" t="s">
        <v>277</v>
      </c>
      <c r="E133" s="274" t="s">
        <v>333</v>
      </c>
      <c r="F133" s="279"/>
      <c r="G133" s="274" t="s">
        <v>2187</v>
      </c>
      <c r="H133" s="274" t="s">
        <v>334</v>
      </c>
      <c r="I133" s="274" t="s">
        <v>415</v>
      </c>
      <c r="J133" s="274" t="s">
        <v>335</v>
      </c>
      <c r="K133" s="273">
        <v>0</v>
      </c>
      <c r="L133" s="274" t="s">
        <v>317</v>
      </c>
      <c r="M133" s="283"/>
      <c r="N133" s="272" t="s">
        <v>307</v>
      </c>
      <c r="O133" s="278" t="s">
        <v>307</v>
      </c>
      <c r="P133" s="271">
        <v>0</v>
      </c>
      <c r="Q133" s="283"/>
      <c r="R133" s="283"/>
      <c r="S133" s="283"/>
      <c r="T133" s="283"/>
      <c r="U133" s="283"/>
      <c r="V133" s="283"/>
      <c r="W133" s="283"/>
      <c r="X133" s="283"/>
      <c r="Y133" s="283"/>
      <c r="Z133" s="283"/>
      <c r="AA133" s="283"/>
      <c r="AB133" s="283"/>
      <c r="AC133" s="274" t="s">
        <v>2088</v>
      </c>
      <c r="AD133" s="283"/>
      <c r="AE133" s="283"/>
      <c r="AF133" s="283"/>
      <c r="AG133" s="283"/>
    </row>
    <row r="134" spans="1:33" ht="28.8" x14ac:dyDescent="0.3">
      <c r="A134" s="273">
        <v>121882</v>
      </c>
      <c r="B134" s="274" t="s">
        <v>1215</v>
      </c>
      <c r="C134" s="274" t="s">
        <v>1216</v>
      </c>
      <c r="D134" s="274" t="s">
        <v>211</v>
      </c>
      <c r="E134" s="274" t="s">
        <v>333</v>
      </c>
      <c r="F134" s="279"/>
      <c r="G134" s="274" t="s">
        <v>1806</v>
      </c>
      <c r="H134" s="274" t="s">
        <v>334</v>
      </c>
      <c r="I134" s="274" t="s">
        <v>415</v>
      </c>
      <c r="J134" s="274" t="s">
        <v>316</v>
      </c>
      <c r="K134" s="273">
        <v>2016</v>
      </c>
      <c r="L134" s="274" t="s">
        <v>317</v>
      </c>
      <c r="M134" s="283"/>
      <c r="N134" s="272" t="s">
        <v>307</v>
      </c>
      <c r="O134" s="278" t="s">
        <v>307</v>
      </c>
      <c r="P134" s="271">
        <v>0</v>
      </c>
      <c r="Q134" s="283"/>
      <c r="R134" s="283"/>
      <c r="S134" s="283"/>
      <c r="T134" s="283"/>
      <c r="U134" s="283"/>
      <c r="V134" s="283"/>
      <c r="W134" s="283"/>
      <c r="X134" s="283"/>
      <c r="Y134" s="283"/>
      <c r="Z134" s="283"/>
      <c r="AA134" s="283"/>
      <c r="AB134" s="283"/>
      <c r="AC134" s="274" t="s">
        <v>307</v>
      </c>
      <c r="AD134" s="283"/>
      <c r="AE134" s="283"/>
      <c r="AF134" s="283"/>
      <c r="AG134" s="283"/>
    </row>
    <row r="135" spans="1:33" ht="43.2" x14ac:dyDescent="0.3">
      <c r="A135" s="273">
        <v>121919</v>
      </c>
      <c r="B135" s="274" t="s">
        <v>753</v>
      </c>
      <c r="C135" s="274" t="s">
        <v>113</v>
      </c>
      <c r="D135" s="274" t="s">
        <v>248</v>
      </c>
      <c r="E135" s="274" t="s">
        <v>333</v>
      </c>
      <c r="F135" s="275">
        <v>35668</v>
      </c>
      <c r="G135" s="274" t="s">
        <v>315</v>
      </c>
      <c r="H135" s="274" t="s">
        <v>334</v>
      </c>
      <c r="I135" s="274" t="s">
        <v>415</v>
      </c>
      <c r="J135" s="274" t="s">
        <v>316</v>
      </c>
      <c r="K135" s="273">
        <v>2015</v>
      </c>
      <c r="L135" s="274" t="s">
        <v>327</v>
      </c>
      <c r="M135" s="283"/>
      <c r="N135" s="272" t="s">
        <v>307</v>
      </c>
      <c r="O135" s="278" t="s">
        <v>307</v>
      </c>
      <c r="P135" s="271">
        <v>0</v>
      </c>
      <c r="Q135" s="283"/>
      <c r="R135" s="283"/>
      <c r="S135" s="283"/>
      <c r="T135" s="283"/>
      <c r="U135" s="283"/>
      <c r="V135" s="283"/>
      <c r="W135" s="283"/>
      <c r="X135" s="283"/>
      <c r="Y135" s="283"/>
      <c r="Z135" s="283"/>
      <c r="AA135" s="283"/>
      <c r="AB135" s="283"/>
      <c r="AC135" s="274" t="s">
        <v>2089</v>
      </c>
      <c r="AD135" s="283"/>
      <c r="AE135" s="283"/>
      <c r="AF135" s="283"/>
      <c r="AG135" s="283"/>
    </row>
    <row r="136" spans="1:33" ht="14.4" x14ac:dyDescent="0.3">
      <c r="A136" s="271">
        <v>121921</v>
      </c>
      <c r="B136" s="272" t="s">
        <v>1213</v>
      </c>
      <c r="C136" s="272" t="s">
        <v>85</v>
      </c>
      <c r="D136" s="272" t="s">
        <v>239</v>
      </c>
      <c r="E136" s="272" t="s">
        <v>307</v>
      </c>
      <c r="F136" s="272" t="s">
        <v>307</v>
      </c>
      <c r="G136" s="272" t="s">
        <v>307</v>
      </c>
      <c r="H136" s="272" t="s">
        <v>307</v>
      </c>
      <c r="I136" s="272" t="s">
        <v>415</v>
      </c>
      <c r="J136" s="272" t="s">
        <v>307</v>
      </c>
      <c r="K136" s="272" t="s">
        <v>307</v>
      </c>
      <c r="L136" s="272" t="s">
        <v>307</v>
      </c>
      <c r="M136" s="272" t="s">
        <v>307</v>
      </c>
      <c r="N136" s="272" t="s">
        <v>307</v>
      </c>
      <c r="O136" s="278" t="s">
        <v>307</v>
      </c>
      <c r="P136" s="271">
        <v>0</v>
      </c>
      <c r="Q136" s="272" t="s">
        <v>307</v>
      </c>
      <c r="R136" s="272" t="s">
        <v>307</v>
      </c>
      <c r="S136" s="272" t="s">
        <v>307</v>
      </c>
      <c r="T136" s="272" t="s">
        <v>307</v>
      </c>
      <c r="U136" s="272" t="s">
        <v>307</v>
      </c>
      <c r="V136" s="272" t="s">
        <v>307</v>
      </c>
      <c r="W136" s="272" t="s">
        <v>307</v>
      </c>
      <c r="X136" s="272" t="s">
        <v>307</v>
      </c>
      <c r="Y136" s="272" t="s">
        <v>307</v>
      </c>
      <c r="Z136" s="272" t="s">
        <v>307</v>
      </c>
      <c r="AA136" s="272" t="s">
        <v>307</v>
      </c>
      <c r="AB136" s="272" t="s">
        <v>307</v>
      </c>
      <c r="AC136" s="272" t="s">
        <v>307</v>
      </c>
      <c r="AD136" s="272"/>
      <c r="AE136" s="272" t="s">
        <v>307</v>
      </c>
      <c r="AF136" s="272" t="s">
        <v>2051</v>
      </c>
      <c r="AG136" s="272" t="s">
        <v>2051</v>
      </c>
    </row>
    <row r="137" spans="1:33" ht="14.4" x14ac:dyDescent="0.3">
      <c r="A137" s="271">
        <v>121935</v>
      </c>
      <c r="B137" s="272" t="s">
        <v>1212</v>
      </c>
      <c r="C137" s="272" t="s">
        <v>431</v>
      </c>
      <c r="D137" s="272" t="s">
        <v>734</v>
      </c>
      <c r="E137" s="272" t="s">
        <v>307</v>
      </c>
      <c r="F137" s="272" t="s">
        <v>307</v>
      </c>
      <c r="G137" s="272" t="s">
        <v>307</v>
      </c>
      <c r="H137" s="272" t="s">
        <v>307</v>
      </c>
      <c r="I137" s="272" t="s">
        <v>415</v>
      </c>
      <c r="J137" s="272" t="s">
        <v>307</v>
      </c>
      <c r="K137" s="272" t="s">
        <v>307</v>
      </c>
      <c r="L137" s="272" t="s">
        <v>307</v>
      </c>
      <c r="M137" s="272" t="s">
        <v>307</v>
      </c>
      <c r="N137" s="272" t="s">
        <v>307</v>
      </c>
      <c r="O137" s="278" t="s">
        <v>307</v>
      </c>
      <c r="P137" s="271">
        <v>0</v>
      </c>
      <c r="Q137" s="272" t="s">
        <v>307</v>
      </c>
      <c r="R137" s="272" t="s">
        <v>307</v>
      </c>
      <c r="S137" s="272" t="s">
        <v>307</v>
      </c>
      <c r="T137" s="272" t="s">
        <v>307</v>
      </c>
      <c r="U137" s="272" t="s">
        <v>307</v>
      </c>
      <c r="V137" s="272" t="s">
        <v>307</v>
      </c>
      <c r="W137" s="272" t="s">
        <v>307</v>
      </c>
      <c r="X137" s="272" t="s">
        <v>307</v>
      </c>
      <c r="Y137" s="272" t="s">
        <v>307</v>
      </c>
      <c r="Z137" s="272" t="s">
        <v>307</v>
      </c>
      <c r="AA137" s="272" t="s">
        <v>307</v>
      </c>
      <c r="AB137" s="272" t="s">
        <v>307</v>
      </c>
      <c r="AC137" s="272" t="s">
        <v>307</v>
      </c>
      <c r="AD137" s="272"/>
      <c r="AE137" s="272" t="s">
        <v>307</v>
      </c>
      <c r="AF137" s="272" t="s">
        <v>2051</v>
      </c>
      <c r="AG137" s="272" t="s">
        <v>2051</v>
      </c>
    </row>
    <row r="138" spans="1:33" ht="14.4" x14ac:dyDescent="0.3">
      <c r="A138" s="271">
        <v>121952</v>
      </c>
      <c r="B138" s="272" t="s">
        <v>1211</v>
      </c>
      <c r="C138" s="272" t="s">
        <v>91</v>
      </c>
      <c r="D138" s="272" t="s">
        <v>238</v>
      </c>
      <c r="E138" s="272" t="s">
        <v>307</v>
      </c>
      <c r="F138" s="272" t="s">
        <v>307</v>
      </c>
      <c r="G138" s="272" t="s">
        <v>307</v>
      </c>
      <c r="H138" s="272" t="s">
        <v>307</v>
      </c>
      <c r="I138" s="272" t="s">
        <v>415</v>
      </c>
      <c r="J138" s="272" t="s">
        <v>307</v>
      </c>
      <c r="K138" s="272" t="s">
        <v>307</v>
      </c>
      <c r="L138" s="272" t="s">
        <v>307</v>
      </c>
      <c r="M138" s="272" t="s">
        <v>307</v>
      </c>
      <c r="N138" s="272" t="s">
        <v>307</v>
      </c>
      <c r="O138" s="278" t="s">
        <v>307</v>
      </c>
      <c r="P138" s="271">
        <v>0</v>
      </c>
      <c r="Q138" s="272" t="s">
        <v>307</v>
      </c>
      <c r="R138" s="272" t="s">
        <v>307</v>
      </c>
      <c r="S138" s="272" t="s">
        <v>307</v>
      </c>
      <c r="T138" s="272" t="s">
        <v>307</v>
      </c>
      <c r="U138" s="272" t="s">
        <v>307</v>
      </c>
      <c r="V138" s="272" t="s">
        <v>307</v>
      </c>
      <c r="W138" s="272" t="s">
        <v>307</v>
      </c>
      <c r="X138" s="272" t="s">
        <v>307</v>
      </c>
      <c r="Y138" s="272" t="s">
        <v>307</v>
      </c>
      <c r="Z138" s="272" t="s">
        <v>307</v>
      </c>
      <c r="AA138" s="272" t="s">
        <v>307</v>
      </c>
      <c r="AB138" s="272" t="s">
        <v>307</v>
      </c>
      <c r="AC138" s="272" t="s">
        <v>307</v>
      </c>
      <c r="AD138" s="272"/>
      <c r="AE138" s="272" t="s">
        <v>307</v>
      </c>
      <c r="AF138" s="272" t="s">
        <v>2051</v>
      </c>
      <c r="AG138" s="272" t="s">
        <v>2051</v>
      </c>
    </row>
    <row r="139" spans="1:33" ht="14.4" x14ac:dyDescent="0.3">
      <c r="A139" s="271">
        <v>121956</v>
      </c>
      <c r="B139" s="272" t="s">
        <v>1210</v>
      </c>
      <c r="C139" s="272" t="s">
        <v>169</v>
      </c>
      <c r="D139" s="272" t="s">
        <v>660</v>
      </c>
      <c r="E139" s="272" t="s">
        <v>307</v>
      </c>
      <c r="F139" s="272" t="s">
        <v>307</v>
      </c>
      <c r="G139" s="272" t="s">
        <v>307</v>
      </c>
      <c r="H139" s="272" t="s">
        <v>307</v>
      </c>
      <c r="I139" s="272" t="s">
        <v>415</v>
      </c>
      <c r="J139" s="272" t="s">
        <v>307</v>
      </c>
      <c r="K139" s="272" t="s">
        <v>307</v>
      </c>
      <c r="L139" s="272" t="s">
        <v>307</v>
      </c>
      <c r="M139" s="272" t="s">
        <v>307</v>
      </c>
      <c r="N139" s="272" t="s">
        <v>307</v>
      </c>
      <c r="O139" s="278" t="s">
        <v>307</v>
      </c>
      <c r="P139" s="271">
        <v>0</v>
      </c>
      <c r="Q139" s="272" t="s">
        <v>307</v>
      </c>
      <c r="R139" s="272" t="s">
        <v>307</v>
      </c>
      <c r="S139" s="272" t="s">
        <v>307</v>
      </c>
      <c r="T139" s="272" t="s">
        <v>307</v>
      </c>
      <c r="U139" s="272" t="s">
        <v>307</v>
      </c>
      <c r="V139" s="272" t="s">
        <v>307</v>
      </c>
      <c r="W139" s="272" t="s">
        <v>307</v>
      </c>
      <c r="X139" s="272" t="s">
        <v>307</v>
      </c>
      <c r="Y139" s="272" t="s">
        <v>307</v>
      </c>
      <c r="Z139" s="272" t="s">
        <v>307</v>
      </c>
      <c r="AA139" s="272" t="s">
        <v>307</v>
      </c>
      <c r="AB139" s="272" t="s">
        <v>307</v>
      </c>
      <c r="AC139" s="272" t="s">
        <v>307</v>
      </c>
      <c r="AD139" s="272"/>
      <c r="AE139" s="272" t="s">
        <v>307</v>
      </c>
      <c r="AF139" s="272" t="s">
        <v>2051</v>
      </c>
      <c r="AG139" s="272" t="s">
        <v>2051</v>
      </c>
    </row>
    <row r="140" spans="1:33" ht="43.2" x14ac:dyDescent="0.3">
      <c r="A140" s="271">
        <v>121976</v>
      </c>
      <c r="B140" s="272" t="s">
        <v>1209</v>
      </c>
      <c r="C140" s="272" t="s">
        <v>663</v>
      </c>
      <c r="D140" s="272" t="s">
        <v>514</v>
      </c>
      <c r="E140" s="272" t="s">
        <v>307</v>
      </c>
      <c r="F140" s="272" t="s">
        <v>307</v>
      </c>
      <c r="G140" s="272" t="s">
        <v>307</v>
      </c>
      <c r="H140" s="272" t="s">
        <v>307</v>
      </c>
      <c r="I140" s="272" t="s">
        <v>415</v>
      </c>
      <c r="J140" s="272" t="s">
        <v>307</v>
      </c>
      <c r="K140" s="272" t="s">
        <v>307</v>
      </c>
      <c r="L140" s="272" t="s">
        <v>307</v>
      </c>
      <c r="M140" s="272" t="s">
        <v>307</v>
      </c>
      <c r="N140" s="272" t="s">
        <v>307</v>
      </c>
      <c r="O140" s="278" t="s">
        <v>307</v>
      </c>
      <c r="P140" s="271">
        <v>0</v>
      </c>
      <c r="Q140" s="272" t="s">
        <v>307</v>
      </c>
      <c r="R140" s="272" t="s">
        <v>307</v>
      </c>
      <c r="S140" s="272" t="s">
        <v>307</v>
      </c>
      <c r="T140" s="272" t="s">
        <v>307</v>
      </c>
      <c r="U140" s="272" t="s">
        <v>307</v>
      </c>
      <c r="V140" s="272" t="s">
        <v>307</v>
      </c>
      <c r="W140" s="272" t="s">
        <v>307</v>
      </c>
      <c r="X140" s="272" t="s">
        <v>307</v>
      </c>
      <c r="Y140" s="272" t="s">
        <v>307</v>
      </c>
      <c r="Z140" s="272" t="s">
        <v>307</v>
      </c>
      <c r="AA140" s="272" t="s">
        <v>307</v>
      </c>
      <c r="AB140" s="272" t="s">
        <v>307</v>
      </c>
      <c r="AC140" s="272" t="s">
        <v>2091</v>
      </c>
      <c r="AD140" s="272"/>
      <c r="AE140" s="272" t="s">
        <v>307</v>
      </c>
      <c r="AF140" s="272" t="s">
        <v>2051</v>
      </c>
      <c r="AG140" s="272" t="s">
        <v>2051</v>
      </c>
    </row>
    <row r="141" spans="1:33" ht="28.8" x14ac:dyDescent="0.3">
      <c r="A141" s="273">
        <v>121980</v>
      </c>
      <c r="B141" s="274" t="s">
        <v>1208</v>
      </c>
      <c r="C141" s="274" t="s">
        <v>108</v>
      </c>
      <c r="D141" s="274" t="s">
        <v>217</v>
      </c>
      <c r="E141" s="274" t="s">
        <v>333</v>
      </c>
      <c r="F141" s="279"/>
      <c r="G141" s="274" t="s">
        <v>1971</v>
      </c>
      <c r="H141" s="274" t="s">
        <v>334</v>
      </c>
      <c r="I141" s="274" t="s">
        <v>415</v>
      </c>
      <c r="J141" s="274" t="s">
        <v>335</v>
      </c>
      <c r="K141" s="273">
        <v>2011</v>
      </c>
      <c r="L141" s="274" t="s">
        <v>315</v>
      </c>
      <c r="M141" s="283"/>
      <c r="N141" s="272" t="s">
        <v>307</v>
      </c>
      <c r="O141" s="278" t="s">
        <v>307</v>
      </c>
      <c r="P141" s="271">
        <v>0</v>
      </c>
      <c r="Q141" s="283"/>
      <c r="R141" s="283"/>
      <c r="S141" s="283"/>
      <c r="T141" s="283"/>
      <c r="U141" s="283"/>
      <c r="V141" s="283"/>
      <c r="W141" s="283"/>
      <c r="X141" s="283"/>
      <c r="Y141" s="283"/>
      <c r="Z141" s="283"/>
      <c r="AA141" s="283"/>
      <c r="AB141" s="283"/>
      <c r="AC141" s="274" t="s">
        <v>307</v>
      </c>
      <c r="AD141" s="283"/>
      <c r="AE141" s="283"/>
      <c r="AF141" s="283"/>
      <c r="AG141" s="283"/>
    </row>
    <row r="142" spans="1:33" ht="43.2" x14ac:dyDescent="0.3">
      <c r="A142" s="271">
        <v>121987</v>
      </c>
      <c r="B142" s="272" t="s">
        <v>1207</v>
      </c>
      <c r="C142" s="272" t="s">
        <v>88</v>
      </c>
      <c r="D142" s="272" t="s">
        <v>259</v>
      </c>
      <c r="E142" s="272" t="s">
        <v>307</v>
      </c>
      <c r="F142" s="272" t="s">
        <v>307</v>
      </c>
      <c r="G142" s="272" t="s">
        <v>307</v>
      </c>
      <c r="H142" s="272" t="s">
        <v>307</v>
      </c>
      <c r="I142" s="272" t="s">
        <v>415</v>
      </c>
      <c r="J142" s="272" t="s">
        <v>307</v>
      </c>
      <c r="K142" s="272" t="s">
        <v>307</v>
      </c>
      <c r="L142" s="272" t="s">
        <v>307</v>
      </c>
      <c r="M142" s="272" t="s">
        <v>307</v>
      </c>
      <c r="N142" s="272" t="s">
        <v>307</v>
      </c>
      <c r="O142" s="278" t="s">
        <v>307</v>
      </c>
      <c r="P142" s="271">
        <v>0</v>
      </c>
      <c r="Q142" s="272" t="s">
        <v>307</v>
      </c>
      <c r="R142" s="272" t="s">
        <v>307</v>
      </c>
      <c r="S142" s="272" t="s">
        <v>307</v>
      </c>
      <c r="T142" s="272" t="s">
        <v>307</v>
      </c>
      <c r="U142" s="272" t="s">
        <v>307</v>
      </c>
      <c r="V142" s="272" t="s">
        <v>307</v>
      </c>
      <c r="W142" s="272" t="s">
        <v>307</v>
      </c>
      <c r="X142" s="272" t="s">
        <v>307</v>
      </c>
      <c r="Y142" s="272" t="s">
        <v>307</v>
      </c>
      <c r="Z142" s="272" t="s">
        <v>307</v>
      </c>
      <c r="AA142" s="272" t="s">
        <v>307</v>
      </c>
      <c r="AB142" s="272" t="s">
        <v>307</v>
      </c>
      <c r="AC142" s="272" t="s">
        <v>2091</v>
      </c>
      <c r="AD142" s="272"/>
      <c r="AE142" s="272" t="s">
        <v>307</v>
      </c>
      <c r="AF142" s="272" t="s">
        <v>2051</v>
      </c>
      <c r="AG142" s="272" t="s">
        <v>2051</v>
      </c>
    </row>
    <row r="143" spans="1:33" ht="43.2" x14ac:dyDescent="0.3">
      <c r="A143" s="271">
        <v>122012</v>
      </c>
      <c r="B143" s="272" t="s">
        <v>1205</v>
      </c>
      <c r="C143" s="272" t="s">
        <v>689</v>
      </c>
      <c r="D143" s="272" t="s">
        <v>389</v>
      </c>
      <c r="E143" s="272" t="s">
        <v>307</v>
      </c>
      <c r="F143" s="272" t="s">
        <v>307</v>
      </c>
      <c r="G143" s="272" t="s">
        <v>307</v>
      </c>
      <c r="H143" s="272" t="s">
        <v>307</v>
      </c>
      <c r="I143" s="272" t="s">
        <v>415</v>
      </c>
      <c r="J143" s="272" t="s">
        <v>307</v>
      </c>
      <c r="K143" s="272" t="s">
        <v>307</v>
      </c>
      <c r="L143" s="272" t="s">
        <v>307</v>
      </c>
      <c r="M143" s="272" t="s">
        <v>307</v>
      </c>
      <c r="N143" s="272" t="s">
        <v>307</v>
      </c>
      <c r="O143" s="278" t="s">
        <v>307</v>
      </c>
      <c r="P143" s="271">
        <v>0</v>
      </c>
      <c r="Q143" s="272" t="s">
        <v>307</v>
      </c>
      <c r="R143" s="272" t="s">
        <v>307</v>
      </c>
      <c r="S143" s="272" t="s">
        <v>307</v>
      </c>
      <c r="T143" s="272" t="s">
        <v>307</v>
      </c>
      <c r="U143" s="272" t="s">
        <v>307</v>
      </c>
      <c r="V143" s="272" t="s">
        <v>307</v>
      </c>
      <c r="W143" s="272" t="s">
        <v>307</v>
      </c>
      <c r="X143" s="272" t="s">
        <v>307</v>
      </c>
      <c r="Y143" s="272" t="s">
        <v>307</v>
      </c>
      <c r="Z143" s="272" t="s">
        <v>307</v>
      </c>
      <c r="AA143" s="272" t="s">
        <v>307</v>
      </c>
      <c r="AB143" s="272" t="s">
        <v>307</v>
      </c>
      <c r="AC143" s="272" t="s">
        <v>2091</v>
      </c>
      <c r="AD143" s="272"/>
      <c r="AE143" s="272" t="s">
        <v>307</v>
      </c>
      <c r="AF143" s="272" t="s">
        <v>2051</v>
      </c>
      <c r="AG143" s="272" t="s">
        <v>2051</v>
      </c>
    </row>
    <row r="144" spans="1:33" ht="14.4" x14ac:dyDescent="0.3">
      <c r="A144" s="271">
        <v>122019</v>
      </c>
      <c r="B144" s="272" t="s">
        <v>1204</v>
      </c>
      <c r="C144" s="272" t="s">
        <v>80</v>
      </c>
      <c r="D144" s="272" t="s">
        <v>440</v>
      </c>
      <c r="E144" s="272" t="s">
        <v>307</v>
      </c>
      <c r="F144" s="272" t="s">
        <v>307</v>
      </c>
      <c r="G144" s="272" t="s">
        <v>307</v>
      </c>
      <c r="H144" s="272" t="s">
        <v>307</v>
      </c>
      <c r="I144" s="272" t="s">
        <v>415</v>
      </c>
      <c r="J144" s="272" t="s">
        <v>307</v>
      </c>
      <c r="K144" s="272" t="s">
        <v>307</v>
      </c>
      <c r="L144" s="272" t="s">
        <v>307</v>
      </c>
      <c r="M144" s="272" t="s">
        <v>307</v>
      </c>
      <c r="N144" s="272" t="s">
        <v>307</v>
      </c>
      <c r="O144" s="278" t="s">
        <v>307</v>
      </c>
      <c r="P144" s="271">
        <v>0</v>
      </c>
      <c r="Q144" s="272" t="s">
        <v>307</v>
      </c>
      <c r="R144" s="272" t="s">
        <v>307</v>
      </c>
      <c r="S144" s="272" t="s">
        <v>307</v>
      </c>
      <c r="T144" s="272" t="s">
        <v>307</v>
      </c>
      <c r="U144" s="272" t="s">
        <v>307</v>
      </c>
      <c r="V144" s="272" t="s">
        <v>307</v>
      </c>
      <c r="W144" s="272" t="s">
        <v>307</v>
      </c>
      <c r="X144" s="272" t="s">
        <v>307</v>
      </c>
      <c r="Y144" s="272" t="s">
        <v>307</v>
      </c>
      <c r="Z144" s="272" t="s">
        <v>307</v>
      </c>
      <c r="AA144" s="272" t="s">
        <v>307</v>
      </c>
      <c r="AB144" s="272" t="s">
        <v>307</v>
      </c>
      <c r="AC144" s="272" t="s">
        <v>307</v>
      </c>
      <c r="AD144" s="272"/>
      <c r="AE144" s="272" t="s">
        <v>307</v>
      </c>
      <c r="AF144" s="272" t="s">
        <v>2051</v>
      </c>
      <c r="AG144" s="272" t="s">
        <v>2051</v>
      </c>
    </row>
    <row r="145" spans="1:33" ht="43.2" x14ac:dyDescent="0.3">
      <c r="A145" s="271">
        <v>122034</v>
      </c>
      <c r="B145" s="272" t="s">
        <v>1203</v>
      </c>
      <c r="C145" s="272" t="s">
        <v>66</v>
      </c>
      <c r="D145" s="272" t="s">
        <v>234</v>
      </c>
      <c r="E145" s="272" t="s">
        <v>333</v>
      </c>
      <c r="F145" s="272" t="s">
        <v>1969</v>
      </c>
      <c r="G145" s="272" t="s">
        <v>1917</v>
      </c>
      <c r="H145" s="272" t="s">
        <v>334</v>
      </c>
      <c r="I145" s="272" t="s">
        <v>415</v>
      </c>
      <c r="J145" s="272" t="s">
        <v>335</v>
      </c>
      <c r="K145" s="272" t="s">
        <v>2172</v>
      </c>
      <c r="L145" s="272" t="s">
        <v>317</v>
      </c>
      <c r="M145" s="272" t="s">
        <v>307</v>
      </c>
      <c r="N145" s="272" t="s">
        <v>307</v>
      </c>
      <c r="O145" s="278" t="s">
        <v>307</v>
      </c>
      <c r="P145" s="271">
        <v>0</v>
      </c>
      <c r="Q145" s="272" t="s">
        <v>307</v>
      </c>
      <c r="R145" s="272" t="s">
        <v>307</v>
      </c>
      <c r="S145" s="272" t="s">
        <v>307</v>
      </c>
      <c r="T145" s="272" t="s">
        <v>307</v>
      </c>
      <c r="U145" s="272" t="s">
        <v>307</v>
      </c>
      <c r="V145" s="272" t="s">
        <v>307</v>
      </c>
      <c r="W145" s="272" t="s">
        <v>307</v>
      </c>
      <c r="X145" s="272" t="s">
        <v>307</v>
      </c>
      <c r="Y145" s="272" t="s">
        <v>307</v>
      </c>
      <c r="Z145" s="272" t="s">
        <v>307</v>
      </c>
      <c r="AA145" s="272" t="s">
        <v>307</v>
      </c>
      <c r="AB145" s="272" t="s">
        <v>307</v>
      </c>
      <c r="AC145" s="272" t="s">
        <v>2091</v>
      </c>
      <c r="AD145" s="272"/>
      <c r="AE145" s="272" t="s">
        <v>307</v>
      </c>
      <c r="AF145" s="272"/>
      <c r="AG145" s="272" t="s">
        <v>2051</v>
      </c>
    </row>
    <row r="146" spans="1:33" ht="14.4" x14ac:dyDescent="0.3">
      <c r="A146" s="271">
        <v>122063</v>
      </c>
      <c r="B146" s="272" t="s">
        <v>1202</v>
      </c>
      <c r="C146" s="272" t="s">
        <v>66</v>
      </c>
      <c r="D146" s="272" t="s">
        <v>727</v>
      </c>
      <c r="E146" s="272" t="s">
        <v>307</v>
      </c>
      <c r="F146" s="272" t="s">
        <v>307</v>
      </c>
      <c r="G146" s="272" t="s">
        <v>307</v>
      </c>
      <c r="H146" s="272" t="s">
        <v>307</v>
      </c>
      <c r="I146" s="272" t="s">
        <v>415</v>
      </c>
      <c r="J146" s="272" t="s">
        <v>307</v>
      </c>
      <c r="K146" s="272" t="s">
        <v>307</v>
      </c>
      <c r="L146" s="272" t="s">
        <v>307</v>
      </c>
      <c r="M146" s="272" t="s">
        <v>307</v>
      </c>
      <c r="N146" s="272" t="s">
        <v>307</v>
      </c>
      <c r="O146" s="278" t="s">
        <v>307</v>
      </c>
      <c r="P146" s="271">
        <v>0</v>
      </c>
      <c r="Q146" s="272" t="s">
        <v>307</v>
      </c>
      <c r="R146" s="272" t="s">
        <v>307</v>
      </c>
      <c r="S146" s="272" t="s">
        <v>307</v>
      </c>
      <c r="T146" s="272" t="s">
        <v>307</v>
      </c>
      <c r="U146" s="272" t="s">
        <v>307</v>
      </c>
      <c r="V146" s="272" t="s">
        <v>307</v>
      </c>
      <c r="W146" s="272" t="s">
        <v>307</v>
      </c>
      <c r="X146" s="272" t="s">
        <v>307</v>
      </c>
      <c r="Y146" s="272" t="s">
        <v>307</v>
      </c>
      <c r="Z146" s="272" t="s">
        <v>307</v>
      </c>
      <c r="AA146" s="272" t="s">
        <v>307</v>
      </c>
      <c r="AB146" s="272" t="s">
        <v>307</v>
      </c>
      <c r="AC146" s="272" t="s">
        <v>307</v>
      </c>
      <c r="AD146" s="272"/>
      <c r="AE146" s="272" t="s">
        <v>307</v>
      </c>
      <c r="AF146" s="272" t="s">
        <v>2051</v>
      </c>
      <c r="AG146" s="272" t="s">
        <v>2051</v>
      </c>
    </row>
    <row r="147" spans="1:33" ht="14.4" x14ac:dyDescent="0.3">
      <c r="A147" s="271">
        <v>122075</v>
      </c>
      <c r="B147" s="272" t="s">
        <v>1201</v>
      </c>
      <c r="C147" s="272" t="s">
        <v>68</v>
      </c>
      <c r="D147" s="272" t="s">
        <v>194</v>
      </c>
      <c r="E147" s="272" t="s">
        <v>307</v>
      </c>
      <c r="F147" s="272" t="s">
        <v>307</v>
      </c>
      <c r="G147" s="272" t="s">
        <v>307</v>
      </c>
      <c r="H147" s="272" t="s">
        <v>307</v>
      </c>
      <c r="I147" s="272" t="s">
        <v>415</v>
      </c>
      <c r="J147" s="272" t="s">
        <v>307</v>
      </c>
      <c r="K147" s="272" t="s">
        <v>307</v>
      </c>
      <c r="L147" s="272" t="s">
        <v>307</v>
      </c>
      <c r="M147" s="272" t="s">
        <v>307</v>
      </c>
      <c r="N147" s="272" t="s">
        <v>307</v>
      </c>
      <c r="O147" s="278" t="s">
        <v>307</v>
      </c>
      <c r="P147" s="271">
        <v>0</v>
      </c>
      <c r="Q147" s="272" t="s">
        <v>307</v>
      </c>
      <c r="R147" s="272" t="s">
        <v>307</v>
      </c>
      <c r="S147" s="272" t="s">
        <v>307</v>
      </c>
      <c r="T147" s="272" t="s">
        <v>307</v>
      </c>
      <c r="U147" s="272" t="s">
        <v>307</v>
      </c>
      <c r="V147" s="272" t="s">
        <v>307</v>
      </c>
      <c r="W147" s="272" t="s">
        <v>307</v>
      </c>
      <c r="X147" s="272" t="s">
        <v>307</v>
      </c>
      <c r="Y147" s="272" t="s">
        <v>307</v>
      </c>
      <c r="Z147" s="272" t="s">
        <v>307</v>
      </c>
      <c r="AA147" s="272" t="s">
        <v>307</v>
      </c>
      <c r="AB147" s="272" t="s">
        <v>307</v>
      </c>
      <c r="AC147" s="272" t="s">
        <v>307</v>
      </c>
      <c r="AD147" s="272"/>
      <c r="AE147" s="272" t="s">
        <v>307</v>
      </c>
      <c r="AF147" s="272" t="s">
        <v>2051</v>
      </c>
      <c r="AG147" s="272" t="s">
        <v>2051</v>
      </c>
    </row>
    <row r="148" spans="1:33" ht="43.2" x14ac:dyDescent="0.3">
      <c r="A148" s="271">
        <v>122083</v>
      </c>
      <c r="B148" s="272" t="s">
        <v>708</v>
      </c>
      <c r="C148" s="272" t="s">
        <v>63</v>
      </c>
      <c r="D148" s="272" t="s">
        <v>380</v>
      </c>
      <c r="E148" s="272" t="s">
        <v>307</v>
      </c>
      <c r="F148" s="272" t="s">
        <v>307</v>
      </c>
      <c r="G148" s="272" t="s">
        <v>307</v>
      </c>
      <c r="H148" s="272" t="s">
        <v>307</v>
      </c>
      <c r="I148" s="272" t="s">
        <v>415</v>
      </c>
      <c r="J148" s="272" t="s">
        <v>307</v>
      </c>
      <c r="K148" s="272" t="s">
        <v>307</v>
      </c>
      <c r="L148" s="272" t="s">
        <v>307</v>
      </c>
      <c r="M148" s="272" t="s">
        <v>307</v>
      </c>
      <c r="N148" s="272" t="s">
        <v>307</v>
      </c>
      <c r="O148" s="278" t="s">
        <v>307</v>
      </c>
      <c r="P148" s="271">
        <v>0</v>
      </c>
      <c r="Q148" s="272" t="s">
        <v>307</v>
      </c>
      <c r="R148" s="272" t="s">
        <v>307</v>
      </c>
      <c r="S148" s="272" t="s">
        <v>307</v>
      </c>
      <c r="T148" s="272" t="s">
        <v>307</v>
      </c>
      <c r="U148" s="272" t="s">
        <v>307</v>
      </c>
      <c r="V148" s="272" t="s">
        <v>307</v>
      </c>
      <c r="W148" s="272" t="s">
        <v>307</v>
      </c>
      <c r="X148" s="272" t="s">
        <v>307</v>
      </c>
      <c r="Y148" s="272" t="s">
        <v>307</v>
      </c>
      <c r="Z148" s="272" t="s">
        <v>307</v>
      </c>
      <c r="AA148" s="272" t="s">
        <v>307</v>
      </c>
      <c r="AB148" s="272" t="s">
        <v>307</v>
      </c>
      <c r="AC148" s="272" t="s">
        <v>2091</v>
      </c>
      <c r="AD148" s="272"/>
      <c r="AE148" s="272" t="s">
        <v>307</v>
      </c>
      <c r="AF148" s="272" t="s">
        <v>2051</v>
      </c>
      <c r="AG148" s="272" t="s">
        <v>2051</v>
      </c>
    </row>
    <row r="149" spans="1:33" ht="28.8" x14ac:dyDescent="0.3">
      <c r="A149" s="273">
        <v>122102</v>
      </c>
      <c r="B149" s="274" t="s">
        <v>1199</v>
      </c>
      <c r="C149" s="274" t="s">
        <v>97</v>
      </c>
      <c r="D149" s="274" t="s">
        <v>1200</v>
      </c>
      <c r="E149" s="274" t="s">
        <v>1408</v>
      </c>
      <c r="F149" s="275">
        <v>35769</v>
      </c>
      <c r="G149" s="274" t="s">
        <v>315</v>
      </c>
      <c r="H149" s="274" t="s">
        <v>334</v>
      </c>
      <c r="I149" s="274" t="s">
        <v>415</v>
      </c>
      <c r="J149" s="274" t="s">
        <v>316</v>
      </c>
      <c r="K149" s="273">
        <v>2012</v>
      </c>
      <c r="L149" s="274" t="s">
        <v>315</v>
      </c>
      <c r="M149" s="283"/>
      <c r="N149" s="272" t="s">
        <v>307</v>
      </c>
      <c r="O149" s="278" t="s">
        <v>307</v>
      </c>
      <c r="P149" s="271">
        <v>0</v>
      </c>
      <c r="Q149" s="283"/>
      <c r="R149" s="283"/>
      <c r="S149" s="283"/>
      <c r="T149" s="283"/>
      <c r="U149" s="283"/>
      <c r="V149" s="283"/>
      <c r="W149" s="283"/>
      <c r="X149" s="283"/>
      <c r="Y149" s="283"/>
      <c r="Z149" s="283"/>
      <c r="AA149" s="283"/>
      <c r="AB149" s="283"/>
      <c r="AC149" s="274" t="s">
        <v>307</v>
      </c>
      <c r="AD149" s="283"/>
      <c r="AE149" s="283"/>
      <c r="AF149" s="283"/>
      <c r="AG149" s="283"/>
    </row>
    <row r="150" spans="1:33" ht="43.2" x14ac:dyDescent="0.3">
      <c r="A150" s="271">
        <v>122114</v>
      </c>
      <c r="B150" s="272" t="s">
        <v>1198</v>
      </c>
      <c r="C150" s="272" t="s">
        <v>66</v>
      </c>
      <c r="D150" s="272" t="s">
        <v>196</v>
      </c>
      <c r="E150" s="272" t="s">
        <v>307</v>
      </c>
      <c r="F150" s="272" t="s">
        <v>307</v>
      </c>
      <c r="G150" s="272" t="s">
        <v>307</v>
      </c>
      <c r="H150" s="272" t="s">
        <v>307</v>
      </c>
      <c r="I150" s="272" t="s">
        <v>415</v>
      </c>
      <c r="J150" s="272" t="s">
        <v>307</v>
      </c>
      <c r="K150" s="272" t="s">
        <v>307</v>
      </c>
      <c r="L150" s="272" t="s">
        <v>307</v>
      </c>
      <c r="M150" s="272" t="s">
        <v>307</v>
      </c>
      <c r="N150" s="272" t="s">
        <v>307</v>
      </c>
      <c r="O150" s="278" t="s">
        <v>307</v>
      </c>
      <c r="P150" s="271">
        <v>0</v>
      </c>
      <c r="Q150" s="272" t="s">
        <v>307</v>
      </c>
      <c r="R150" s="272" t="s">
        <v>307</v>
      </c>
      <c r="S150" s="272" t="s">
        <v>307</v>
      </c>
      <c r="T150" s="272" t="s">
        <v>307</v>
      </c>
      <c r="U150" s="272" t="s">
        <v>307</v>
      </c>
      <c r="V150" s="272" t="s">
        <v>307</v>
      </c>
      <c r="W150" s="272" t="s">
        <v>307</v>
      </c>
      <c r="X150" s="272" t="s">
        <v>307</v>
      </c>
      <c r="Y150" s="272" t="s">
        <v>307</v>
      </c>
      <c r="Z150" s="272" t="s">
        <v>307</v>
      </c>
      <c r="AA150" s="272" t="s">
        <v>307</v>
      </c>
      <c r="AB150" s="272" t="s">
        <v>307</v>
      </c>
      <c r="AC150" s="272" t="s">
        <v>2090</v>
      </c>
      <c r="AD150" s="272"/>
      <c r="AE150" s="272" t="s">
        <v>307</v>
      </c>
      <c r="AF150" s="272" t="s">
        <v>2051</v>
      </c>
      <c r="AG150" s="272" t="s">
        <v>2051</v>
      </c>
    </row>
    <row r="151" spans="1:33" ht="43.2" x14ac:dyDescent="0.3">
      <c r="A151" s="271">
        <v>122130</v>
      </c>
      <c r="B151" s="272" t="s">
        <v>1197</v>
      </c>
      <c r="C151" s="272" t="s">
        <v>796</v>
      </c>
      <c r="D151" s="272" t="s">
        <v>436</v>
      </c>
      <c r="E151" s="272" t="s">
        <v>307</v>
      </c>
      <c r="F151" s="272" t="s">
        <v>307</v>
      </c>
      <c r="G151" s="272" t="s">
        <v>307</v>
      </c>
      <c r="H151" s="272" t="s">
        <v>307</v>
      </c>
      <c r="I151" s="272" t="s">
        <v>415</v>
      </c>
      <c r="J151" s="272" t="s">
        <v>307</v>
      </c>
      <c r="K151" s="272" t="s">
        <v>307</v>
      </c>
      <c r="L151" s="272" t="s">
        <v>307</v>
      </c>
      <c r="M151" s="272" t="s">
        <v>307</v>
      </c>
      <c r="N151" s="272" t="s">
        <v>307</v>
      </c>
      <c r="O151" s="278" t="s">
        <v>307</v>
      </c>
      <c r="P151" s="271">
        <v>0</v>
      </c>
      <c r="Q151" s="272" t="s">
        <v>307</v>
      </c>
      <c r="R151" s="272" t="s">
        <v>307</v>
      </c>
      <c r="S151" s="272" t="s">
        <v>307</v>
      </c>
      <c r="T151" s="272" t="s">
        <v>307</v>
      </c>
      <c r="U151" s="272" t="s">
        <v>307</v>
      </c>
      <c r="V151" s="272" t="s">
        <v>307</v>
      </c>
      <c r="W151" s="272" t="s">
        <v>307</v>
      </c>
      <c r="X151" s="272" t="s">
        <v>307</v>
      </c>
      <c r="Y151" s="272" t="s">
        <v>307</v>
      </c>
      <c r="Z151" s="272" t="s">
        <v>307</v>
      </c>
      <c r="AA151" s="272" t="s">
        <v>307</v>
      </c>
      <c r="AB151" s="272" t="s">
        <v>307</v>
      </c>
      <c r="AC151" s="272" t="s">
        <v>2091</v>
      </c>
      <c r="AD151" s="272"/>
      <c r="AE151" s="272" t="s">
        <v>307</v>
      </c>
      <c r="AF151" s="272" t="s">
        <v>2051</v>
      </c>
      <c r="AG151" s="272" t="s">
        <v>2051</v>
      </c>
    </row>
    <row r="152" spans="1:33" ht="43.2" x14ac:dyDescent="0.3">
      <c r="A152" s="271">
        <v>122134</v>
      </c>
      <c r="B152" s="272" t="s">
        <v>1196</v>
      </c>
      <c r="C152" s="272" t="s">
        <v>166</v>
      </c>
      <c r="D152" s="272" t="s">
        <v>197</v>
      </c>
      <c r="E152" s="272" t="s">
        <v>307</v>
      </c>
      <c r="F152" s="272" t="s">
        <v>307</v>
      </c>
      <c r="G152" s="272" t="s">
        <v>307</v>
      </c>
      <c r="H152" s="272" t="s">
        <v>307</v>
      </c>
      <c r="I152" s="272" t="s">
        <v>415</v>
      </c>
      <c r="J152" s="272" t="s">
        <v>307</v>
      </c>
      <c r="K152" s="272" t="s">
        <v>307</v>
      </c>
      <c r="L152" s="272" t="s">
        <v>307</v>
      </c>
      <c r="M152" s="272" t="s">
        <v>307</v>
      </c>
      <c r="N152" s="272" t="s">
        <v>307</v>
      </c>
      <c r="O152" s="278" t="s">
        <v>307</v>
      </c>
      <c r="P152" s="271">
        <v>0</v>
      </c>
      <c r="Q152" s="272" t="s">
        <v>307</v>
      </c>
      <c r="R152" s="272" t="s">
        <v>307</v>
      </c>
      <c r="S152" s="272" t="s">
        <v>307</v>
      </c>
      <c r="T152" s="272" t="s">
        <v>307</v>
      </c>
      <c r="U152" s="272" t="s">
        <v>307</v>
      </c>
      <c r="V152" s="272" t="s">
        <v>307</v>
      </c>
      <c r="W152" s="272" t="s">
        <v>307</v>
      </c>
      <c r="X152" s="272" t="s">
        <v>307</v>
      </c>
      <c r="Y152" s="272" t="s">
        <v>307</v>
      </c>
      <c r="Z152" s="272" t="s">
        <v>307</v>
      </c>
      <c r="AA152" s="272" t="s">
        <v>307</v>
      </c>
      <c r="AB152" s="272" t="s">
        <v>307</v>
      </c>
      <c r="AC152" s="272" t="s">
        <v>2090</v>
      </c>
      <c r="AD152" s="272"/>
      <c r="AE152" s="272" t="s">
        <v>307</v>
      </c>
      <c r="AF152" s="272" t="s">
        <v>2051</v>
      </c>
      <c r="AG152" s="272" t="s">
        <v>2051</v>
      </c>
    </row>
    <row r="153" spans="1:33" ht="28.8" x14ac:dyDescent="0.3">
      <c r="A153" s="271">
        <v>122142</v>
      </c>
      <c r="B153" s="272" t="s">
        <v>1194</v>
      </c>
      <c r="C153" s="272" t="s">
        <v>1195</v>
      </c>
      <c r="D153" s="272" t="s">
        <v>216</v>
      </c>
      <c r="E153" s="272" t="s">
        <v>1408</v>
      </c>
      <c r="F153" s="272" t="s">
        <v>1972</v>
      </c>
      <c r="G153" s="272" t="s">
        <v>315</v>
      </c>
      <c r="H153" s="272" t="s">
        <v>334</v>
      </c>
      <c r="I153" s="272" t="s">
        <v>415</v>
      </c>
      <c r="J153" s="272" t="s">
        <v>1666</v>
      </c>
      <c r="K153" s="272" t="s">
        <v>1666</v>
      </c>
      <c r="L153" s="272" t="s">
        <v>1666</v>
      </c>
      <c r="M153" s="272" t="s">
        <v>307</v>
      </c>
      <c r="N153" s="272" t="s">
        <v>307</v>
      </c>
      <c r="O153" s="278" t="s">
        <v>307</v>
      </c>
      <c r="P153" s="271">
        <v>0</v>
      </c>
      <c r="Q153" s="272" t="s">
        <v>307</v>
      </c>
      <c r="R153" s="272" t="s">
        <v>307</v>
      </c>
      <c r="S153" s="272" t="s">
        <v>307</v>
      </c>
      <c r="T153" s="272" t="s">
        <v>307</v>
      </c>
      <c r="U153" s="272" t="s">
        <v>307</v>
      </c>
      <c r="V153" s="272" t="s">
        <v>307</v>
      </c>
      <c r="W153" s="272" t="s">
        <v>307</v>
      </c>
      <c r="X153" s="272" t="s">
        <v>307</v>
      </c>
      <c r="Y153" s="272" t="s">
        <v>307</v>
      </c>
      <c r="Z153" s="272" t="s">
        <v>307</v>
      </c>
      <c r="AA153" s="272" t="s">
        <v>307</v>
      </c>
      <c r="AB153" s="272" t="s">
        <v>307</v>
      </c>
      <c r="AC153" s="272" t="s">
        <v>307</v>
      </c>
      <c r="AD153" s="272"/>
      <c r="AE153" s="272" t="s">
        <v>307</v>
      </c>
      <c r="AF153" s="272"/>
      <c r="AG153" s="272" t="s">
        <v>2051</v>
      </c>
    </row>
    <row r="154" spans="1:33" ht="43.2" x14ac:dyDescent="0.3">
      <c r="A154" s="271">
        <v>122162</v>
      </c>
      <c r="B154" s="272" t="s">
        <v>1193</v>
      </c>
      <c r="C154" s="272" t="s">
        <v>114</v>
      </c>
      <c r="D154" s="272" t="s">
        <v>250</v>
      </c>
      <c r="E154" s="272" t="s">
        <v>332</v>
      </c>
      <c r="F154" s="272" t="s">
        <v>1973</v>
      </c>
      <c r="G154" s="272" t="s">
        <v>1974</v>
      </c>
      <c r="H154" s="272" t="s">
        <v>334</v>
      </c>
      <c r="I154" s="272" t="s">
        <v>415</v>
      </c>
      <c r="J154" s="272" t="s">
        <v>316</v>
      </c>
      <c r="K154" s="272" t="s">
        <v>1666</v>
      </c>
      <c r="L154" s="272" t="s">
        <v>1666</v>
      </c>
      <c r="M154" s="272" t="s">
        <v>307</v>
      </c>
      <c r="N154" s="272" t="s">
        <v>307</v>
      </c>
      <c r="O154" s="278" t="s">
        <v>307</v>
      </c>
      <c r="P154" s="271">
        <v>0</v>
      </c>
      <c r="Q154" s="272" t="s">
        <v>307</v>
      </c>
      <c r="R154" s="272" t="s">
        <v>307</v>
      </c>
      <c r="S154" s="272" t="s">
        <v>307</v>
      </c>
      <c r="T154" s="272" t="s">
        <v>307</v>
      </c>
      <c r="U154" s="272" t="s">
        <v>307</v>
      </c>
      <c r="V154" s="272" t="s">
        <v>307</v>
      </c>
      <c r="W154" s="272" t="s">
        <v>307</v>
      </c>
      <c r="X154" s="272" t="s">
        <v>307</v>
      </c>
      <c r="Y154" s="272" t="s">
        <v>307</v>
      </c>
      <c r="Z154" s="272" t="s">
        <v>307</v>
      </c>
      <c r="AA154" s="272" t="s">
        <v>307</v>
      </c>
      <c r="AB154" s="272" t="s">
        <v>307</v>
      </c>
      <c r="AC154" s="272" t="s">
        <v>2090</v>
      </c>
      <c r="AD154" s="272"/>
      <c r="AE154" s="272" t="s">
        <v>307</v>
      </c>
      <c r="AF154" s="272"/>
      <c r="AG154" s="272" t="s">
        <v>2051</v>
      </c>
    </row>
    <row r="155" spans="1:33" ht="14.4" x14ac:dyDescent="0.3">
      <c r="A155" s="271">
        <v>122169</v>
      </c>
      <c r="B155" s="272" t="s">
        <v>1191</v>
      </c>
      <c r="C155" s="272" t="s">
        <v>386</v>
      </c>
      <c r="D155" s="272" t="s">
        <v>1192</v>
      </c>
      <c r="E155" s="272" t="s">
        <v>307</v>
      </c>
      <c r="F155" s="272" t="s">
        <v>307</v>
      </c>
      <c r="G155" s="272" t="s">
        <v>307</v>
      </c>
      <c r="H155" s="272" t="s">
        <v>307</v>
      </c>
      <c r="I155" s="272" t="s">
        <v>415</v>
      </c>
      <c r="J155" s="272" t="s">
        <v>307</v>
      </c>
      <c r="K155" s="272" t="s">
        <v>307</v>
      </c>
      <c r="L155" s="272" t="s">
        <v>307</v>
      </c>
      <c r="M155" s="272" t="s">
        <v>307</v>
      </c>
      <c r="N155" s="272" t="s">
        <v>307</v>
      </c>
      <c r="O155" s="278" t="s">
        <v>307</v>
      </c>
      <c r="P155" s="271">
        <v>0</v>
      </c>
      <c r="Q155" s="272" t="s">
        <v>307</v>
      </c>
      <c r="R155" s="272" t="s">
        <v>307</v>
      </c>
      <c r="S155" s="272" t="s">
        <v>307</v>
      </c>
      <c r="T155" s="272" t="s">
        <v>307</v>
      </c>
      <c r="U155" s="272" t="s">
        <v>307</v>
      </c>
      <c r="V155" s="272" t="s">
        <v>307</v>
      </c>
      <c r="W155" s="272" t="s">
        <v>307</v>
      </c>
      <c r="X155" s="272" t="s">
        <v>307</v>
      </c>
      <c r="Y155" s="272" t="s">
        <v>307</v>
      </c>
      <c r="Z155" s="272" t="s">
        <v>307</v>
      </c>
      <c r="AA155" s="272" t="s">
        <v>307</v>
      </c>
      <c r="AB155" s="272" t="s">
        <v>307</v>
      </c>
      <c r="AC155" s="272" t="s">
        <v>307</v>
      </c>
      <c r="AD155" s="272"/>
      <c r="AE155" s="272" t="s">
        <v>307</v>
      </c>
      <c r="AF155" s="272" t="s">
        <v>2051</v>
      </c>
      <c r="AG155" s="272" t="s">
        <v>2051</v>
      </c>
    </row>
    <row r="156" spans="1:33" ht="28.8" x14ac:dyDescent="0.3">
      <c r="A156" s="271">
        <v>122177</v>
      </c>
      <c r="B156" s="272" t="s">
        <v>1190</v>
      </c>
      <c r="C156" s="272" t="s">
        <v>504</v>
      </c>
      <c r="D156" s="272" t="s">
        <v>220</v>
      </c>
      <c r="E156" s="272" t="s">
        <v>307</v>
      </c>
      <c r="F156" s="272" t="s">
        <v>307</v>
      </c>
      <c r="G156" s="272" t="s">
        <v>307</v>
      </c>
      <c r="H156" s="272" t="s">
        <v>307</v>
      </c>
      <c r="I156" s="272" t="s">
        <v>415</v>
      </c>
      <c r="J156" s="272" t="s">
        <v>307</v>
      </c>
      <c r="K156" s="272" t="s">
        <v>307</v>
      </c>
      <c r="L156" s="272" t="s">
        <v>307</v>
      </c>
      <c r="M156" s="272" t="s">
        <v>307</v>
      </c>
      <c r="N156" s="272" t="s">
        <v>307</v>
      </c>
      <c r="O156" s="278" t="s">
        <v>307</v>
      </c>
      <c r="P156" s="271">
        <v>0</v>
      </c>
      <c r="Q156" s="272" t="s">
        <v>307</v>
      </c>
      <c r="R156" s="272" t="s">
        <v>307</v>
      </c>
      <c r="S156" s="272" t="s">
        <v>307</v>
      </c>
      <c r="T156" s="272" t="s">
        <v>307</v>
      </c>
      <c r="U156" s="272" t="s">
        <v>307</v>
      </c>
      <c r="V156" s="272" t="s">
        <v>307</v>
      </c>
      <c r="W156" s="272" t="s">
        <v>307</v>
      </c>
      <c r="X156" s="272" t="s">
        <v>307</v>
      </c>
      <c r="Y156" s="272" t="s">
        <v>307</v>
      </c>
      <c r="Z156" s="272" t="s">
        <v>307</v>
      </c>
      <c r="AA156" s="272" t="s">
        <v>307</v>
      </c>
      <c r="AB156" s="272" t="s">
        <v>307</v>
      </c>
      <c r="AC156" s="272" t="s">
        <v>307</v>
      </c>
      <c r="AD156" s="272"/>
      <c r="AE156" s="272" t="s">
        <v>307</v>
      </c>
      <c r="AF156" s="272" t="s">
        <v>2051</v>
      </c>
      <c r="AG156" s="272" t="s">
        <v>2051</v>
      </c>
    </row>
    <row r="157" spans="1:33" ht="43.2" x14ac:dyDescent="0.3">
      <c r="A157" s="271">
        <v>122184</v>
      </c>
      <c r="B157" s="272" t="s">
        <v>1189</v>
      </c>
      <c r="C157" s="272" t="s">
        <v>628</v>
      </c>
      <c r="D157" s="272" t="s">
        <v>744</v>
      </c>
      <c r="E157" s="272" t="s">
        <v>307</v>
      </c>
      <c r="F157" s="272" t="s">
        <v>307</v>
      </c>
      <c r="G157" s="272" t="s">
        <v>307</v>
      </c>
      <c r="H157" s="272" t="s">
        <v>307</v>
      </c>
      <c r="I157" s="272" t="s">
        <v>415</v>
      </c>
      <c r="J157" s="272" t="s">
        <v>307</v>
      </c>
      <c r="K157" s="272" t="s">
        <v>307</v>
      </c>
      <c r="L157" s="272" t="s">
        <v>307</v>
      </c>
      <c r="M157" s="272" t="s">
        <v>307</v>
      </c>
      <c r="N157" s="272" t="s">
        <v>307</v>
      </c>
      <c r="O157" s="278" t="s">
        <v>307</v>
      </c>
      <c r="P157" s="271">
        <v>0</v>
      </c>
      <c r="Q157" s="272" t="s">
        <v>307</v>
      </c>
      <c r="R157" s="272" t="s">
        <v>307</v>
      </c>
      <c r="S157" s="272" t="s">
        <v>307</v>
      </c>
      <c r="T157" s="272" t="s">
        <v>307</v>
      </c>
      <c r="U157" s="272" t="s">
        <v>307</v>
      </c>
      <c r="V157" s="272" t="s">
        <v>307</v>
      </c>
      <c r="W157" s="272" t="s">
        <v>307</v>
      </c>
      <c r="X157" s="272" t="s">
        <v>307</v>
      </c>
      <c r="Y157" s="272" t="s">
        <v>307</v>
      </c>
      <c r="Z157" s="272" t="s">
        <v>307</v>
      </c>
      <c r="AA157" s="272" t="s">
        <v>307</v>
      </c>
      <c r="AB157" s="272" t="s">
        <v>307</v>
      </c>
      <c r="AC157" s="272" t="s">
        <v>2090</v>
      </c>
      <c r="AD157" s="272"/>
      <c r="AE157" s="272" t="s">
        <v>307</v>
      </c>
      <c r="AF157" s="272" t="s">
        <v>2051</v>
      </c>
      <c r="AG157" s="272" t="s">
        <v>2051</v>
      </c>
    </row>
    <row r="158" spans="1:33" ht="43.2" x14ac:dyDescent="0.3">
      <c r="A158" s="271">
        <v>122186</v>
      </c>
      <c r="B158" s="272" t="s">
        <v>1188</v>
      </c>
      <c r="C158" s="272" t="s">
        <v>80</v>
      </c>
      <c r="D158" s="272" t="s">
        <v>197</v>
      </c>
      <c r="E158" s="272" t="s">
        <v>307</v>
      </c>
      <c r="F158" s="272" t="s">
        <v>307</v>
      </c>
      <c r="G158" s="272" t="s">
        <v>307</v>
      </c>
      <c r="H158" s="272" t="s">
        <v>307</v>
      </c>
      <c r="I158" s="272" t="s">
        <v>415</v>
      </c>
      <c r="J158" s="272" t="s">
        <v>307</v>
      </c>
      <c r="K158" s="272" t="s">
        <v>307</v>
      </c>
      <c r="L158" s="272" t="s">
        <v>307</v>
      </c>
      <c r="M158" s="272" t="s">
        <v>307</v>
      </c>
      <c r="N158" s="272" t="s">
        <v>307</v>
      </c>
      <c r="O158" s="278" t="s">
        <v>307</v>
      </c>
      <c r="P158" s="271">
        <v>0</v>
      </c>
      <c r="Q158" s="272" t="s">
        <v>307</v>
      </c>
      <c r="R158" s="272" t="s">
        <v>307</v>
      </c>
      <c r="S158" s="272" t="s">
        <v>307</v>
      </c>
      <c r="T158" s="272" t="s">
        <v>307</v>
      </c>
      <c r="U158" s="272" t="s">
        <v>307</v>
      </c>
      <c r="V158" s="272" t="s">
        <v>307</v>
      </c>
      <c r="W158" s="272" t="s">
        <v>307</v>
      </c>
      <c r="X158" s="272" t="s">
        <v>307</v>
      </c>
      <c r="Y158" s="272" t="s">
        <v>307</v>
      </c>
      <c r="Z158" s="272" t="s">
        <v>307</v>
      </c>
      <c r="AA158" s="272" t="s">
        <v>307</v>
      </c>
      <c r="AB158" s="272" t="s">
        <v>307</v>
      </c>
      <c r="AC158" s="272" t="s">
        <v>2091</v>
      </c>
      <c r="AD158" s="272"/>
      <c r="AE158" s="272" t="s">
        <v>307</v>
      </c>
      <c r="AF158" s="272" t="s">
        <v>2051</v>
      </c>
      <c r="AG158" s="272" t="s">
        <v>2051</v>
      </c>
    </row>
    <row r="159" spans="1:33" ht="43.2" x14ac:dyDescent="0.3">
      <c r="A159" s="271">
        <v>122216</v>
      </c>
      <c r="B159" s="272" t="s">
        <v>1187</v>
      </c>
      <c r="C159" s="272" t="s">
        <v>66</v>
      </c>
      <c r="D159" s="272" t="s">
        <v>279</v>
      </c>
      <c r="E159" s="272" t="s">
        <v>307</v>
      </c>
      <c r="F159" s="272" t="s">
        <v>307</v>
      </c>
      <c r="G159" s="272" t="s">
        <v>307</v>
      </c>
      <c r="H159" s="272" t="s">
        <v>307</v>
      </c>
      <c r="I159" s="272" t="s">
        <v>415</v>
      </c>
      <c r="J159" s="272" t="s">
        <v>307</v>
      </c>
      <c r="K159" s="272" t="s">
        <v>307</v>
      </c>
      <c r="L159" s="272" t="s">
        <v>307</v>
      </c>
      <c r="M159" s="272" t="s">
        <v>307</v>
      </c>
      <c r="N159" s="272" t="s">
        <v>307</v>
      </c>
      <c r="O159" s="278" t="s">
        <v>307</v>
      </c>
      <c r="P159" s="271">
        <v>0</v>
      </c>
      <c r="Q159" s="272" t="s">
        <v>307</v>
      </c>
      <c r="R159" s="272" t="s">
        <v>307</v>
      </c>
      <c r="S159" s="272" t="s">
        <v>307</v>
      </c>
      <c r="T159" s="272" t="s">
        <v>307</v>
      </c>
      <c r="U159" s="272" t="s">
        <v>307</v>
      </c>
      <c r="V159" s="272" t="s">
        <v>307</v>
      </c>
      <c r="W159" s="272" t="s">
        <v>307</v>
      </c>
      <c r="X159" s="272" t="s">
        <v>307</v>
      </c>
      <c r="Y159" s="272" t="s">
        <v>307</v>
      </c>
      <c r="Z159" s="272" t="s">
        <v>307</v>
      </c>
      <c r="AA159" s="272" t="s">
        <v>307</v>
      </c>
      <c r="AB159" s="272" t="s">
        <v>307</v>
      </c>
      <c r="AC159" s="272" t="s">
        <v>2091</v>
      </c>
      <c r="AD159" s="272"/>
      <c r="AE159" s="272" t="s">
        <v>307</v>
      </c>
      <c r="AF159" s="272" t="s">
        <v>2051</v>
      </c>
      <c r="AG159" s="272" t="s">
        <v>2051</v>
      </c>
    </row>
    <row r="160" spans="1:33" ht="28.8" x14ac:dyDescent="0.3">
      <c r="A160" s="273">
        <v>122223</v>
      </c>
      <c r="B160" s="274" t="s">
        <v>1186</v>
      </c>
      <c r="C160" s="274" t="s">
        <v>456</v>
      </c>
      <c r="D160" s="274" t="s">
        <v>269</v>
      </c>
      <c r="E160" s="274" t="s">
        <v>333</v>
      </c>
      <c r="F160" s="275">
        <v>36039</v>
      </c>
      <c r="G160" s="274" t="s">
        <v>1877</v>
      </c>
      <c r="H160" s="274" t="s">
        <v>334</v>
      </c>
      <c r="I160" s="274" t="s">
        <v>415</v>
      </c>
      <c r="J160" s="274" t="s">
        <v>335</v>
      </c>
      <c r="K160" s="273">
        <v>2006</v>
      </c>
      <c r="L160" s="274" t="s">
        <v>315</v>
      </c>
      <c r="M160" s="283"/>
      <c r="N160" s="272">
        <v>422</v>
      </c>
      <c r="O160" s="278">
        <v>45348</v>
      </c>
      <c r="P160" s="271">
        <v>20000</v>
      </c>
      <c r="Q160" s="283"/>
      <c r="R160" s="283"/>
      <c r="S160" s="283"/>
      <c r="T160" s="283"/>
      <c r="U160" s="283"/>
      <c r="V160" s="283"/>
      <c r="W160" s="283"/>
      <c r="X160" s="283"/>
      <c r="Y160" s="283"/>
      <c r="Z160" s="283"/>
      <c r="AA160" s="283"/>
      <c r="AB160" s="283"/>
      <c r="AC160" s="274" t="s">
        <v>307</v>
      </c>
      <c r="AD160" s="283"/>
      <c r="AE160" s="283"/>
      <c r="AF160" s="283"/>
      <c r="AG160" s="283"/>
    </row>
    <row r="161" spans="1:33" ht="28.8" x14ac:dyDescent="0.3">
      <c r="A161" s="273">
        <v>122225</v>
      </c>
      <c r="B161" s="274" t="s">
        <v>1185</v>
      </c>
      <c r="C161" s="274" t="s">
        <v>125</v>
      </c>
      <c r="D161" s="274" t="s">
        <v>283</v>
      </c>
      <c r="E161" s="274" t="s">
        <v>1408</v>
      </c>
      <c r="F161" s="275">
        <v>34955</v>
      </c>
      <c r="G161" s="274" t="s">
        <v>315</v>
      </c>
      <c r="H161" s="274" t="s">
        <v>577</v>
      </c>
      <c r="I161" s="274" t="s">
        <v>415</v>
      </c>
      <c r="J161" s="274" t="s">
        <v>1787</v>
      </c>
      <c r="K161" s="273">
        <v>2013</v>
      </c>
      <c r="L161" s="274" t="s">
        <v>315</v>
      </c>
      <c r="M161" s="283"/>
      <c r="N161" s="272" t="s">
        <v>307</v>
      </c>
      <c r="O161" s="278" t="s">
        <v>307</v>
      </c>
      <c r="P161" s="271">
        <v>0</v>
      </c>
      <c r="Q161" s="283"/>
      <c r="R161" s="283"/>
      <c r="S161" s="283"/>
      <c r="T161" s="283"/>
      <c r="U161" s="283"/>
      <c r="V161" s="283"/>
      <c r="W161" s="283"/>
      <c r="X161" s="283"/>
      <c r="Y161" s="283"/>
      <c r="Z161" s="283"/>
      <c r="AA161" s="283"/>
      <c r="AB161" s="283"/>
      <c r="AC161" s="274" t="s">
        <v>307</v>
      </c>
      <c r="AD161" s="283"/>
      <c r="AE161" s="283"/>
      <c r="AF161" s="283"/>
      <c r="AG161" s="283"/>
    </row>
    <row r="162" spans="1:33" ht="43.2" x14ac:dyDescent="0.3">
      <c r="A162" s="271">
        <v>122245</v>
      </c>
      <c r="B162" s="272" t="s">
        <v>1184</v>
      </c>
      <c r="C162" s="272" t="s">
        <v>735</v>
      </c>
      <c r="D162" s="272" t="s">
        <v>260</v>
      </c>
      <c r="E162" s="272" t="s">
        <v>307</v>
      </c>
      <c r="F162" s="272" t="s">
        <v>307</v>
      </c>
      <c r="G162" s="272" t="s">
        <v>307</v>
      </c>
      <c r="H162" s="272" t="s">
        <v>307</v>
      </c>
      <c r="I162" s="272" t="s">
        <v>415</v>
      </c>
      <c r="J162" s="272" t="s">
        <v>307</v>
      </c>
      <c r="K162" s="272" t="s">
        <v>307</v>
      </c>
      <c r="L162" s="272" t="s">
        <v>307</v>
      </c>
      <c r="M162" s="272" t="s">
        <v>307</v>
      </c>
      <c r="N162" s="272" t="s">
        <v>307</v>
      </c>
      <c r="O162" s="278" t="s">
        <v>307</v>
      </c>
      <c r="P162" s="271">
        <v>0</v>
      </c>
      <c r="Q162" s="272" t="s">
        <v>307</v>
      </c>
      <c r="R162" s="272" t="s">
        <v>307</v>
      </c>
      <c r="S162" s="272" t="s">
        <v>307</v>
      </c>
      <c r="T162" s="272" t="s">
        <v>307</v>
      </c>
      <c r="U162" s="272" t="s">
        <v>307</v>
      </c>
      <c r="V162" s="272" t="s">
        <v>307</v>
      </c>
      <c r="W162" s="272" t="s">
        <v>307</v>
      </c>
      <c r="X162" s="272" t="s">
        <v>307</v>
      </c>
      <c r="Y162" s="272" t="s">
        <v>307</v>
      </c>
      <c r="Z162" s="272" t="s">
        <v>307</v>
      </c>
      <c r="AA162" s="272" t="s">
        <v>307</v>
      </c>
      <c r="AB162" s="272" t="s">
        <v>307</v>
      </c>
      <c r="AC162" s="272" t="s">
        <v>2091</v>
      </c>
      <c r="AD162" s="272"/>
      <c r="AE162" s="272" t="s">
        <v>307</v>
      </c>
      <c r="AF162" s="272" t="s">
        <v>2051</v>
      </c>
      <c r="AG162" s="272" t="s">
        <v>2051</v>
      </c>
    </row>
    <row r="163" spans="1:33" ht="43.2" x14ac:dyDescent="0.3">
      <c r="A163" s="271">
        <v>122290</v>
      </c>
      <c r="B163" s="272" t="s">
        <v>1183</v>
      </c>
      <c r="C163" s="272" t="s">
        <v>386</v>
      </c>
      <c r="D163" s="272" t="s">
        <v>458</v>
      </c>
      <c r="E163" s="272" t="s">
        <v>332</v>
      </c>
      <c r="F163" s="272" t="s">
        <v>1903</v>
      </c>
      <c r="G163" s="272" t="s">
        <v>1850</v>
      </c>
      <c r="H163" s="272" t="s">
        <v>334</v>
      </c>
      <c r="I163" s="272" t="s">
        <v>415</v>
      </c>
      <c r="J163" s="272" t="s">
        <v>316</v>
      </c>
      <c r="K163" s="272" t="s">
        <v>1666</v>
      </c>
      <c r="L163" s="272" t="s">
        <v>541</v>
      </c>
      <c r="M163" s="272" t="s">
        <v>307</v>
      </c>
      <c r="N163" s="272" t="s">
        <v>307</v>
      </c>
      <c r="O163" s="278" t="s">
        <v>307</v>
      </c>
      <c r="P163" s="271">
        <v>0</v>
      </c>
      <c r="Q163" s="272" t="s">
        <v>307</v>
      </c>
      <c r="R163" s="272" t="s">
        <v>307</v>
      </c>
      <c r="S163" s="272" t="s">
        <v>307</v>
      </c>
      <c r="T163" s="272" t="s">
        <v>307</v>
      </c>
      <c r="U163" s="272" t="s">
        <v>307</v>
      </c>
      <c r="V163" s="272" t="s">
        <v>307</v>
      </c>
      <c r="W163" s="272" t="s">
        <v>307</v>
      </c>
      <c r="X163" s="272" t="s">
        <v>307</v>
      </c>
      <c r="Y163" s="272" t="s">
        <v>307</v>
      </c>
      <c r="Z163" s="272" t="s">
        <v>307</v>
      </c>
      <c r="AA163" s="272" t="s">
        <v>307</v>
      </c>
      <c r="AB163" s="272" t="s">
        <v>307</v>
      </c>
      <c r="AC163" s="272" t="s">
        <v>2091</v>
      </c>
      <c r="AD163" s="272"/>
      <c r="AE163" s="272" t="s">
        <v>307</v>
      </c>
      <c r="AF163" s="272"/>
      <c r="AG163" s="272" t="s">
        <v>2051</v>
      </c>
    </row>
    <row r="164" spans="1:33" ht="43.2" x14ac:dyDescent="0.3">
      <c r="A164" s="271">
        <v>122302</v>
      </c>
      <c r="B164" s="272" t="s">
        <v>1182</v>
      </c>
      <c r="C164" s="272" t="s">
        <v>706</v>
      </c>
      <c r="D164" s="272" t="s">
        <v>631</v>
      </c>
      <c r="E164" s="272" t="s">
        <v>307</v>
      </c>
      <c r="F164" s="272" t="s">
        <v>307</v>
      </c>
      <c r="G164" s="272" t="s">
        <v>307</v>
      </c>
      <c r="H164" s="272" t="s">
        <v>307</v>
      </c>
      <c r="I164" s="272" t="s">
        <v>415</v>
      </c>
      <c r="J164" s="272" t="s">
        <v>307</v>
      </c>
      <c r="K164" s="272" t="s">
        <v>307</v>
      </c>
      <c r="L164" s="272" t="s">
        <v>307</v>
      </c>
      <c r="M164" s="272" t="s">
        <v>307</v>
      </c>
      <c r="N164" s="272" t="s">
        <v>307</v>
      </c>
      <c r="O164" s="278" t="s">
        <v>307</v>
      </c>
      <c r="P164" s="271">
        <v>0</v>
      </c>
      <c r="Q164" s="272" t="s">
        <v>307</v>
      </c>
      <c r="R164" s="272" t="s">
        <v>307</v>
      </c>
      <c r="S164" s="272" t="s">
        <v>307</v>
      </c>
      <c r="T164" s="272" t="s">
        <v>307</v>
      </c>
      <c r="U164" s="272" t="s">
        <v>307</v>
      </c>
      <c r="V164" s="272" t="s">
        <v>307</v>
      </c>
      <c r="W164" s="272" t="s">
        <v>307</v>
      </c>
      <c r="X164" s="272" t="s">
        <v>307</v>
      </c>
      <c r="Y164" s="272" t="s">
        <v>307</v>
      </c>
      <c r="Z164" s="272" t="s">
        <v>307</v>
      </c>
      <c r="AA164" s="272" t="s">
        <v>307</v>
      </c>
      <c r="AB164" s="272" t="s">
        <v>307</v>
      </c>
      <c r="AC164" s="272" t="s">
        <v>2091</v>
      </c>
      <c r="AD164" s="272"/>
      <c r="AE164" s="272" t="s">
        <v>307</v>
      </c>
      <c r="AF164" s="272" t="s">
        <v>2051</v>
      </c>
      <c r="AG164" s="272" t="s">
        <v>2051</v>
      </c>
    </row>
    <row r="165" spans="1:33" ht="14.4" x14ac:dyDescent="0.3">
      <c r="A165" s="271">
        <v>122309</v>
      </c>
      <c r="B165" s="272" t="s">
        <v>1181</v>
      </c>
      <c r="C165" s="272" t="s">
        <v>142</v>
      </c>
      <c r="D165" s="272" t="s">
        <v>403</v>
      </c>
      <c r="E165" s="272" t="s">
        <v>307</v>
      </c>
      <c r="F165" s="272" t="s">
        <v>307</v>
      </c>
      <c r="G165" s="272" t="s">
        <v>307</v>
      </c>
      <c r="H165" s="272" t="s">
        <v>307</v>
      </c>
      <c r="I165" s="272" t="s">
        <v>415</v>
      </c>
      <c r="J165" s="272" t="s">
        <v>307</v>
      </c>
      <c r="K165" s="272" t="s">
        <v>307</v>
      </c>
      <c r="L165" s="272" t="s">
        <v>307</v>
      </c>
      <c r="M165" s="272" t="s">
        <v>307</v>
      </c>
      <c r="N165" s="272" t="s">
        <v>307</v>
      </c>
      <c r="O165" s="278" t="s">
        <v>307</v>
      </c>
      <c r="P165" s="271">
        <v>0</v>
      </c>
      <c r="Q165" s="272" t="s">
        <v>307</v>
      </c>
      <c r="R165" s="272" t="s">
        <v>307</v>
      </c>
      <c r="S165" s="272" t="s">
        <v>307</v>
      </c>
      <c r="T165" s="272" t="s">
        <v>307</v>
      </c>
      <c r="U165" s="272" t="s">
        <v>307</v>
      </c>
      <c r="V165" s="272" t="s">
        <v>307</v>
      </c>
      <c r="W165" s="272" t="s">
        <v>307</v>
      </c>
      <c r="X165" s="272" t="s">
        <v>307</v>
      </c>
      <c r="Y165" s="272" t="s">
        <v>307</v>
      </c>
      <c r="Z165" s="272" t="s">
        <v>307</v>
      </c>
      <c r="AA165" s="272" t="s">
        <v>307</v>
      </c>
      <c r="AB165" s="272" t="s">
        <v>307</v>
      </c>
      <c r="AC165" s="272" t="s">
        <v>307</v>
      </c>
      <c r="AD165" s="272"/>
      <c r="AE165" s="272" t="s">
        <v>307</v>
      </c>
      <c r="AF165" s="272" t="s">
        <v>2051</v>
      </c>
      <c r="AG165" s="272" t="s">
        <v>2051</v>
      </c>
    </row>
    <row r="166" spans="1:33" ht="14.4" x14ac:dyDescent="0.3">
      <c r="A166" s="271">
        <v>122313</v>
      </c>
      <c r="B166" s="272" t="s">
        <v>1180</v>
      </c>
      <c r="C166" s="272" t="s">
        <v>707</v>
      </c>
      <c r="D166" s="272" t="s">
        <v>625</v>
      </c>
      <c r="E166" s="272" t="s">
        <v>307</v>
      </c>
      <c r="F166" s="272" t="s">
        <v>307</v>
      </c>
      <c r="G166" s="272" t="s">
        <v>307</v>
      </c>
      <c r="H166" s="272" t="s">
        <v>307</v>
      </c>
      <c r="I166" s="272" t="s">
        <v>415</v>
      </c>
      <c r="J166" s="272" t="s">
        <v>307</v>
      </c>
      <c r="K166" s="272" t="s">
        <v>307</v>
      </c>
      <c r="L166" s="272" t="s">
        <v>307</v>
      </c>
      <c r="M166" s="272" t="s">
        <v>307</v>
      </c>
      <c r="N166" s="272" t="s">
        <v>307</v>
      </c>
      <c r="O166" s="278" t="s">
        <v>307</v>
      </c>
      <c r="P166" s="271">
        <v>0</v>
      </c>
      <c r="Q166" s="272" t="s">
        <v>307</v>
      </c>
      <c r="R166" s="272" t="s">
        <v>307</v>
      </c>
      <c r="S166" s="272" t="s">
        <v>307</v>
      </c>
      <c r="T166" s="272" t="s">
        <v>307</v>
      </c>
      <c r="U166" s="272" t="s">
        <v>307</v>
      </c>
      <c r="V166" s="272" t="s">
        <v>307</v>
      </c>
      <c r="W166" s="272" t="s">
        <v>307</v>
      </c>
      <c r="X166" s="272" t="s">
        <v>307</v>
      </c>
      <c r="Y166" s="272" t="s">
        <v>307</v>
      </c>
      <c r="Z166" s="272" t="s">
        <v>307</v>
      </c>
      <c r="AA166" s="272" t="s">
        <v>307</v>
      </c>
      <c r="AB166" s="272" t="s">
        <v>307</v>
      </c>
      <c r="AC166" s="272" t="s">
        <v>307</v>
      </c>
      <c r="AD166" s="272"/>
      <c r="AE166" s="272" t="s">
        <v>307</v>
      </c>
      <c r="AF166" s="272" t="s">
        <v>2051</v>
      </c>
      <c r="AG166" s="272" t="s">
        <v>2051</v>
      </c>
    </row>
    <row r="167" spans="1:33" ht="43.2" x14ac:dyDescent="0.3">
      <c r="A167" s="271">
        <v>122321</v>
      </c>
      <c r="B167" s="272" t="s">
        <v>1179</v>
      </c>
      <c r="C167" s="272" t="s">
        <v>164</v>
      </c>
      <c r="D167" s="272" t="s">
        <v>219</v>
      </c>
      <c r="E167" s="272" t="s">
        <v>307</v>
      </c>
      <c r="F167" s="272" t="s">
        <v>307</v>
      </c>
      <c r="G167" s="272" t="s">
        <v>307</v>
      </c>
      <c r="H167" s="272" t="s">
        <v>307</v>
      </c>
      <c r="I167" s="272" t="s">
        <v>415</v>
      </c>
      <c r="J167" s="272" t="s">
        <v>307</v>
      </c>
      <c r="K167" s="272" t="s">
        <v>307</v>
      </c>
      <c r="L167" s="272" t="s">
        <v>307</v>
      </c>
      <c r="M167" s="272" t="s">
        <v>307</v>
      </c>
      <c r="N167" s="272" t="s">
        <v>307</v>
      </c>
      <c r="O167" s="278" t="s">
        <v>307</v>
      </c>
      <c r="P167" s="271">
        <v>0</v>
      </c>
      <c r="Q167" s="272" t="s">
        <v>307</v>
      </c>
      <c r="R167" s="272" t="s">
        <v>307</v>
      </c>
      <c r="S167" s="272" t="s">
        <v>307</v>
      </c>
      <c r="T167" s="272" t="s">
        <v>307</v>
      </c>
      <c r="U167" s="272" t="s">
        <v>307</v>
      </c>
      <c r="V167" s="272" t="s">
        <v>307</v>
      </c>
      <c r="W167" s="272" t="s">
        <v>307</v>
      </c>
      <c r="X167" s="272" t="s">
        <v>307</v>
      </c>
      <c r="Y167" s="272" t="s">
        <v>307</v>
      </c>
      <c r="Z167" s="272" t="s">
        <v>307</v>
      </c>
      <c r="AA167" s="272" t="s">
        <v>307</v>
      </c>
      <c r="AB167" s="272" t="s">
        <v>307</v>
      </c>
      <c r="AC167" s="272" t="s">
        <v>2091</v>
      </c>
      <c r="AD167" s="272"/>
      <c r="AE167" s="272" t="s">
        <v>307</v>
      </c>
      <c r="AF167" s="272" t="s">
        <v>2051</v>
      </c>
      <c r="AG167" s="272" t="s">
        <v>2051</v>
      </c>
    </row>
    <row r="168" spans="1:33" ht="43.2" x14ac:dyDescent="0.3">
      <c r="A168" s="271">
        <v>122328</v>
      </c>
      <c r="B168" s="272" t="s">
        <v>1177</v>
      </c>
      <c r="C168" s="272" t="s">
        <v>66</v>
      </c>
      <c r="D168" s="272" t="s">
        <v>272</v>
      </c>
      <c r="E168" s="272" t="s">
        <v>307</v>
      </c>
      <c r="F168" s="272" t="s">
        <v>307</v>
      </c>
      <c r="G168" s="272" t="s">
        <v>307</v>
      </c>
      <c r="H168" s="272" t="s">
        <v>307</v>
      </c>
      <c r="I168" s="272" t="s">
        <v>415</v>
      </c>
      <c r="J168" s="272" t="s">
        <v>307</v>
      </c>
      <c r="K168" s="272" t="s">
        <v>307</v>
      </c>
      <c r="L168" s="272" t="s">
        <v>307</v>
      </c>
      <c r="M168" s="272" t="s">
        <v>307</v>
      </c>
      <c r="N168" s="272" t="s">
        <v>307</v>
      </c>
      <c r="O168" s="278" t="s">
        <v>307</v>
      </c>
      <c r="P168" s="271">
        <v>0</v>
      </c>
      <c r="Q168" s="272" t="s">
        <v>307</v>
      </c>
      <c r="R168" s="272" t="s">
        <v>307</v>
      </c>
      <c r="S168" s="272" t="s">
        <v>307</v>
      </c>
      <c r="T168" s="272" t="s">
        <v>307</v>
      </c>
      <c r="U168" s="272" t="s">
        <v>307</v>
      </c>
      <c r="V168" s="272" t="s">
        <v>307</v>
      </c>
      <c r="W168" s="272" t="s">
        <v>307</v>
      </c>
      <c r="X168" s="272" t="s">
        <v>307</v>
      </c>
      <c r="Y168" s="272" t="s">
        <v>307</v>
      </c>
      <c r="Z168" s="272" t="s">
        <v>307</v>
      </c>
      <c r="AA168" s="272" t="s">
        <v>307</v>
      </c>
      <c r="AB168" s="272" t="s">
        <v>307</v>
      </c>
      <c r="AC168" s="272" t="s">
        <v>2091</v>
      </c>
      <c r="AD168" s="272"/>
      <c r="AE168" s="272" t="s">
        <v>307</v>
      </c>
      <c r="AF168" s="272" t="s">
        <v>2051</v>
      </c>
      <c r="AG168" s="272" t="s">
        <v>2051</v>
      </c>
    </row>
    <row r="169" spans="1:33" ht="43.2" x14ac:dyDescent="0.3">
      <c r="A169" s="271">
        <v>122334</v>
      </c>
      <c r="B169" s="272" t="s">
        <v>1175</v>
      </c>
      <c r="C169" s="272" t="s">
        <v>513</v>
      </c>
      <c r="D169" s="272" t="s">
        <v>1176</v>
      </c>
      <c r="E169" s="272" t="s">
        <v>307</v>
      </c>
      <c r="F169" s="272" t="s">
        <v>307</v>
      </c>
      <c r="G169" s="272" t="s">
        <v>307</v>
      </c>
      <c r="H169" s="272" t="s">
        <v>307</v>
      </c>
      <c r="I169" s="272" t="s">
        <v>415</v>
      </c>
      <c r="J169" s="272" t="s">
        <v>307</v>
      </c>
      <c r="K169" s="272" t="s">
        <v>307</v>
      </c>
      <c r="L169" s="272" t="s">
        <v>307</v>
      </c>
      <c r="M169" s="272" t="s">
        <v>307</v>
      </c>
      <c r="N169" s="272" t="s">
        <v>307</v>
      </c>
      <c r="O169" s="278" t="s">
        <v>307</v>
      </c>
      <c r="P169" s="271">
        <v>0</v>
      </c>
      <c r="Q169" s="272" t="s">
        <v>307</v>
      </c>
      <c r="R169" s="272" t="s">
        <v>307</v>
      </c>
      <c r="S169" s="272" t="s">
        <v>307</v>
      </c>
      <c r="T169" s="272" t="s">
        <v>307</v>
      </c>
      <c r="U169" s="272" t="s">
        <v>307</v>
      </c>
      <c r="V169" s="272" t="s">
        <v>307</v>
      </c>
      <c r="W169" s="272" t="s">
        <v>307</v>
      </c>
      <c r="X169" s="272" t="s">
        <v>307</v>
      </c>
      <c r="Y169" s="272" t="s">
        <v>307</v>
      </c>
      <c r="Z169" s="272" t="s">
        <v>307</v>
      </c>
      <c r="AA169" s="272" t="s">
        <v>307</v>
      </c>
      <c r="AB169" s="272" t="s">
        <v>307</v>
      </c>
      <c r="AC169" s="272" t="s">
        <v>2091</v>
      </c>
      <c r="AD169" s="272"/>
      <c r="AE169" s="272" t="s">
        <v>307</v>
      </c>
      <c r="AF169" s="272" t="s">
        <v>2051</v>
      </c>
      <c r="AG169" s="272" t="s">
        <v>2051</v>
      </c>
    </row>
    <row r="170" spans="1:33" ht="43.2" x14ac:dyDescent="0.3">
      <c r="A170" s="271">
        <v>122337</v>
      </c>
      <c r="B170" s="272" t="s">
        <v>1174</v>
      </c>
      <c r="C170" s="272" t="s">
        <v>97</v>
      </c>
      <c r="D170" s="272" t="s">
        <v>259</v>
      </c>
      <c r="E170" s="272" t="s">
        <v>307</v>
      </c>
      <c r="F170" s="272" t="s">
        <v>307</v>
      </c>
      <c r="G170" s="272" t="s">
        <v>307</v>
      </c>
      <c r="H170" s="272" t="s">
        <v>307</v>
      </c>
      <c r="I170" s="272" t="s">
        <v>415</v>
      </c>
      <c r="J170" s="272" t="s">
        <v>307</v>
      </c>
      <c r="K170" s="272" t="s">
        <v>307</v>
      </c>
      <c r="L170" s="272" t="s">
        <v>307</v>
      </c>
      <c r="M170" s="272" t="s">
        <v>307</v>
      </c>
      <c r="N170" s="272" t="s">
        <v>307</v>
      </c>
      <c r="O170" s="278" t="s">
        <v>307</v>
      </c>
      <c r="P170" s="271">
        <v>0</v>
      </c>
      <c r="Q170" s="272" t="s">
        <v>307</v>
      </c>
      <c r="R170" s="272" t="s">
        <v>307</v>
      </c>
      <c r="S170" s="272" t="s">
        <v>307</v>
      </c>
      <c r="T170" s="272" t="s">
        <v>307</v>
      </c>
      <c r="U170" s="272" t="s">
        <v>307</v>
      </c>
      <c r="V170" s="272" t="s">
        <v>307</v>
      </c>
      <c r="W170" s="272" t="s">
        <v>307</v>
      </c>
      <c r="X170" s="272" t="s">
        <v>307</v>
      </c>
      <c r="Y170" s="272" t="s">
        <v>307</v>
      </c>
      <c r="Z170" s="272" t="s">
        <v>307</v>
      </c>
      <c r="AA170" s="272" t="s">
        <v>307</v>
      </c>
      <c r="AB170" s="272" t="s">
        <v>307</v>
      </c>
      <c r="AC170" s="272" t="s">
        <v>2091</v>
      </c>
      <c r="AD170" s="272"/>
      <c r="AE170" s="272" t="s">
        <v>307</v>
      </c>
      <c r="AF170" s="272" t="s">
        <v>2051</v>
      </c>
      <c r="AG170" s="272" t="s">
        <v>2051</v>
      </c>
    </row>
    <row r="171" spans="1:33" ht="43.2" x14ac:dyDescent="0.3">
      <c r="A171" s="271">
        <v>122371</v>
      </c>
      <c r="B171" s="272" t="s">
        <v>1173</v>
      </c>
      <c r="C171" s="272" t="s">
        <v>146</v>
      </c>
      <c r="D171" s="272" t="s">
        <v>216</v>
      </c>
      <c r="E171" s="272" t="s">
        <v>307</v>
      </c>
      <c r="F171" s="272" t="s">
        <v>307</v>
      </c>
      <c r="G171" s="272" t="s">
        <v>307</v>
      </c>
      <c r="H171" s="272" t="s">
        <v>307</v>
      </c>
      <c r="I171" s="272" t="s">
        <v>415</v>
      </c>
      <c r="J171" s="272" t="s">
        <v>307</v>
      </c>
      <c r="K171" s="272" t="s">
        <v>307</v>
      </c>
      <c r="L171" s="272" t="s">
        <v>307</v>
      </c>
      <c r="M171" s="272" t="s">
        <v>307</v>
      </c>
      <c r="N171" s="272" t="s">
        <v>307</v>
      </c>
      <c r="O171" s="278" t="s">
        <v>307</v>
      </c>
      <c r="P171" s="271">
        <v>0</v>
      </c>
      <c r="Q171" s="272" t="s">
        <v>307</v>
      </c>
      <c r="R171" s="272" t="s">
        <v>307</v>
      </c>
      <c r="S171" s="272" t="s">
        <v>307</v>
      </c>
      <c r="T171" s="272" t="s">
        <v>307</v>
      </c>
      <c r="U171" s="272" t="s">
        <v>307</v>
      </c>
      <c r="V171" s="272" t="s">
        <v>307</v>
      </c>
      <c r="W171" s="272" t="s">
        <v>307</v>
      </c>
      <c r="X171" s="272" t="s">
        <v>307</v>
      </c>
      <c r="Y171" s="272" t="s">
        <v>307</v>
      </c>
      <c r="Z171" s="272" t="s">
        <v>307</v>
      </c>
      <c r="AA171" s="272" t="s">
        <v>307</v>
      </c>
      <c r="AB171" s="272" t="s">
        <v>307</v>
      </c>
      <c r="AC171" s="272" t="s">
        <v>2091</v>
      </c>
      <c r="AD171" s="272"/>
      <c r="AE171" s="272" t="s">
        <v>307</v>
      </c>
      <c r="AF171" s="272" t="s">
        <v>2051</v>
      </c>
      <c r="AG171" s="272" t="s">
        <v>2051</v>
      </c>
    </row>
    <row r="172" spans="1:33" ht="43.2" x14ac:dyDescent="0.3">
      <c r="A172" s="273">
        <v>122387</v>
      </c>
      <c r="B172" s="274" t="s">
        <v>1172</v>
      </c>
      <c r="C172" s="274" t="s">
        <v>362</v>
      </c>
      <c r="D172" s="274" t="s">
        <v>759</v>
      </c>
      <c r="E172" s="274" t="s">
        <v>332</v>
      </c>
      <c r="F172" s="279"/>
      <c r="G172" s="274" t="s">
        <v>1915</v>
      </c>
      <c r="H172" s="274" t="s">
        <v>334</v>
      </c>
      <c r="I172" s="274" t="s">
        <v>415</v>
      </c>
      <c r="J172" s="274" t="s">
        <v>316</v>
      </c>
      <c r="K172" s="273">
        <v>2016</v>
      </c>
      <c r="L172" s="274" t="s">
        <v>317</v>
      </c>
      <c r="M172" s="283"/>
      <c r="N172" s="272" t="s">
        <v>307</v>
      </c>
      <c r="O172" s="278" t="s">
        <v>307</v>
      </c>
      <c r="P172" s="271">
        <v>0</v>
      </c>
      <c r="Q172" s="283"/>
      <c r="R172" s="283"/>
      <c r="S172" s="283"/>
      <c r="T172" s="283"/>
      <c r="U172" s="283"/>
      <c r="V172" s="283"/>
      <c r="W172" s="283"/>
      <c r="X172" s="283"/>
      <c r="Y172" s="283"/>
      <c r="Z172" s="283"/>
      <c r="AA172" s="283"/>
      <c r="AB172" s="283"/>
      <c r="AC172" s="274" t="s">
        <v>2090</v>
      </c>
      <c r="AD172" s="283"/>
      <c r="AE172" s="283"/>
      <c r="AF172" s="283"/>
      <c r="AG172" s="283"/>
    </row>
    <row r="173" spans="1:33" ht="43.2" x14ac:dyDescent="0.3">
      <c r="A173" s="273">
        <v>122412</v>
      </c>
      <c r="B173" s="274" t="s">
        <v>1171</v>
      </c>
      <c r="C173" s="274" t="s">
        <v>96</v>
      </c>
      <c r="D173" s="274" t="s">
        <v>254</v>
      </c>
      <c r="E173" s="274" t="s">
        <v>333</v>
      </c>
      <c r="F173" s="275">
        <v>35686</v>
      </c>
      <c r="G173" s="274" t="s">
        <v>2188</v>
      </c>
      <c r="H173" s="274" t="s">
        <v>334</v>
      </c>
      <c r="I173" s="274" t="s">
        <v>415</v>
      </c>
      <c r="J173" s="274" t="s">
        <v>316</v>
      </c>
      <c r="K173" s="273">
        <v>2014</v>
      </c>
      <c r="L173" s="274" t="s">
        <v>317</v>
      </c>
      <c r="M173" s="283"/>
      <c r="N173" s="272" t="s">
        <v>307</v>
      </c>
      <c r="O173" s="278" t="s">
        <v>307</v>
      </c>
      <c r="P173" s="271">
        <v>0</v>
      </c>
      <c r="Q173" s="283"/>
      <c r="R173" s="283"/>
      <c r="S173" s="283"/>
      <c r="T173" s="283"/>
      <c r="U173" s="283"/>
      <c r="V173" s="283"/>
      <c r="W173" s="283"/>
      <c r="X173" s="283"/>
      <c r="Y173" s="283"/>
      <c r="Z173" s="283"/>
      <c r="AA173" s="283"/>
      <c r="AB173" s="283"/>
      <c r="AC173" s="274" t="s">
        <v>2090</v>
      </c>
      <c r="AD173" s="283"/>
      <c r="AE173" s="283"/>
      <c r="AF173" s="283"/>
      <c r="AG173" s="283"/>
    </row>
    <row r="174" spans="1:33" ht="43.2" x14ac:dyDescent="0.3">
      <c r="A174" s="271">
        <v>122419</v>
      </c>
      <c r="B174" s="272" t="s">
        <v>1169</v>
      </c>
      <c r="C174" s="272" t="s">
        <v>615</v>
      </c>
      <c r="D174" s="272" t="s">
        <v>1170</v>
      </c>
      <c r="E174" s="272" t="s">
        <v>307</v>
      </c>
      <c r="F174" s="272" t="s">
        <v>307</v>
      </c>
      <c r="G174" s="272" t="s">
        <v>307</v>
      </c>
      <c r="H174" s="272" t="s">
        <v>307</v>
      </c>
      <c r="I174" s="272" t="s">
        <v>415</v>
      </c>
      <c r="J174" s="272" t="s">
        <v>307</v>
      </c>
      <c r="K174" s="272" t="s">
        <v>307</v>
      </c>
      <c r="L174" s="272" t="s">
        <v>307</v>
      </c>
      <c r="M174" s="272" t="s">
        <v>307</v>
      </c>
      <c r="N174" s="272" t="s">
        <v>307</v>
      </c>
      <c r="O174" s="278" t="s">
        <v>307</v>
      </c>
      <c r="P174" s="271">
        <v>0</v>
      </c>
      <c r="Q174" s="272" t="s">
        <v>307</v>
      </c>
      <c r="R174" s="272" t="s">
        <v>307</v>
      </c>
      <c r="S174" s="272" t="s">
        <v>307</v>
      </c>
      <c r="T174" s="272" t="s">
        <v>307</v>
      </c>
      <c r="U174" s="272" t="s">
        <v>307</v>
      </c>
      <c r="V174" s="272" t="s">
        <v>307</v>
      </c>
      <c r="W174" s="272" t="s">
        <v>307</v>
      </c>
      <c r="X174" s="272" t="s">
        <v>307</v>
      </c>
      <c r="Y174" s="272" t="s">
        <v>307</v>
      </c>
      <c r="Z174" s="272" t="s">
        <v>307</v>
      </c>
      <c r="AA174" s="272" t="s">
        <v>307</v>
      </c>
      <c r="AB174" s="272" t="s">
        <v>307</v>
      </c>
      <c r="AC174" s="272" t="s">
        <v>2091</v>
      </c>
      <c r="AD174" s="272"/>
      <c r="AE174" s="272" t="s">
        <v>307</v>
      </c>
      <c r="AF174" s="272" t="s">
        <v>2051</v>
      </c>
      <c r="AG174" s="272" t="s">
        <v>2051</v>
      </c>
    </row>
    <row r="175" spans="1:33" ht="43.2" x14ac:dyDescent="0.3">
      <c r="A175" s="271">
        <v>122457</v>
      </c>
      <c r="B175" s="272" t="s">
        <v>1168</v>
      </c>
      <c r="C175" s="272" t="s">
        <v>172</v>
      </c>
      <c r="D175" s="272" t="s">
        <v>1164</v>
      </c>
      <c r="E175" s="272" t="s">
        <v>307</v>
      </c>
      <c r="F175" s="272" t="s">
        <v>307</v>
      </c>
      <c r="G175" s="272" t="s">
        <v>307</v>
      </c>
      <c r="H175" s="272" t="s">
        <v>307</v>
      </c>
      <c r="I175" s="272" t="s">
        <v>415</v>
      </c>
      <c r="J175" s="272" t="s">
        <v>307</v>
      </c>
      <c r="K175" s="272" t="s">
        <v>307</v>
      </c>
      <c r="L175" s="272" t="s">
        <v>307</v>
      </c>
      <c r="M175" s="272" t="s">
        <v>307</v>
      </c>
      <c r="N175" s="272" t="s">
        <v>307</v>
      </c>
      <c r="O175" s="278" t="s">
        <v>307</v>
      </c>
      <c r="P175" s="271">
        <v>0</v>
      </c>
      <c r="Q175" s="272" t="s">
        <v>307</v>
      </c>
      <c r="R175" s="272" t="s">
        <v>307</v>
      </c>
      <c r="S175" s="272" t="s">
        <v>307</v>
      </c>
      <c r="T175" s="272" t="s">
        <v>307</v>
      </c>
      <c r="U175" s="272" t="s">
        <v>307</v>
      </c>
      <c r="V175" s="272" t="s">
        <v>307</v>
      </c>
      <c r="W175" s="272" t="s">
        <v>307</v>
      </c>
      <c r="X175" s="272" t="s">
        <v>307</v>
      </c>
      <c r="Y175" s="272" t="s">
        <v>307</v>
      </c>
      <c r="Z175" s="272" t="s">
        <v>307</v>
      </c>
      <c r="AA175" s="272" t="s">
        <v>307</v>
      </c>
      <c r="AB175" s="272" t="s">
        <v>307</v>
      </c>
      <c r="AC175" s="272" t="s">
        <v>2090</v>
      </c>
      <c r="AD175" s="272"/>
      <c r="AE175" s="272" t="s">
        <v>307</v>
      </c>
      <c r="AF175" s="272" t="s">
        <v>2051</v>
      </c>
      <c r="AG175" s="272" t="s">
        <v>2051</v>
      </c>
    </row>
    <row r="176" spans="1:33" ht="43.2" x14ac:dyDescent="0.3">
      <c r="A176" s="271">
        <v>122458</v>
      </c>
      <c r="B176" s="272" t="s">
        <v>1167</v>
      </c>
      <c r="C176" s="272" t="s">
        <v>158</v>
      </c>
      <c r="D176" s="272" t="s">
        <v>171</v>
      </c>
      <c r="E176" s="272" t="s">
        <v>307</v>
      </c>
      <c r="F176" s="272" t="s">
        <v>307</v>
      </c>
      <c r="G176" s="272" t="s">
        <v>307</v>
      </c>
      <c r="H176" s="272" t="s">
        <v>307</v>
      </c>
      <c r="I176" s="272" t="s">
        <v>415</v>
      </c>
      <c r="J176" s="272" t="s">
        <v>307</v>
      </c>
      <c r="K176" s="272" t="s">
        <v>307</v>
      </c>
      <c r="L176" s="272" t="s">
        <v>307</v>
      </c>
      <c r="M176" s="272" t="s">
        <v>307</v>
      </c>
      <c r="N176" s="272" t="s">
        <v>307</v>
      </c>
      <c r="O176" s="278" t="s">
        <v>307</v>
      </c>
      <c r="P176" s="271">
        <v>0</v>
      </c>
      <c r="Q176" s="272" t="s">
        <v>307</v>
      </c>
      <c r="R176" s="272" t="s">
        <v>307</v>
      </c>
      <c r="S176" s="272" t="s">
        <v>307</v>
      </c>
      <c r="T176" s="272" t="s">
        <v>307</v>
      </c>
      <c r="U176" s="272" t="s">
        <v>307</v>
      </c>
      <c r="V176" s="272" t="s">
        <v>307</v>
      </c>
      <c r="W176" s="272" t="s">
        <v>307</v>
      </c>
      <c r="X176" s="272" t="s">
        <v>307</v>
      </c>
      <c r="Y176" s="272" t="s">
        <v>307</v>
      </c>
      <c r="Z176" s="272" t="s">
        <v>307</v>
      </c>
      <c r="AA176" s="272" t="s">
        <v>307</v>
      </c>
      <c r="AB176" s="272" t="s">
        <v>307</v>
      </c>
      <c r="AC176" s="272" t="s">
        <v>2091</v>
      </c>
      <c r="AD176" s="272"/>
      <c r="AE176" s="272" t="s">
        <v>307</v>
      </c>
      <c r="AF176" s="272" t="s">
        <v>2051</v>
      </c>
      <c r="AG176" s="272" t="s">
        <v>2051</v>
      </c>
    </row>
    <row r="177" spans="1:33" ht="43.2" x14ac:dyDescent="0.3">
      <c r="A177" s="273">
        <v>122462</v>
      </c>
      <c r="B177" s="274" t="s">
        <v>1166</v>
      </c>
      <c r="C177" s="274" t="s">
        <v>700</v>
      </c>
      <c r="D177" s="274" t="s">
        <v>740</v>
      </c>
      <c r="E177" s="274" t="s">
        <v>332</v>
      </c>
      <c r="F177" s="275">
        <v>31324</v>
      </c>
      <c r="G177" s="274" t="s">
        <v>315</v>
      </c>
      <c r="H177" s="274" t="s">
        <v>334</v>
      </c>
      <c r="I177" s="274" t="s">
        <v>415</v>
      </c>
      <c r="J177" s="274" t="s">
        <v>1787</v>
      </c>
      <c r="K177" s="273">
        <v>2017</v>
      </c>
      <c r="L177" s="274" t="s">
        <v>327</v>
      </c>
      <c r="M177" s="283"/>
      <c r="N177" s="272" t="s">
        <v>307</v>
      </c>
      <c r="O177" s="278" t="s">
        <v>307</v>
      </c>
      <c r="P177" s="271">
        <v>0</v>
      </c>
      <c r="Q177" s="283"/>
      <c r="R177" s="283"/>
      <c r="S177" s="283"/>
      <c r="T177" s="283"/>
      <c r="U177" s="283"/>
      <c r="V177" s="283"/>
      <c r="W177" s="283"/>
      <c r="X177" s="283"/>
      <c r="Y177" s="283"/>
      <c r="Z177" s="283"/>
      <c r="AA177" s="283"/>
      <c r="AB177" s="283"/>
      <c r="AC177" s="274" t="s">
        <v>2091</v>
      </c>
      <c r="AD177" s="283"/>
      <c r="AE177" s="283"/>
      <c r="AF177" s="283"/>
      <c r="AG177" s="283"/>
    </row>
    <row r="178" spans="1:33" ht="43.2" x14ac:dyDescent="0.3">
      <c r="A178" s="271">
        <v>122473</v>
      </c>
      <c r="B178" s="272" t="s">
        <v>1165</v>
      </c>
      <c r="C178" s="272" t="s">
        <v>66</v>
      </c>
      <c r="D178" s="272" t="s">
        <v>218</v>
      </c>
      <c r="E178" s="272" t="s">
        <v>307</v>
      </c>
      <c r="F178" s="272" t="s">
        <v>307</v>
      </c>
      <c r="G178" s="272" t="s">
        <v>307</v>
      </c>
      <c r="H178" s="272" t="s">
        <v>307</v>
      </c>
      <c r="I178" s="272" t="s">
        <v>415</v>
      </c>
      <c r="J178" s="272" t="s">
        <v>307</v>
      </c>
      <c r="K178" s="272" t="s">
        <v>307</v>
      </c>
      <c r="L178" s="272" t="s">
        <v>307</v>
      </c>
      <c r="M178" s="272" t="s">
        <v>307</v>
      </c>
      <c r="N178" s="272" t="s">
        <v>307</v>
      </c>
      <c r="O178" s="278" t="s">
        <v>307</v>
      </c>
      <c r="P178" s="271">
        <v>0</v>
      </c>
      <c r="Q178" s="272" t="s">
        <v>307</v>
      </c>
      <c r="R178" s="272" t="s">
        <v>307</v>
      </c>
      <c r="S178" s="272" t="s">
        <v>307</v>
      </c>
      <c r="T178" s="272" t="s">
        <v>307</v>
      </c>
      <c r="U178" s="272" t="s">
        <v>307</v>
      </c>
      <c r="V178" s="272" t="s">
        <v>307</v>
      </c>
      <c r="W178" s="272" t="s">
        <v>307</v>
      </c>
      <c r="X178" s="272" t="s">
        <v>307</v>
      </c>
      <c r="Y178" s="272" t="s">
        <v>307</v>
      </c>
      <c r="Z178" s="272" t="s">
        <v>307</v>
      </c>
      <c r="AA178" s="272" t="s">
        <v>307</v>
      </c>
      <c r="AB178" s="272" t="s">
        <v>307</v>
      </c>
      <c r="AC178" s="272" t="s">
        <v>2090</v>
      </c>
      <c r="AD178" s="272"/>
      <c r="AE178" s="272" t="s">
        <v>307</v>
      </c>
      <c r="AF178" s="272" t="s">
        <v>2051</v>
      </c>
      <c r="AG178" s="272" t="s">
        <v>2051</v>
      </c>
    </row>
    <row r="179" spans="1:33" ht="43.2" x14ac:dyDescent="0.3">
      <c r="A179" s="271">
        <v>122482</v>
      </c>
      <c r="B179" s="272" t="s">
        <v>515</v>
      </c>
      <c r="C179" s="272" t="s">
        <v>172</v>
      </c>
      <c r="D179" s="272" t="s">
        <v>1164</v>
      </c>
      <c r="E179" s="272" t="s">
        <v>307</v>
      </c>
      <c r="F179" s="272" t="s">
        <v>307</v>
      </c>
      <c r="G179" s="272" t="s">
        <v>307</v>
      </c>
      <c r="H179" s="272" t="s">
        <v>307</v>
      </c>
      <c r="I179" s="272" t="s">
        <v>415</v>
      </c>
      <c r="J179" s="272" t="s">
        <v>307</v>
      </c>
      <c r="K179" s="272" t="s">
        <v>307</v>
      </c>
      <c r="L179" s="272" t="s">
        <v>307</v>
      </c>
      <c r="M179" s="272" t="s">
        <v>307</v>
      </c>
      <c r="N179" s="272" t="s">
        <v>307</v>
      </c>
      <c r="O179" s="278" t="s">
        <v>307</v>
      </c>
      <c r="P179" s="271">
        <v>0</v>
      </c>
      <c r="Q179" s="272" t="s">
        <v>307</v>
      </c>
      <c r="R179" s="272" t="s">
        <v>307</v>
      </c>
      <c r="S179" s="272" t="s">
        <v>307</v>
      </c>
      <c r="T179" s="272" t="s">
        <v>307</v>
      </c>
      <c r="U179" s="272" t="s">
        <v>307</v>
      </c>
      <c r="V179" s="272" t="s">
        <v>307</v>
      </c>
      <c r="W179" s="272" t="s">
        <v>307</v>
      </c>
      <c r="X179" s="272" t="s">
        <v>307</v>
      </c>
      <c r="Y179" s="272" t="s">
        <v>307</v>
      </c>
      <c r="Z179" s="272" t="s">
        <v>307</v>
      </c>
      <c r="AA179" s="272" t="s">
        <v>307</v>
      </c>
      <c r="AB179" s="272" t="s">
        <v>307</v>
      </c>
      <c r="AC179" s="272" t="s">
        <v>2090</v>
      </c>
      <c r="AD179" s="272"/>
      <c r="AE179" s="272" t="s">
        <v>307</v>
      </c>
      <c r="AF179" s="272" t="s">
        <v>2051</v>
      </c>
      <c r="AG179" s="272" t="s">
        <v>2051</v>
      </c>
    </row>
    <row r="180" spans="1:33" ht="43.2" x14ac:dyDescent="0.3">
      <c r="A180" s="271">
        <v>122493</v>
      </c>
      <c r="B180" s="272" t="s">
        <v>1162</v>
      </c>
      <c r="C180" s="272" t="s">
        <v>78</v>
      </c>
      <c r="D180" s="272" t="s">
        <v>742</v>
      </c>
      <c r="E180" s="272" t="s">
        <v>307</v>
      </c>
      <c r="F180" s="272" t="s">
        <v>307</v>
      </c>
      <c r="G180" s="272" t="s">
        <v>307</v>
      </c>
      <c r="H180" s="272" t="s">
        <v>307</v>
      </c>
      <c r="I180" s="272" t="s">
        <v>415</v>
      </c>
      <c r="J180" s="272" t="s">
        <v>307</v>
      </c>
      <c r="K180" s="272" t="s">
        <v>307</v>
      </c>
      <c r="L180" s="272" t="s">
        <v>307</v>
      </c>
      <c r="M180" s="272" t="s">
        <v>307</v>
      </c>
      <c r="N180" s="272" t="s">
        <v>307</v>
      </c>
      <c r="O180" s="278" t="s">
        <v>307</v>
      </c>
      <c r="P180" s="271">
        <v>0</v>
      </c>
      <c r="Q180" s="272" t="s">
        <v>307</v>
      </c>
      <c r="R180" s="272" t="s">
        <v>307</v>
      </c>
      <c r="S180" s="272" t="s">
        <v>307</v>
      </c>
      <c r="T180" s="272" t="s">
        <v>307</v>
      </c>
      <c r="U180" s="272" t="s">
        <v>307</v>
      </c>
      <c r="V180" s="272" t="s">
        <v>307</v>
      </c>
      <c r="W180" s="272" t="s">
        <v>307</v>
      </c>
      <c r="X180" s="272" t="s">
        <v>307</v>
      </c>
      <c r="Y180" s="272" t="s">
        <v>307</v>
      </c>
      <c r="Z180" s="272" t="s">
        <v>307</v>
      </c>
      <c r="AA180" s="272" t="s">
        <v>307</v>
      </c>
      <c r="AB180" s="272" t="s">
        <v>307</v>
      </c>
      <c r="AC180" s="272" t="s">
        <v>2090</v>
      </c>
      <c r="AD180" s="272"/>
      <c r="AE180" s="272" t="s">
        <v>307</v>
      </c>
      <c r="AF180" s="272" t="s">
        <v>2051</v>
      </c>
      <c r="AG180" s="272" t="s">
        <v>2051</v>
      </c>
    </row>
    <row r="181" spans="1:33" ht="43.2" x14ac:dyDescent="0.3">
      <c r="A181" s="271">
        <v>122507</v>
      </c>
      <c r="B181" s="272" t="s">
        <v>1161</v>
      </c>
      <c r="C181" s="272" t="s">
        <v>63</v>
      </c>
      <c r="D181" s="272" t="s">
        <v>254</v>
      </c>
      <c r="E181" s="272" t="s">
        <v>307</v>
      </c>
      <c r="F181" s="272" t="s">
        <v>307</v>
      </c>
      <c r="G181" s="272" t="s">
        <v>307</v>
      </c>
      <c r="H181" s="272" t="s">
        <v>307</v>
      </c>
      <c r="I181" s="272" t="s">
        <v>415</v>
      </c>
      <c r="J181" s="272" t="s">
        <v>307</v>
      </c>
      <c r="K181" s="272" t="s">
        <v>307</v>
      </c>
      <c r="L181" s="272" t="s">
        <v>307</v>
      </c>
      <c r="M181" s="272" t="s">
        <v>307</v>
      </c>
      <c r="N181" s="272" t="s">
        <v>307</v>
      </c>
      <c r="O181" s="278" t="s">
        <v>307</v>
      </c>
      <c r="P181" s="271">
        <v>0</v>
      </c>
      <c r="Q181" s="272" t="s">
        <v>307</v>
      </c>
      <c r="R181" s="272" t="s">
        <v>307</v>
      </c>
      <c r="S181" s="272" t="s">
        <v>307</v>
      </c>
      <c r="T181" s="272" t="s">
        <v>307</v>
      </c>
      <c r="U181" s="272" t="s">
        <v>307</v>
      </c>
      <c r="V181" s="272" t="s">
        <v>307</v>
      </c>
      <c r="W181" s="272" t="s">
        <v>307</v>
      </c>
      <c r="X181" s="272" t="s">
        <v>307</v>
      </c>
      <c r="Y181" s="272" t="s">
        <v>307</v>
      </c>
      <c r="Z181" s="272" t="s">
        <v>307</v>
      </c>
      <c r="AA181" s="272" t="s">
        <v>307</v>
      </c>
      <c r="AB181" s="272" t="s">
        <v>307</v>
      </c>
      <c r="AC181" s="272" t="s">
        <v>2090</v>
      </c>
      <c r="AD181" s="272"/>
      <c r="AE181" s="272" t="s">
        <v>307</v>
      </c>
      <c r="AF181" s="272" t="s">
        <v>2051</v>
      </c>
      <c r="AG181" s="272" t="s">
        <v>2051</v>
      </c>
    </row>
    <row r="182" spans="1:33" ht="28.8" x14ac:dyDescent="0.3">
      <c r="A182" s="273">
        <v>122509</v>
      </c>
      <c r="B182" s="274" t="s">
        <v>1159</v>
      </c>
      <c r="C182" s="274" t="s">
        <v>673</v>
      </c>
      <c r="D182" s="274" t="s">
        <v>230</v>
      </c>
      <c r="E182" s="274" t="s">
        <v>1408</v>
      </c>
      <c r="F182" s="275">
        <v>32523</v>
      </c>
      <c r="G182" s="274" t="s">
        <v>1836</v>
      </c>
      <c r="H182" s="274" t="s">
        <v>334</v>
      </c>
      <c r="I182" s="274" t="s">
        <v>415</v>
      </c>
      <c r="J182" s="274" t="s">
        <v>316</v>
      </c>
      <c r="K182" s="273">
        <v>2007</v>
      </c>
      <c r="L182" s="274" t="s">
        <v>317</v>
      </c>
      <c r="M182" s="283"/>
      <c r="N182" s="272">
        <v>232</v>
      </c>
      <c r="O182" s="278">
        <v>45330</v>
      </c>
      <c r="P182" s="271">
        <v>30000</v>
      </c>
      <c r="Q182" s="283"/>
      <c r="R182" s="283"/>
      <c r="S182" s="283"/>
      <c r="T182" s="283"/>
      <c r="U182" s="283"/>
      <c r="V182" s="283"/>
      <c r="W182" s="283"/>
      <c r="X182" s="283"/>
      <c r="Y182" s="283"/>
      <c r="Z182" s="283"/>
      <c r="AA182" s="283"/>
      <c r="AB182" s="283"/>
      <c r="AC182" s="274" t="s">
        <v>307</v>
      </c>
      <c r="AD182" s="283"/>
      <c r="AE182" s="283"/>
      <c r="AF182" s="283"/>
      <c r="AG182" s="283"/>
    </row>
    <row r="183" spans="1:33" ht="43.2" x14ac:dyDescent="0.3">
      <c r="A183" s="273">
        <v>122520</v>
      </c>
      <c r="B183" s="274" t="s">
        <v>1157</v>
      </c>
      <c r="C183" s="274" t="s">
        <v>63</v>
      </c>
      <c r="D183" s="274" t="s">
        <v>1158</v>
      </c>
      <c r="E183" s="274" t="s">
        <v>1408</v>
      </c>
      <c r="F183" s="275">
        <v>35074</v>
      </c>
      <c r="G183" s="274" t="s">
        <v>1803</v>
      </c>
      <c r="H183" s="274" t="s">
        <v>334</v>
      </c>
      <c r="I183" s="274" t="s">
        <v>415</v>
      </c>
      <c r="J183" s="274" t="s">
        <v>1787</v>
      </c>
      <c r="K183" s="273">
        <v>2013</v>
      </c>
      <c r="L183" s="274" t="s">
        <v>328</v>
      </c>
      <c r="M183" s="283"/>
      <c r="N183" s="272" t="s">
        <v>307</v>
      </c>
      <c r="O183" s="278" t="s">
        <v>307</v>
      </c>
      <c r="P183" s="271">
        <v>0</v>
      </c>
      <c r="Q183" s="283"/>
      <c r="R183" s="283"/>
      <c r="S183" s="283"/>
      <c r="T183" s="283"/>
      <c r="U183" s="283"/>
      <c r="V183" s="283"/>
      <c r="W183" s="283"/>
      <c r="X183" s="283"/>
      <c r="Y183" s="283"/>
      <c r="Z183" s="283"/>
      <c r="AA183" s="283"/>
      <c r="AB183" s="283"/>
      <c r="AC183" s="274" t="s">
        <v>2091</v>
      </c>
      <c r="AD183" s="283"/>
      <c r="AE183" s="283"/>
      <c r="AF183" s="283"/>
      <c r="AG183" s="283"/>
    </row>
    <row r="184" spans="1:33" ht="43.2" x14ac:dyDescent="0.3">
      <c r="A184" s="273">
        <v>122531</v>
      </c>
      <c r="B184" s="274" t="s">
        <v>1155</v>
      </c>
      <c r="C184" s="274" t="s">
        <v>1156</v>
      </c>
      <c r="D184" s="274" t="s">
        <v>738</v>
      </c>
      <c r="E184" s="274" t="s">
        <v>333</v>
      </c>
      <c r="F184" s="275">
        <v>33604</v>
      </c>
      <c r="G184" s="274" t="s">
        <v>1835</v>
      </c>
      <c r="H184" s="274" t="s">
        <v>334</v>
      </c>
      <c r="I184" s="274" t="s">
        <v>415</v>
      </c>
      <c r="J184" s="274" t="s">
        <v>316</v>
      </c>
      <c r="K184" s="273">
        <v>2009</v>
      </c>
      <c r="L184" s="274" t="s">
        <v>328</v>
      </c>
      <c r="M184" s="283"/>
      <c r="N184" s="272" t="s">
        <v>307</v>
      </c>
      <c r="O184" s="278" t="s">
        <v>307</v>
      </c>
      <c r="P184" s="271">
        <v>0</v>
      </c>
      <c r="Q184" s="283"/>
      <c r="R184" s="283"/>
      <c r="S184" s="283"/>
      <c r="T184" s="283"/>
      <c r="U184" s="283"/>
      <c r="V184" s="283"/>
      <c r="W184" s="283"/>
      <c r="X184" s="283"/>
      <c r="Y184" s="283"/>
      <c r="Z184" s="283"/>
      <c r="AA184" s="283"/>
      <c r="AB184" s="283"/>
      <c r="AC184" s="274" t="s">
        <v>2090</v>
      </c>
      <c r="AD184" s="283"/>
      <c r="AE184" s="283"/>
      <c r="AF184" s="283"/>
      <c r="AG184" s="283"/>
    </row>
    <row r="185" spans="1:33" ht="43.2" x14ac:dyDescent="0.3">
      <c r="A185" s="271">
        <v>122544</v>
      </c>
      <c r="B185" s="272" t="s">
        <v>1154</v>
      </c>
      <c r="C185" s="272" t="s">
        <v>112</v>
      </c>
      <c r="D185" s="272" t="s">
        <v>286</v>
      </c>
      <c r="E185" s="272" t="s">
        <v>307</v>
      </c>
      <c r="F185" s="272" t="s">
        <v>307</v>
      </c>
      <c r="G185" s="272" t="s">
        <v>307</v>
      </c>
      <c r="H185" s="272" t="s">
        <v>307</v>
      </c>
      <c r="I185" s="272" t="s">
        <v>415</v>
      </c>
      <c r="J185" s="272" t="s">
        <v>307</v>
      </c>
      <c r="K185" s="272" t="s">
        <v>307</v>
      </c>
      <c r="L185" s="272" t="s">
        <v>307</v>
      </c>
      <c r="M185" s="272" t="s">
        <v>307</v>
      </c>
      <c r="N185" s="272" t="s">
        <v>307</v>
      </c>
      <c r="O185" s="278" t="s">
        <v>307</v>
      </c>
      <c r="P185" s="271">
        <v>0</v>
      </c>
      <c r="Q185" s="272" t="s">
        <v>307</v>
      </c>
      <c r="R185" s="272" t="s">
        <v>307</v>
      </c>
      <c r="S185" s="272" t="s">
        <v>307</v>
      </c>
      <c r="T185" s="272" t="s">
        <v>307</v>
      </c>
      <c r="U185" s="272" t="s">
        <v>307</v>
      </c>
      <c r="V185" s="272" t="s">
        <v>307</v>
      </c>
      <c r="W185" s="272" t="s">
        <v>307</v>
      </c>
      <c r="X185" s="272" t="s">
        <v>307</v>
      </c>
      <c r="Y185" s="272" t="s">
        <v>307</v>
      </c>
      <c r="Z185" s="272" t="s">
        <v>307</v>
      </c>
      <c r="AA185" s="272" t="s">
        <v>307</v>
      </c>
      <c r="AB185" s="272" t="s">
        <v>307</v>
      </c>
      <c r="AC185" s="272" t="s">
        <v>2091</v>
      </c>
      <c r="AD185" s="272"/>
      <c r="AE185" s="272" t="s">
        <v>307</v>
      </c>
      <c r="AF185" s="272" t="s">
        <v>2051</v>
      </c>
      <c r="AG185" s="272" t="s">
        <v>2051</v>
      </c>
    </row>
    <row r="186" spans="1:33" ht="43.2" x14ac:dyDescent="0.3">
      <c r="A186" s="271">
        <v>122554</v>
      </c>
      <c r="B186" s="272" t="s">
        <v>1152</v>
      </c>
      <c r="C186" s="272" t="s">
        <v>66</v>
      </c>
      <c r="D186" s="272" t="s">
        <v>1153</v>
      </c>
      <c r="E186" s="272" t="s">
        <v>307</v>
      </c>
      <c r="F186" s="272" t="s">
        <v>307</v>
      </c>
      <c r="G186" s="272" t="s">
        <v>307</v>
      </c>
      <c r="H186" s="272" t="s">
        <v>307</v>
      </c>
      <c r="I186" s="272" t="s">
        <v>415</v>
      </c>
      <c r="J186" s="272" t="s">
        <v>307</v>
      </c>
      <c r="K186" s="272" t="s">
        <v>307</v>
      </c>
      <c r="L186" s="272" t="s">
        <v>307</v>
      </c>
      <c r="M186" s="272" t="s">
        <v>307</v>
      </c>
      <c r="N186" s="272" t="s">
        <v>307</v>
      </c>
      <c r="O186" s="278" t="s">
        <v>307</v>
      </c>
      <c r="P186" s="271">
        <v>0</v>
      </c>
      <c r="Q186" s="272" t="s">
        <v>307</v>
      </c>
      <c r="R186" s="272" t="s">
        <v>307</v>
      </c>
      <c r="S186" s="272" t="s">
        <v>307</v>
      </c>
      <c r="T186" s="272" t="s">
        <v>307</v>
      </c>
      <c r="U186" s="272" t="s">
        <v>307</v>
      </c>
      <c r="V186" s="272" t="s">
        <v>307</v>
      </c>
      <c r="W186" s="272" t="s">
        <v>307</v>
      </c>
      <c r="X186" s="272" t="s">
        <v>307</v>
      </c>
      <c r="Y186" s="272" t="s">
        <v>307</v>
      </c>
      <c r="Z186" s="272" t="s">
        <v>307</v>
      </c>
      <c r="AA186" s="272" t="s">
        <v>307</v>
      </c>
      <c r="AB186" s="272" t="s">
        <v>307</v>
      </c>
      <c r="AC186" s="272" t="s">
        <v>2090</v>
      </c>
      <c r="AD186" s="272"/>
      <c r="AE186" s="272" t="s">
        <v>307</v>
      </c>
      <c r="AF186" s="272" t="s">
        <v>2051</v>
      </c>
      <c r="AG186" s="272" t="s">
        <v>2051</v>
      </c>
    </row>
    <row r="187" spans="1:33" ht="43.2" x14ac:dyDescent="0.3">
      <c r="A187" s="271">
        <v>122560</v>
      </c>
      <c r="B187" s="272" t="s">
        <v>1151</v>
      </c>
      <c r="C187" s="272" t="s">
        <v>471</v>
      </c>
      <c r="D187" s="272" t="s">
        <v>223</v>
      </c>
      <c r="E187" s="272" t="s">
        <v>307</v>
      </c>
      <c r="F187" s="272" t="s">
        <v>307</v>
      </c>
      <c r="G187" s="272" t="s">
        <v>307</v>
      </c>
      <c r="H187" s="272" t="s">
        <v>307</v>
      </c>
      <c r="I187" s="272" t="s">
        <v>415</v>
      </c>
      <c r="J187" s="272" t="s">
        <v>307</v>
      </c>
      <c r="K187" s="272" t="s">
        <v>307</v>
      </c>
      <c r="L187" s="272" t="s">
        <v>307</v>
      </c>
      <c r="M187" s="272" t="s">
        <v>307</v>
      </c>
      <c r="N187" s="272" t="s">
        <v>307</v>
      </c>
      <c r="O187" s="278" t="s">
        <v>307</v>
      </c>
      <c r="P187" s="271">
        <v>0</v>
      </c>
      <c r="Q187" s="272" t="s">
        <v>307</v>
      </c>
      <c r="R187" s="272" t="s">
        <v>307</v>
      </c>
      <c r="S187" s="272" t="s">
        <v>307</v>
      </c>
      <c r="T187" s="272" t="s">
        <v>307</v>
      </c>
      <c r="U187" s="272" t="s">
        <v>307</v>
      </c>
      <c r="V187" s="272" t="s">
        <v>307</v>
      </c>
      <c r="W187" s="272" t="s">
        <v>307</v>
      </c>
      <c r="X187" s="272" t="s">
        <v>307</v>
      </c>
      <c r="Y187" s="272" t="s">
        <v>307</v>
      </c>
      <c r="Z187" s="272" t="s">
        <v>307</v>
      </c>
      <c r="AA187" s="272" t="s">
        <v>307</v>
      </c>
      <c r="AB187" s="272" t="s">
        <v>307</v>
      </c>
      <c r="AC187" s="272" t="s">
        <v>2090</v>
      </c>
      <c r="AD187" s="272"/>
      <c r="AE187" s="272" t="s">
        <v>307</v>
      </c>
      <c r="AF187" s="272" t="s">
        <v>2051</v>
      </c>
      <c r="AG187" s="272" t="s">
        <v>2051</v>
      </c>
    </row>
    <row r="188" spans="1:33" ht="28.8" x14ac:dyDescent="0.3">
      <c r="A188" s="273">
        <v>122561</v>
      </c>
      <c r="B188" s="274" t="s">
        <v>1149</v>
      </c>
      <c r="C188" s="274" t="s">
        <v>1150</v>
      </c>
      <c r="D188" s="274" t="s">
        <v>404</v>
      </c>
      <c r="E188" s="274" t="s">
        <v>1408</v>
      </c>
      <c r="F188" s="275">
        <v>35537</v>
      </c>
      <c r="G188" s="274" t="s">
        <v>330</v>
      </c>
      <c r="H188" s="274" t="s">
        <v>334</v>
      </c>
      <c r="I188" s="274" t="s">
        <v>415</v>
      </c>
      <c r="J188" s="274" t="s">
        <v>316</v>
      </c>
      <c r="K188" s="273">
        <v>2015</v>
      </c>
      <c r="L188" s="274" t="s">
        <v>330</v>
      </c>
      <c r="M188" s="283"/>
      <c r="N188" s="272" t="s">
        <v>307</v>
      </c>
      <c r="O188" s="278" t="s">
        <v>307</v>
      </c>
      <c r="P188" s="271">
        <v>0</v>
      </c>
      <c r="Q188" s="283"/>
      <c r="R188" s="283"/>
      <c r="S188" s="283"/>
      <c r="T188" s="283"/>
      <c r="U188" s="283"/>
      <c r="V188" s="283"/>
      <c r="W188" s="283"/>
      <c r="X188" s="283"/>
      <c r="Y188" s="283"/>
      <c r="Z188" s="283"/>
      <c r="AA188" s="283"/>
      <c r="AB188" s="283"/>
      <c r="AC188" s="274" t="s">
        <v>307</v>
      </c>
      <c r="AD188" s="283"/>
      <c r="AE188" s="283"/>
      <c r="AF188" s="283"/>
      <c r="AG188" s="283"/>
    </row>
    <row r="189" spans="1:33" ht="28.8" x14ac:dyDescent="0.3">
      <c r="A189" s="273">
        <v>122568</v>
      </c>
      <c r="B189" s="274" t="s">
        <v>1148</v>
      </c>
      <c r="C189" s="274" t="s">
        <v>124</v>
      </c>
      <c r="D189" s="274" t="s">
        <v>296</v>
      </c>
      <c r="E189" s="274" t="s">
        <v>333</v>
      </c>
      <c r="F189" s="279"/>
      <c r="G189" s="274" t="s">
        <v>1851</v>
      </c>
      <c r="H189" s="274" t="s">
        <v>334</v>
      </c>
      <c r="I189" s="274" t="s">
        <v>415</v>
      </c>
      <c r="J189" s="274" t="s">
        <v>316</v>
      </c>
      <c r="K189" s="273">
        <v>2015</v>
      </c>
      <c r="L189" s="274" t="s">
        <v>317</v>
      </c>
      <c r="M189" s="283"/>
      <c r="N189" s="272" t="s">
        <v>307</v>
      </c>
      <c r="O189" s="278" t="s">
        <v>307</v>
      </c>
      <c r="P189" s="271">
        <v>0</v>
      </c>
      <c r="Q189" s="283"/>
      <c r="R189" s="283"/>
      <c r="S189" s="283"/>
      <c r="T189" s="283"/>
      <c r="U189" s="283"/>
      <c r="V189" s="283"/>
      <c r="W189" s="283"/>
      <c r="X189" s="283"/>
      <c r="Y189" s="283"/>
      <c r="Z189" s="283"/>
      <c r="AA189" s="283"/>
      <c r="AB189" s="283"/>
      <c r="AC189" s="274" t="s">
        <v>307</v>
      </c>
      <c r="AD189" s="283"/>
      <c r="AE189" s="283"/>
      <c r="AF189" s="283"/>
      <c r="AG189" s="283"/>
    </row>
    <row r="190" spans="1:33" ht="43.2" x14ac:dyDescent="0.3">
      <c r="A190" s="271">
        <v>122569</v>
      </c>
      <c r="B190" s="272" t="s">
        <v>1147</v>
      </c>
      <c r="C190" s="272" t="s">
        <v>368</v>
      </c>
      <c r="D190" s="272" t="s">
        <v>200</v>
      </c>
      <c r="E190" s="272" t="s">
        <v>307</v>
      </c>
      <c r="F190" s="272" t="s">
        <v>307</v>
      </c>
      <c r="G190" s="272" t="s">
        <v>307</v>
      </c>
      <c r="H190" s="272" t="s">
        <v>307</v>
      </c>
      <c r="I190" s="272" t="s">
        <v>415</v>
      </c>
      <c r="J190" s="272" t="s">
        <v>307</v>
      </c>
      <c r="K190" s="272" t="s">
        <v>307</v>
      </c>
      <c r="L190" s="272" t="s">
        <v>307</v>
      </c>
      <c r="M190" s="272" t="s">
        <v>307</v>
      </c>
      <c r="N190" s="272" t="s">
        <v>307</v>
      </c>
      <c r="O190" s="278" t="s">
        <v>307</v>
      </c>
      <c r="P190" s="271">
        <v>0</v>
      </c>
      <c r="Q190" s="272" t="s">
        <v>307</v>
      </c>
      <c r="R190" s="272" t="s">
        <v>307</v>
      </c>
      <c r="S190" s="272" t="s">
        <v>307</v>
      </c>
      <c r="T190" s="272" t="s">
        <v>307</v>
      </c>
      <c r="U190" s="272" t="s">
        <v>307</v>
      </c>
      <c r="V190" s="272" t="s">
        <v>307</v>
      </c>
      <c r="W190" s="272" t="s">
        <v>307</v>
      </c>
      <c r="X190" s="272" t="s">
        <v>307</v>
      </c>
      <c r="Y190" s="272" t="s">
        <v>307</v>
      </c>
      <c r="Z190" s="272" t="s">
        <v>307</v>
      </c>
      <c r="AA190" s="272" t="s">
        <v>307</v>
      </c>
      <c r="AB190" s="272" t="s">
        <v>307</v>
      </c>
      <c r="AC190" s="272" t="s">
        <v>2090</v>
      </c>
      <c r="AD190" s="272"/>
      <c r="AE190" s="272" t="s">
        <v>307</v>
      </c>
      <c r="AF190" s="272" t="s">
        <v>2051</v>
      </c>
      <c r="AG190" s="272" t="s">
        <v>2051</v>
      </c>
    </row>
    <row r="191" spans="1:33" ht="43.2" x14ac:dyDescent="0.3">
      <c r="A191" s="271">
        <v>122571</v>
      </c>
      <c r="B191" s="272" t="s">
        <v>1144</v>
      </c>
      <c r="C191" s="272" t="s">
        <v>1145</v>
      </c>
      <c r="D191" s="272" t="s">
        <v>1146</v>
      </c>
      <c r="E191" s="272" t="s">
        <v>307</v>
      </c>
      <c r="F191" s="272" t="s">
        <v>307</v>
      </c>
      <c r="G191" s="272" t="s">
        <v>307</v>
      </c>
      <c r="H191" s="272" t="s">
        <v>307</v>
      </c>
      <c r="I191" s="272" t="s">
        <v>415</v>
      </c>
      <c r="J191" s="272" t="s">
        <v>307</v>
      </c>
      <c r="K191" s="272" t="s">
        <v>307</v>
      </c>
      <c r="L191" s="272" t="s">
        <v>307</v>
      </c>
      <c r="M191" s="272" t="s">
        <v>307</v>
      </c>
      <c r="N191" s="272" t="s">
        <v>307</v>
      </c>
      <c r="O191" s="278" t="s">
        <v>307</v>
      </c>
      <c r="P191" s="271">
        <v>0</v>
      </c>
      <c r="Q191" s="272" t="s">
        <v>307</v>
      </c>
      <c r="R191" s="272" t="s">
        <v>307</v>
      </c>
      <c r="S191" s="272" t="s">
        <v>307</v>
      </c>
      <c r="T191" s="272" t="s">
        <v>307</v>
      </c>
      <c r="U191" s="272" t="s">
        <v>307</v>
      </c>
      <c r="V191" s="272" t="s">
        <v>307</v>
      </c>
      <c r="W191" s="272" t="s">
        <v>307</v>
      </c>
      <c r="X191" s="272" t="s">
        <v>307</v>
      </c>
      <c r="Y191" s="272" t="s">
        <v>307</v>
      </c>
      <c r="Z191" s="272" t="s">
        <v>307</v>
      </c>
      <c r="AA191" s="272" t="s">
        <v>307</v>
      </c>
      <c r="AB191" s="272" t="s">
        <v>307</v>
      </c>
      <c r="AC191" s="272" t="s">
        <v>2091</v>
      </c>
      <c r="AD191" s="272"/>
      <c r="AE191" s="272" t="s">
        <v>307</v>
      </c>
      <c r="AF191" s="272" t="s">
        <v>2051</v>
      </c>
      <c r="AG191" s="272" t="s">
        <v>2051</v>
      </c>
    </row>
    <row r="192" spans="1:33" ht="43.2" x14ac:dyDescent="0.3">
      <c r="A192" s="271">
        <v>122576</v>
      </c>
      <c r="B192" s="272" t="s">
        <v>1143</v>
      </c>
      <c r="C192" s="272" t="s">
        <v>139</v>
      </c>
      <c r="D192" s="272" t="s">
        <v>193</v>
      </c>
      <c r="E192" s="272" t="s">
        <v>307</v>
      </c>
      <c r="F192" s="272" t="s">
        <v>307</v>
      </c>
      <c r="G192" s="272" t="s">
        <v>307</v>
      </c>
      <c r="H192" s="272" t="s">
        <v>307</v>
      </c>
      <c r="I192" s="272" t="s">
        <v>415</v>
      </c>
      <c r="J192" s="272" t="s">
        <v>307</v>
      </c>
      <c r="K192" s="272" t="s">
        <v>307</v>
      </c>
      <c r="L192" s="272" t="s">
        <v>307</v>
      </c>
      <c r="M192" s="272" t="s">
        <v>307</v>
      </c>
      <c r="N192" s="272" t="s">
        <v>307</v>
      </c>
      <c r="O192" s="278" t="s">
        <v>307</v>
      </c>
      <c r="P192" s="271">
        <v>0</v>
      </c>
      <c r="Q192" s="272" t="s">
        <v>307</v>
      </c>
      <c r="R192" s="272" t="s">
        <v>307</v>
      </c>
      <c r="S192" s="272" t="s">
        <v>307</v>
      </c>
      <c r="T192" s="272" t="s">
        <v>307</v>
      </c>
      <c r="U192" s="272" t="s">
        <v>307</v>
      </c>
      <c r="V192" s="272" t="s">
        <v>307</v>
      </c>
      <c r="W192" s="272" t="s">
        <v>307</v>
      </c>
      <c r="X192" s="272" t="s">
        <v>307</v>
      </c>
      <c r="Y192" s="272" t="s">
        <v>307</v>
      </c>
      <c r="Z192" s="272" t="s">
        <v>307</v>
      </c>
      <c r="AA192" s="272" t="s">
        <v>307</v>
      </c>
      <c r="AB192" s="272" t="s">
        <v>307</v>
      </c>
      <c r="AC192" s="272" t="s">
        <v>2090</v>
      </c>
      <c r="AD192" s="272"/>
      <c r="AE192" s="272" t="s">
        <v>307</v>
      </c>
      <c r="AF192" s="272" t="s">
        <v>2051</v>
      </c>
      <c r="AG192" s="272" t="s">
        <v>2051</v>
      </c>
    </row>
    <row r="193" spans="1:33" ht="43.2" x14ac:dyDescent="0.3">
      <c r="A193" s="271">
        <v>122581</v>
      </c>
      <c r="B193" s="272" t="s">
        <v>1142</v>
      </c>
      <c r="C193" s="272" t="s">
        <v>66</v>
      </c>
      <c r="D193" s="272" t="s">
        <v>197</v>
      </c>
      <c r="E193" s="272" t="s">
        <v>307</v>
      </c>
      <c r="F193" s="272" t="s">
        <v>307</v>
      </c>
      <c r="G193" s="272" t="s">
        <v>307</v>
      </c>
      <c r="H193" s="272" t="s">
        <v>307</v>
      </c>
      <c r="I193" s="272" t="s">
        <v>415</v>
      </c>
      <c r="J193" s="272" t="s">
        <v>307</v>
      </c>
      <c r="K193" s="272" t="s">
        <v>307</v>
      </c>
      <c r="L193" s="272" t="s">
        <v>307</v>
      </c>
      <c r="M193" s="272" t="s">
        <v>307</v>
      </c>
      <c r="N193" s="272" t="s">
        <v>307</v>
      </c>
      <c r="O193" s="278" t="s">
        <v>307</v>
      </c>
      <c r="P193" s="271">
        <v>0</v>
      </c>
      <c r="Q193" s="272" t="s">
        <v>307</v>
      </c>
      <c r="R193" s="272" t="s">
        <v>307</v>
      </c>
      <c r="S193" s="272" t="s">
        <v>307</v>
      </c>
      <c r="T193" s="272" t="s">
        <v>307</v>
      </c>
      <c r="U193" s="272" t="s">
        <v>307</v>
      </c>
      <c r="V193" s="272" t="s">
        <v>307</v>
      </c>
      <c r="W193" s="272" t="s">
        <v>307</v>
      </c>
      <c r="X193" s="272" t="s">
        <v>307</v>
      </c>
      <c r="Y193" s="272" t="s">
        <v>307</v>
      </c>
      <c r="Z193" s="272" t="s">
        <v>307</v>
      </c>
      <c r="AA193" s="272" t="s">
        <v>307</v>
      </c>
      <c r="AB193" s="272" t="s">
        <v>307</v>
      </c>
      <c r="AC193" s="272" t="s">
        <v>2090</v>
      </c>
      <c r="AD193" s="272"/>
      <c r="AE193" s="272" t="s">
        <v>307</v>
      </c>
      <c r="AF193" s="272" t="s">
        <v>2051</v>
      </c>
      <c r="AG193" s="272" t="s">
        <v>2051</v>
      </c>
    </row>
    <row r="194" spans="1:33" ht="43.2" x14ac:dyDescent="0.3">
      <c r="A194" s="271">
        <v>122584</v>
      </c>
      <c r="B194" s="272" t="s">
        <v>1141</v>
      </c>
      <c r="C194" s="272" t="s">
        <v>81</v>
      </c>
      <c r="D194" s="272" t="s">
        <v>478</v>
      </c>
      <c r="E194" s="272" t="s">
        <v>1408</v>
      </c>
      <c r="F194" s="272" t="s">
        <v>1962</v>
      </c>
      <c r="G194" s="272" t="s">
        <v>1834</v>
      </c>
      <c r="H194" s="272" t="s">
        <v>334</v>
      </c>
      <c r="I194" s="272" t="s">
        <v>415</v>
      </c>
      <c r="J194" s="272" t="s">
        <v>1787</v>
      </c>
      <c r="K194" s="272" t="s">
        <v>2047</v>
      </c>
      <c r="L194" s="272" t="s">
        <v>317</v>
      </c>
      <c r="M194" s="272" t="s">
        <v>307</v>
      </c>
      <c r="N194" s="272" t="s">
        <v>307</v>
      </c>
      <c r="O194" s="278" t="s">
        <v>307</v>
      </c>
      <c r="P194" s="271">
        <v>0</v>
      </c>
      <c r="Q194" s="272" t="s">
        <v>307</v>
      </c>
      <c r="R194" s="272" t="s">
        <v>307</v>
      </c>
      <c r="S194" s="272" t="s">
        <v>307</v>
      </c>
      <c r="T194" s="272" t="s">
        <v>307</v>
      </c>
      <c r="U194" s="272" t="s">
        <v>307</v>
      </c>
      <c r="V194" s="272" t="s">
        <v>307</v>
      </c>
      <c r="W194" s="272" t="s">
        <v>307</v>
      </c>
      <c r="X194" s="272" t="s">
        <v>307</v>
      </c>
      <c r="Y194" s="272" t="s">
        <v>307</v>
      </c>
      <c r="Z194" s="272" t="s">
        <v>307</v>
      </c>
      <c r="AA194" s="272" t="s">
        <v>307</v>
      </c>
      <c r="AB194" s="272" t="s">
        <v>307</v>
      </c>
      <c r="AC194" s="272" t="s">
        <v>2091</v>
      </c>
      <c r="AD194" s="272"/>
      <c r="AE194" s="272" t="s">
        <v>307</v>
      </c>
      <c r="AF194" s="272"/>
      <c r="AG194" s="272" t="s">
        <v>2051</v>
      </c>
    </row>
    <row r="195" spans="1:33" ht="43.2" x14ac:dyDescent="0.3">
      <c r="A195" s="271">
        <v>122595</v>
      </c>
      <c r="B195" s="272" t="s">
        <v>1140</v>
      </c>
      <c r="C195" s="272" t="s">
        <v>1724</v>
      </c>
      <c r="D195" s="272" t="s">
        <v>276</v>
      </c>
      <c r="E195" s="272" t="s">
        <v>307</v>
      </c>
      <c r="F195" s="272" t="s">
        <v>307</v>
      </c>
      <c r="G195" s="272" t="s">
        <v>307</v>
      </c>
      <c r="H195" s="272" t="s">
        <v>307</v>
      </c>
      <c r="I195" s="272" t="s">
        <v>415</v>
      </c>
      <c r="J195" s="272" t="s">
        <v>307</v>
      </c>
      <c r="K195" s="272" t="s">
        <v>307</v>
      </c>
      <c r="L195" s="272" t="s">
        <v>307</v>
      </c>
      <c r="M195" s="272" t="s">
        <v>307</v>
      </c>
      <c r="N195" s="272" t="s">
        <v>307</v>
      </c>
      <c r="O195" s="278" t="s">
        <v>307</v>
      </c>
      <c r="P195" s="271">
        <v>0</v>
      </c>
      <c r="Q195" s="272" t="s">
        <v>307</v>
      </c>
      <c r="R195" s="272" t="s">
        <v>307</v>
      </c>
      <c r="S195" s="272" t="s">
        <v>307</v>
      </c>
      <c r="T195" s="272" t="s">
        <v>307</v>
      </c>
      <c r="U195" s="272" t="s">
        <v>307</v>
      </c>
      <c r="V195" s="272" t="s">
        <v>307</v>
      </c>
      <c r="W195" s="272" t="s">
        <v>307</v>
      </c>
      <c r="X195" s="272" t="s">
        <v>307</v>
      </c>
      <c r="Y195" s="272" t="s">
        <v>307</v>
      </c>
      <c r="Z195" s="272" t="s">
        <v>307</v>
      </c>
      <c r="AA195" s="272" t="s">
        <v>307</v>
      </c>
      <c r="AB195" s="272" t="s">
        <v>307</v>
      </c>
      <c r="AC195" s="272" t="s">
        <v>2090</v>
      </c>
      <c r="AD195" s="272"/>
      <c r="AE195" s="272" t="s">
        <v>307</v>
      </c>
      <c r="AF195" s="272" t="s">
        <v>2051</v>
      </c>
      <c r="AG195" s="272" t="s">
        <v>2051</v>
      </c>
    </row>
    <row r="196" spans="1:33" ht="72" x14ac:dyDescent="0.3">
      <c r="A196" s="273">
        <v>122597</v>
      </c>
      <c r="B196" s="274" t="s">
        <v>1138</v>
      </c>
      <c r="C196" s="274" t="s">
        <v>1275</v>
      </c>
      <c r="D196" s="274" t="s">
        <v>1139</v>
      </c>
      <c r="E196" s="274" t="s">
        <v>1408</v>
      </c>
      <c r="F196" s="275">
        <v>28352</v>
      </c>
      <c r="G196" s="274" t="s">
        <v>315</v>
      </c>
      <c r="H196" s="274" t="s">
        <v>334</v>
      </c>
      <c r="I196" s="274" t="s">
        <v>415</v>
      </c>
      <c r="J196" s="274" t="s">
        <v>1787</v>
      </c>
      <c r="K196" s="273">
        <v>2012</v>
      </c>
      <c r="L196" s="274" t="s">
        <v>317</v>
      </c>
      <c r="M196" s="283"/>
      <c r="N196" s="272" t="s">
        <v>307</v>
      </c>
      <c r="O196" s="278" t="s">
        <v>307</v>
      </c>
      <c r="P196" s="271">
        <v>0</v>
      </c>
      <c r="Q196" s="283"/>
      <c r="R196" s="283"/>
      <c r="S196" s="283"/>
      <c r="T196" s="283"/>
      <c r="U196" s="283"/>
      <c r="V196" s="283"/>
      <c r="W196" s="283"/>
      <c r="X196" s="283"/>
      <c r="Y196" s="283"/>
      <c r="Z196" s="283"/>
      <c r="AA196" s="283"/>
      <c r="AB196" s="283"/>
      <c r="AC196" s="274" t="s">
        <v>2092</v>
      </c>
      <c r="AD196" s="283"/>
      <c r="AE196" s="283"/>
      <c r="AF196" s="283"/>
      <c r="AG196" s="283"/>
    </row>
    <row r="197" spans="1:33" ht="43.2" x14ac:dyDescent="0.3">
      <c r="A197" s="271">
        <v>122608</v>
      </c>
      <c r="B197" s="272" t="s">
        <v>1137</v>
      </c>
      <c r="C197" s="272" t="s">
        <v>70</v>
      </c>
      <c r="D197" s="272" t="s">
        <v>264</v>
      </c>
      <c r="E197" s="272" t="s">
        <v>307</v>
      </c>
      <c r="F197" s="272" t="s">
        <v>307</v>
      </c>
      <c r="G197" s="272" t="s">
        <v>307</v>
      </c>
      <c r="H197" s="272" t="s">
        <v>307</v>
      </c>
      <c r="I197" s="272" t="s">
        <v>415</v>
      </c>
      <c r="J197" s="272" t="s">
        <v>307</v>
      </c>
      <c r="K197" s="272" t="s">
        <v>307</v>
      </c>
      <c r="L197" s="272" t="s">
        <v>307</v>
      </c>
      <c r="M197" s="272" t="s">
        <v>307</v>
      </c>
      <c r="N197" s="272" t="s">
        <v>307</v>
      </c>
      <c r="O197" s="278" t="s">
        <v>307</v>
      </c>
      <c r="P197" s="271">
        <v>0</v>
      </c>
      <c r="Q197" s="272" t="s">
        <v>307</v>
      </c>
      <c r="R197" s="272" t="s">
        <v>307</v>
      </c>
      <c r="S197" s="272" t="s">
        <v>307</v>
      </c>
      <c r="T197" s="272" t="s">
        <v>307</v>
      </c>
      <c r="U197" s="272" t="s">
        <v>307</v>
      </c>
      <c r="V197" s="272" t="s">
        <v>307</v>
      </c>
      <c r="W197" s="272" t="s">
        <v>307</v>
      </c>
      <c r="X197" s="272" t="s">
        <v>307</v>
      </c>
      <c r="Y197" s="272" t="s">
        <v>307</v>
      </c>
      <c r="Z197" s="272" t="s">
        <v>307</v>
      </c>
      <c r="AA197" s="272" t="s">
        <v>307</v>
      </c>
      <c r="AB197" s="272" t="s">
        <v>307</v>
      </c>
      <c r="AC197" s="272" t="s">
        <v>2091</v>
      </c>
      <c r="AD197" s="272"/>
      <c r="AE197" s="272" t="s">
        <v>307</v>
      </c>
      <c r="AF197" s="272" t="s">
        <v>2051</v>
      </c>
      <c r="AG197" s="272" t="s">
        <v>2051</v>
      </c>
    </row>
    <row r="198" spans="1:33" ht="43.2" x14ac:dyDescent="0.3">
      <c r="A198" s="271">
        <v>122612</v>
      </c>
      <c r="B198" s="272" t="s">
        <v>1136</v>
      </c>
      <c r="C198" s="272" t="s">
        <v>437</v>
      </c>
      <c r="D198" s="272" t="s">
        <v>447</v>
      </c>
      <c r="E198" s="272" t="s">
        <v>307</v>
      </c>
      <c r="F198" s="272" t="s">
        <v>307</v>
      </c>
      <c r="G198" s="272" t="s">
        <v>307</v>
      </c>
      <c r="H198" s="272" t="s">
        <v>307</v>
      </c>
      <c r="I198" s="272" t="s">
        <v>415</v>
      </c>
      <c r="J198" s="272" t="s">
        <v>307</v>
      </c>
      <c r="K198" s="272" t="s">
        <v>307</v>
      </c>
      <c r="L198" s="272" t="s">
        <v>307</v>
      </c>
      <c r="M198" s="272" t="s">
        <v>307</v>
      </c>
      <c r="N198" s="272" t="s">
        <v>307</v>
      </c>
      <c r="O198" s="278" t="s">
        <v>307</v>
      </c>
      <c r="P198" s="271">
        <v>0</v>
      </c>
      <c r="Q198" s="272" t="s">
        <v>307</v>
      </c>
      <c r="R198" s="272" t="s">
        <v>307</v>
      </c>
      <c r="S198" s="272" t="s">
        <v>307</v>
      </c>
      <c r="T198" s="272" t="s">
        <v>307</v>
      </c>
      <c r="U198" s="272" t="s">
        <v>307</v>
      </c>
      <c r="V198" s="272" t="s">
        <v>307</v>
      </c>
      <c r="W198" s="272" t="s">
        <v>307</v>
      </c>
      <c r="X198" s="272" t="s">
        <v>307</v>
      </c>
      <c r="Y198" s="272" t="s">
        <v>307</v>
      </c>
      <c r="Z198" s="272" t="s">
        <v>307</v>
      </c>
      <c r="AA198" s="272" t="s">
        <v>307</v>
      </c>
      <c r="AB198" s="272" t="s">
        <v>307</v>
      </c>
      <c r="AC198" s="272" t="s">
        <v>2090</v>
      </c>
      <c r="AD198" s="272"/>
      <c r="AE198" s="272" t="s">
        <v>307</v>
      </c>
      <c r="AF198" s="272" t="s">
        <v>2051</v>
      </c>
      <c r="AG198" s="272" t="s">
        <v>2051</v>
      </c>
    </row>
    <row r="199" spans="1:33" ht="28.8" x14ac:dyDescent="0.3">
      <c r="A199" s="273">
        <v>122616</v>
      </c>
      <c r="B199" s="274" t="s">
        <v>1135</v>
      </c>
      <c r="C199" s="274" t="s">
        <v>396</v>
      </c>
      <c r="D199" s="274" t="s">
        <v>277</v>
      </c>
      <c r="E199" s="274" t="s">
        <v>1408</v>
      </c>
      <c r="F199" s="275">
        <v>36009</v>
      </c>
      <c r="G199" s="274" t="s">
        <v>1869</v>
      </c>
      <c r="H199" s="274" t="s">
        <v>334</v>
      </c>
      <c r="I199" s="274" t="s">
        <v>415</v>
      </c>
      <c r="J199" s="274" t="s">
        <v>316</v>
      </c>
      <c r="K199" s="273">
        <v>2016</v>
      </c>
      <c r="L199" s="274" t="s">
        <v>2189</v>
      </c>
      <c r="M199" s="283"/>
      <c r="N199" s="272">
        <v>481</v>
      </c>
      <c r="O199" s="278">
        <v>45351</v>
      </c>
      <c r="P199" s="271">
        <v>115000</v>
      </c>
      <c r="Q199" s="283"/>
      <c r="R199" s="283"/>
      <c r="S199" s="283"/>
      <c r="T199" s="283"/>
      <c r="U199" s="283"/>
      <c r="V199" s="283"/>
      <c r="W199" s="283"/>
      <c r="X199" s="283"/>
      <c r="Y199" s="283"/>
      <c r="Z199" s="283"/>
      <c r="AA199" s="283"/>
      <c r="AB199" s="283"/>
      <c r="AC199" s="274" t="s">
        <v>307</v>
      </c>
      <c r="AD199" s="283"/>
      <c r="AE199" s="283"/>
      <c r="AF199" s="283"/>
      <c r="AG199" s="283"/>
    </row>
    <row r="200" spans="1:33" ht="43.2" x14ac:dyDescent="0.3">
      <c r="A200" s="271">
        <v>122637</v>
      </c>
      <c r="B200" s="272" t="s">
        <v>1132</v>
      </c>
      <c r="C200" s="272" t="s">
        <v>362</v>
      </c>
      <c r="D200" s="272" t="s">
        <v>1133</v>
      </c>
      <c r="E200" s="272" t="s">
        <v>307</v>
      </c>
      <c r="F200" s="272" t="s">
        <v>307</v>
      </c>
      <c r="G200" s="272" t="s">
        <v>307</v>
      </c>
      <c r="H200" s="272" t="s">
        <v>307</v>
      </c>
      <c r="I200" s="272" t="s">
        <v>415</v>
      </c>
      <c r="J200" s="272" t="s">
        <v>307</v>
      </c>
      <c r="K200" s="272" t="s">
        <v>307</v>
      </c>
      <c r="L200" s="272" t="s">
        <v>307</v>
      </c>
      <c r="M200" s="272" t="s">
        <v>307</v>
      </c>
      <c r="N200" s="272" t="s">
        <v>307</v>
      </c>
      <c r="O200" s="278" t="s">
        <v>307</v>
      </c>
      <c r="P200" s="271">
        <v>0</v>
      </c>
      <c r="Q200" s="272" t="s">
        <v>307</v>
      </c>
      <c r="R200" s="272" t="s">
        <v>307</v>
      </c>
      <c r="S200" s="272" t="s">
        <v>307</v>
      </c>
      <c r="T200" s="272" t="s">
        <v>307</v>
      </c>
      <c r="U200" s="272" t="s">
        <v>307</v>
      </c>
      <c r="V200" s="272" t="s">
        <v>307</v>
      </c>
      <c r="W200" s="272" t="s">
        <v>307</v>
      </c>
      <c r="X200" s="272" t="s">
        <v>307</v>
      </c>
      <c r="Y200" s="272" t="s">
        <v>307</v>
      </c>
      <c r="Z200" s="272" t="s">
        <v>307</v>
      </c>
      <c r="AA200" s="272" t="s">
        <v>307</v>
      </c>
      <c r="AB200" s="272" t="s">
        <v>307</v>
      </c>
      <c r="AC200" s="272" t="s">
        <v>2090</v>
      </c>
      <c r="AD200" s="272"/>
      <c r="AE200" s="272" t="s">
        <v>307</v>
      </c>
      <c r="AF200" s="272" t="s">
        <v>2051</v>
      </c>
      <c r="AG200" s="272" t="s">
        <v>2051</v>
      </c>
    </row>
    <row r="201" spans="1:33" ht="43.2" x14ac:dyDescent="0.3">
      <c r="A201" s="271">
        <v>122640</v>
      </c>
      <c r="B201" s="272" t="s">
        <v>1130</v>
      </c>
      <c r="C201" s="272" t="s">
        <v>379</v>
      </c>
      <c r="D201" s="272" t="s">
        <v>1131</v>
      </c>
      <c r="E201" s="272" t="s">
        <v>307</v>
      </c>
      <c r="F201" s="272" t="s">
        <v>307</v>
      </c>
      <c r="G201" s="272" t="s">
        <v>307</v>
      </c>
      <c r="H201" s="272" t="s">
        <v>307</v>
      </c>
      <c r="I201" s="272" t="s">
        <v>415</v>
      </c>
      <c r="J201" s="272" t="s">
        <v>307</v>
      </c>
      <c r="K201" s="272" t="s">
        <v>307</v>
      </c>
      <c r="L201" s="272" t="s">
        <v>307</v>
      </c>
      <c r="M201" s="272" t="s">
        <v>307</v>
      </c>
      <c r="N201" s="272" t="s">
        <v>307</v>
      </c>
      <c r="O201" s="278" t="s">
        <v>307</v>
      </c>
      <c r="P201" s="271">
        <v>0</v>
      </c>
      <c r="Q201" s="272" t="s">
        <v>307</v>
      </c>
      <c r="R201" s="272" t="s">
        <v>307</v>
      </c>
      <c r="S201" s="272" t="s">
        <v>307</v>
      </c>
      <c r="T201" s="272" t="s">
        <v>307</v>
      </c>
      <c r="U201" s="272" t="s">
        <v>307</v>
      </c>
      <c r="V201" s="272" t="s">
        <v>307</v>
      </c>
      <c r="W201" s="272" t="s">
        <v>307</v>
      </c>
      <c r="X201" s="272" t="s">
        <v>307</v>
      </c>
      <c r="Y201" s="272" t="s">
        <v>307</v>
      </c>
      <c r="Z201" s="272" t="s">
        <v>307</v>
      </c>
      <c r="AA201" s="272" t="s">
        <v>307</v>
      </c>
      <c r="AB201" s="272" t="s">
        <v>307</v>
      </c>
      <c r="AC201" s="272" t="s">
        <v>2090</v>
      </c>
      <c r="AD201" s="272"/>
      <c r="AE201" s="272" t="s">
        <v>307</v>
      </c>
      <c r="AF201" s="272" t="s">
        <v>2051</v>
      </c>
      <c r="AG201" s="272" t="s">
        <v>2051</v>
      </c>
    </row>
    <row r="202" spans="1:33" ht="43.2" x14ac:dyDescent="0.3">
      <c r="A202" s="271">
        <v>122649</v>
      </c>
      <c r="B202" s="272" t="s">
        <v>1129</v>
      </c>
      <c r="C202" s="272" t="s">
        <v>107</v>
      </c>
      <c r="D202" s="272" t="s">
        <v>259</v>
      </c>
      <c r="E202" s="272" t="s">
        <v>307</v>
      </c>
      <c r="F202" s="272" t="s">
        <v>307</v>
      </c>
      <c r="G202" s="272" t="s">
        <v>307</v>
      </c>
      <c r="H202" s="272" t="s">
        <v>307</v>
      </c>
      <c r="I202" s="272" t="s">
        <v>415</v>
      </c>
      <c r="J202" s="272" t="s">
        <v>307</v>
      </c>
      <c r="K202" s="272" t="s">
        <v>307</v>
      </c>
      <c r="L202" s="272" t="s">
        <v>307</v>
      </c>
      <c r="M202" s="272" t="s">
        <v>307</v>
      </c>
      <c r="N202" s="272" t="s">
        <v>307</v>
      </c>
      <c r="O202" s="278" t="s">
        <v>307</v>
      </c>
      <c r="P202" s="271">
        <v>0</v>
      </c>
      <c r="Q202" s="272" t="s">
        <v>307</v>
      </c>
      <c r="R202" s="272" t="s">
        <v>307</v>
      </c>
      <c r="S202" s="272" t="s">
        <v>307</v>
      </c>
      <c r="T202" s="272" t="s">
        <v>307</v>
      </c>
      <c r="U202" s="272" t="s">
        <v>307</v>
      </c>
      <c r="V202" s="272" t="s">
        <v>307</v>
      </c>
      <c r="W202" s="272" t="s">
        <v>307</v>
      </c>
      <c r="X202" s="272" t="s">
        <v>307</v>
      </c>
      <c r="Y202" s="272" t="s">
        <v>307</v>
      </c>
      <c r="Z202" s="272" t="s">
        <v>307</v>
      </c>
      <c r="AA202" s="272" t="s">
        <v>307</v>
      </c>
      <c r="AB202" s="272" t="s">
        <v>307</v>
      </c>
      <c r="AC202" s="272" t="s">
        <v>2090</v>
      </c>
      <c r="AD202" s="272"/>
      <c r="AE202" s="272" t="s">
        <v>307</v>
      </c>
      <c r="AF202" s="272" t="s">
        <v>2051</v>
      </c>
      <c r="AG202" s="272" t="s">
        <v>2051</v>
      </c>
    </row>
    <row r="203" spans="1:33" ht="43.2" x14ac:dyDescent="0.3">
      <c r="A203" s="271">
        <v>122661</v>
      </c>
      <c r="B203" s="272" t="s">
        <v>538</v>
      </c>
      <c r="C203" s="272" t="s">
        <v>97</v>
      </c>
      <c r="D203" s="272" t="s">
        <v>621</v>
      </c>
      <c r="E203" s="272" t="s">
        <v>307</v>
      </c>
      <c r="F203" s="272" t="s">
        <v>307</v>
      </c>
      <c r="G203" s="272" t="s">
        <v>307</v>
      </c>
      <c r="H203" s="272" t="s">
        <v>307</v>
      </c>
      <c r="I203" s="272" t="s">
        <v>415</v>
      </c>
      <c r="J203" s="272" t="s">
        <v>307</v>
      </c>
      <c r="K203" s="272" t="s">
        <v>307</v>
      </c>
      <c r="L203" s="272" t="s">
        <v>307</v>
      </c>
      <c r="M203" s="272" t="s">
        <v>307</v>
      </c>
      <c r="N203" s="272" t="s">
        <v>307</v>
      </c>
      <c r="O203" s="278" t="s">
        <v>307</v>
      </c>
      <c r="P203" s="271">
        <v>0</v>
      </c>
      <c r="Q203" s="272" t="s">
        <v>307</v>
      </c>
      <c r="R203" s="272" t="s">
        <v>307</v>
      </c>
      <c r="S203" s="272" t="s">
        <v>307</v>
      </c>
      <c r="T203" s="272" t="s">
        <v>307</v>
      </c>
      <c r="U203" s="272" t="s">
        <v>307</v>
      </c>
      <c r="V203" s="272" t="s">
        <v>307</v>
      </c>
      <c r="W203" s="272" t="s">
        <v>307</v>
      </c>
      <c r="X203" s="272" t="s">
        <v>307</v>
      </c>
      <c r="Y203" s="272" t="s">
        <v>307</v>
      </c>
      <c r="Z203" s="272" t="s">
        <v>307</v>
      </c>
      <c r="AA203" s="272" t="s">
        <v>307</v>
      </c>
      <c r="AB203" s="272" t="s">
        <v>307</v>
      </c>
      <c r="AC203" s="272" t="s">
        <v>2091</v>
      </c>
      <c r="AD203" s="272"/>
      <c r="AE203" s="272" t="s">
        <v>307</v>
      </c>
      <c r="AF203" s="272" t="s">
        <v>2051</v>
      </c>
      <c r="AG203" s="272" t="s">
        <v>2051</v>
      </c>
    </row>
    <row r="204" spans="1:33" ht="43.2" x14ac:dyDescent="0.3">
      <c r="A204" s="271">
        <v>122669</v>
      </c>
      <c r="B204" s="272" t="s">
        <v>1128</v>
      </c>
      <c r="C204" s="272" t="s">
        <v>360</v>
      </c>
      <c r="D204" s="272" t="s">
        <v>253</v>
      </c>
      <c r="E204" s="272" t="s">
        <v>307</v>
      </c>
      <c r="F204" s="272" t="s">
        <v>307</v>
      </c>
      <c r="G204" s="272" t="s">
        <v>307</v>
      </c>
      <c r="H204" s="272" t="s">
        <v>307</v>
      </c>
      <c r="I204" s="272" t="s">
        <v>415</v>
      </c>
      <c r="J204" s="272" t="s">
        <v>307</v>
      </c>
      <c r="K204" s="272" t="s">
        <v>307</v>
      </c>
      <c r="L204" s="272" t="s">
        <v>307</v>
      </c>
      <c r="M204" s="272" t="s">
        <v>307</v>
      </c>
      <c r="N204" s="272" t="s">
        <v>307</v>
      </c>
      <c r="O204" s="278" t="s">
        <v>307</v>
      </c>
      <c r="P204" s="271">
        <v>0</v>
      </c>
      <c r="Q204" s="272" t="s">
        <v>307</v>
      </c>
      <c r="R204" s="272" t="s">
        <v>307</v>
      </c>
      <c r="S204" s="272" t="s">
        <v>307</v>
      </c>
      <c r="T204" s="272" t="s">
        <v>307</v>
      </c>
      <c r="U204" s="272" t="s">
        <v>307</v>
      </c>
      <c r="V204" s="272" t="s">
        <v>307</v>
      </c>
      <c r="W204" s="272" t="s">
        <v>307</v>
      </c>
      <c r="X204" s="272" t="s">
        <v>307</v>
      </c>
      <c r="Y204" s="272" t="s">
        <v>307</v>
      </c>
      <c r="Z204" s="272" t="s">
        <v>307</v>
      </c>
      <c r="AA204" s="272" t="s">
        <v>307</v>
      </c>
      <c r="AB204" s="272" t="s">
        <v>307</v>
      </c>
      <c r="AC204" s="272" t="s">
        <v>307</v>
      </c>
      <c r="AD204" s="272"/>
      <c r="AE204" s="272" t="s">
        <v>307</v>
      </c>
      <c r="AF204" s="272" t="s">
        <v>2051</v>
      </c>
      <c r="AG204" s="272" t="s">
        <v>2051</v>
      </c>
    </row>
    <row r="205" spans="1:33" ht="43.2" x14ac:dyDescent="0.3">
      <c r="A205" s="271">
        <v>122673</v>
      </c>
      <c r="B205" s="272" t="s">
        <v>1127</v>
      </c>
      <c r="C205" s="272" t="s">
        <v>79</v>
      </c>
      <c r="D205" s="272" t="s">
        <v>219</v>
      </c>
      <c r="E205" s="272" t="s">
        <v>307</v>
      </c>
      <c r="F205" s="272" t="s">
        <v>307</v>
      </c>
      <c r="G205" s="272" t="s">
        <v>307</v>
      </c>
      <c r="H205" s="272" t="s">
        <v>307</v>
      </c>
      <c r="I205" s="272" t="s">
        <v>415</v>
      </c>
      <c r="J205" s="272" t="s">
        <v>307</v>
      </c>
      <c r="K205" s="272" t="s">
        <v>307</v>
      </c>
      <c r="L205" s="272" t="s">
        <v>307</v>
      </c>
      <c r="M205" s="272" t="s">
        <v>307</v>
      </c>
      <c r="N205" s="272" t="s">
        <v>307</v>
      </c>
      <c r="O205" s="278" t="s">
        <v>307</v>
      </c>
      <c r="P205" s="271">
        <v>0</v>
      </c>
      <c r="Q205" s="272" t="s">
        <v>307</v>
      </c>
      <c r="R205" s="272" t="s">
        <v>307</v>
      </c>
      <c r="S205" s="272" t="s">
        <v>307</v>
      </c>
      <c r="T205" s="272" t="s">
        <v>307</v>
      </c>
      <c r="U205" s="272" t="s">
        <v>307</v>
      </c>
      <c r="V205" s="272" t="s">
        <v>307</v>
      </c>
      <c r="W205" s="272" t="s">
        <v>307</v>
      </c>
      <c r="X205" s="272" t="s">
        <v>307</v>
      </c>
      <c r="Y205" s="272" t="s">
        <v>307</v>
      </c>
      <c r="Z205" s="272" t="s">
        <v>307</v>
      </c>
      <c r="AA205" s="272" t="s">
        <v>307</v>
      </c>
      <c r="AB205" s="272" t="s">
        <v>307</v>
      </c>
      <c r="AC205" s="272" t="s">
        <v>2091</v>
      </c>
      <c r="AD205" s="272"/>
      <c r="AE205" s="272" t="s">
        <v>307</v>
      </c>
      <c r="AF205" s="272" t="s">
        <v>2051</v>
      </c>
      <c r="AG205" s="272" t="s">
        <v>2051</v>
      </c>
    </row>
    <row r="206" spans="1:33" ht="43.2" x14ac:dyDescent="0.3">
      <c r="A206" s="271">
        <v>122689</v>
      </c>
      <c r="B206" s="272" t="s">
        <v>1126</v>
      </c>
      <c r="C206" s="272" t="s">
        <v>89</v>
      </c>
      <c r="D206" s="272" t="s">
        <v>283</v>
      </c>
      <c r="E206" s="272" t="s">
        <v>307</v>
      </c>
      <c r="F206" s="272" t="s">
        <v>307</v>
      </c>
      <c r="G206" s="272" t="s">
        <v>307</v>
      </c>
      <c r="H206" s="272" t="s">
        <v>307</v>
      </c>
      <c r="I206" s="272" t="s">
        <v>415</v>
      </c>
      <c r="J206" s="272" t="s">
        <v>307</v>
      </c>
      <c r="K206" s="272" t="s">
        <v>307</v>
      </c>
      <c r="L206" s="272" t="s">
        <v>307</v>
      </c>
      <c r="M206" s="272" t="s">
        <v>307</v>
      </c>
      <c r="N206" s="272" t="s">
        <v>307</v>
      </c>
      <c r="O206" s="278" t="s">
        <v>307</v>
      </c>
      <c r="P206" s="271">
        <v>0</v>
      </c>
      <c r="Q206" s="272" t="s">
        <v>307</v>
      </c>
      <c r="R206" s="272" t="s">
        <v>307</v>
      </c>
      <c r="S206" s="272" t="s">
        <v>307</v>
      </c>
      <c r="T206" s="272" t="s">
        <v>307</v>
      </c>
      <c r="U206" s="272" t="s">
        <v>307</v>
      </c>
      <c r="V206" s="272" t="s">
        <v>307</v>
      </c>
      <c r="W206" s="272" t="s">
        <v>307</v>
      </c>
      <c r="X206" s="272" t="s">
        <v>307</v>
      </c>
      <c r="Y206" s="272" t="s">
        <v>307</v>
      </c>
      <c r="Z206" s="272" t="s">
        <v>307</v>
      </c>
      <c r="AA206" s="272" t="s">
        <v>307</v>
      </c>
      <c r="AB206" s="272" t="s">
        <v>307</v>
      </c>
      <c r="AC206" s="272" t="s">
        <v>2091</v>
      </c>
      <c r="AD206" s="272"/>
      <c r="AE206" s="272" t="s">
        <v>307</v>
      </c>
      <c r="AF206" s="272" t="s">
        <v>2051</v>
      </c>
      <c r="AG206" s="272" t="s">
        <v>2051</v>
      </c>
    </row>
    <row r="207" spans="1:33" ht="43.2" x14ac:dyDescent="0.3">
      <c r="A207" s="271">
        <v>122690</v>
      </c>
      <c r="B207" s="272" t="s">
        <v>1125</v>
      </c>
      <c r="C207" s="272" t="s">
        <v>127</v>
      </c>
      <c r="D207" s="272" t="s">
        <v>287</v>
      </c>
      <c r="E207" s="272" t="s">
        <v>307</v>
      </c>
      <c r="F207" s="272" t="s">
        <v>307</v>
      </c>
      <c r="G207" s="272" t="s">
        <v>307</v>
      </c>
      <c r="H207" s="272" t="s">
        <v>307</v>
      </c>
      <c r="I207" s="272" t="s">
        <v>415</v>
      </c>
      <c r="J207" s="272" t="s">
        <v>307</v>
      </c>
      <c r="K207" s="272" t="s">
        <v>307</v>
      </c>
      <c r="L207" s="272" t="s">
        <v>307</v>
      </c>
      <c r="M207" s="272" t="s">
        <v>307</v>
      </c>
      <c r="N207" s="272" t="s">
        <v>307</v>
      </c>
      <c r="O207" s="278" t="s">
        <v>307</v>
      </c>
      <c r="P207" s="271">
        <v>0</v>
      </c>
      <c r="Q207" s="272" t="s">
        <v>307</v>
      </c>
      <c r="R207" s="272" t="s">
        <v>307</v>
      </c>
      <c r="S207" s="272" t="s">
        <v>307</v>
      </c>
      <c r="T207" s="272" t="s">
        <v>307</v>
      </c>
      <c r="U207" s="272" t="s">
        <v>307</v>
      </c>
      <c r="V207" s="272" t="s">
        <v>307</v>
      </c>
      <c r="W207" s="272" t="s">
        <v>307</v>
      </c>
      <c r="X207" s="272" t="s">
        <v>307</v>
      </c>
      <c r="Y207" s="272" t="s">
        <v>307</v>
      </c>
      <c r="Z207" s="272" t="s">
        <v>307</v>
      </c>
      <c r="AA207" s="272" t="s">
        <v>307</v>
      </c>
      <c r="AB207" s="272" t="s">
        <v>307</v>
      </c>
      <c r="AC207" s="272" t="s">
        <v>2090</v>
      </c>
      <c r="AD207" s="272"/>
      <c r="AE207" s="272" t="s">
        <v>307</v>
      </c>
      <c r="AF207" s="272" t="s">
        <v>2051</v>
      </c>
      <c r="AG207" s="272" t="s">
        <v>2051</v>
      </c>
    </row>
    <row r="208" spans="1:33" ht="43.2" x14ac:dyDescent="0.3">
      <c r="A208" s="273">
        <v>122691</v>
      </c>
      <c r="B208" s="274" t="s">
        <v>1124</v>
      </c>
      <c r="C208" s="274" t="s">
        <v>117</v>
      </c>
      <c r="D208" s="274" t="s">
        <v>196</v>
      </c>
      <c r="E208" s="274" t="s">
        <v>333</v>
      </c>
      <c r="F208" s="279"/>
      <c r="G208" s="274" t="s">
        <v>1827</v>
      </c>
      <c r="H208" s="274" t="s">
        <v>334</v>
      </c>
      <c r="I208" s="274" t="s">
        <v>415</v>
      </c>
      <c r="J208" s="274" t="s">
        <v>335</v>
      </c>
      <c r="K208" s="273">
        <v>2007</v>
      </c>
      <c r="L208" s="274" t="s">
        <v>317</v>
      </c>
      <c r="M208" s="283"/>
      <c r="N208" s="272" t="s">
        <v>307</v>
      </c>
      <c r="O208" s="278" t="s">
        <v>307</v>
      </c>
      <c r="P208" s="271">
        <v>0</v>
      </c>
      <c r="Q208" s="283"/>
      <c r="R208" s="283"/>
      <c r="S208" s="283"/>
      <c r="T208" s="283"/>
      <c r="U208" s="283"/>
      <c r="V208" s="283"/>
      <c r="W208" s="283"/>
      <c r="X208" s="283"/>
      <c r="Y208" s="283"/>
      <c r="Z208" s="283"/>
      <c r="AA208" s="283"/>
      <c r="AB208" s="283"/>
      <c r="AC208" s="274" t="s">
        <v>2093</v>
      </c>
      <c r="AD208" s="283"/>
      <c r="AE208" s="283"/>
      <c r="AF208" s="283"/>
      <c r="AG208" s="283"/>
    </row>
    <row r="209" spans="1:33" ht="43.2" x14ac:dyDescent="0.3">
      <c r="A209" s="271">
        <v>122698</v>
      </c>
      <c r="B209" s="272" t="s">
        <v>1123</v>
      </c>
      <c r="C209" s="272" t="s">
        <v>448</v>
      </c>
      <c r="D209" s="272" t="s">
        <v>686</v>
      </c>
      <c r="E209" s="272" t="s">
        <v>307</v>
      </c>
      <c r="F209" s="272" t="s">
        <v>307</v>
      </c>
      <c r="G209" s="272" t="s">
        <v>307</v>
      </c>
      <c r="H209" s="272" t="s">
        <v>307</v>
      </c>
      <c r="I209" s="272" t="s">
        <v>415</v>
      </c>
      <c r="J209" s="272" t="s">
        <v>307</v>
      </c>
      <c r="K209" s="272" t="s">
        <v>307</v>
      </c>
      <c r="L209" s="272" t="s">
        <v>307</v>
      </c>
      <c r="M209" s="272" t="s">
        <v>307</v>
      </c>
      <c r="N209" s="272" t="s">
        <v>307</v>
      </c>
      <c r="O209" s="278" t="s">
        <v>307</v>
      </c>
      <c r="P209" s="271">
        <v>0</v>
      </c>
      <c r="Q209" s="272" t="s">
        <v>307</v>
      </c>
      <c r="R209" s="272" t="s">
        <v>307</v>
      </c>
      <c r="S209" s="272" t="s">
        <v>307</v>
      </c>
      <c r="T209" s="272" t="s">
        <v>307</v>
      </c>
      <c r="U209" s="272" t="s">
        <v>307</v>
      </c>
      <c r="V209" s="272" t="s">
        <v>307</v>
      </c>
      <c r="W209" s="272" t="s">
        <v>307</v>
      </c>
      <c r="X209" s="272" t="s">
        <v>307</v>
      </c>
      <c r="Y209" s="272" t="s">
        <v>307</v>
      </c>
      <c r="Z209" s="272" t="s">
        <v>307</v>
      </c>
      <c r="AA209" s="272" t="s">
        <v>307</v>
      </c>
      <c r="AB209" s="272" t="s">
        <v>307</v>
      </c>
      <c r="AC209" s="272" t="s">
        <v>2090</v>
      </c>
      <c r="AD209" s="272"/>
      <c r="AE209" s="272" t="s">
        <v>307</v>
      </c>
      <c r="AF209" s="272" t="s">
        <v>2051</v>
      </c>
      <c r="AG209" s="272" t="s">
        <v>2051</v>
      </c>
    </row>
    <row r="210" spans="1:33" ht="14.4" x14ac:dyDescent="0.3">
      <c r="A210" s="271">
        <v>122700</v>
      </c>
      <c r="B210" s="272" t="s">
        <v>1120</v>
      </c>
      <c r="C210" s="272" t="s">
        <v>1121</v>
      </c>
      <c r="D210" s="272" t="s">
        <v>1122</v>
      </c>
      <c r="E210" s="272" t="s">
        <v>307</v>
      </c>
      <c r="F210" s="272" t="s">
        <v>307</v>
      </c>
      <c r="G210" s="272" t="s">
        <v>307</v>
      </c>
      <c r="H210" s="272" t="s">
        <v>307</v>
      </c>
      <c r="I210" s="272" t="s">
        <v>415</v>
      </c>
      <c r="J210" s="272" t="s">
        <v>307</v>
      </c>
      <c r="K210" s="272" t="s">
        <v>307</v>
      </c>
      <c r="L210" s="272" t="s">
        <v>307</v>
      </c>
      <c r="M210" s="272" t="s">
        <v>307</v>
      </c>
      <c r="N210" s="272" t="s">
        <v>307</v>
      </c>
      <c r="O210" s="278" t="s">
        <v>307</v>
      </c>
      <c r="P210" s="271">
        <v>0</v>
      </c>
      <c r="Q210" s="272" t="s">
        <v>307</v>
      </c>
      <c r="R210" s="272" t="s">
        <v>307</v>
      </c>
      <c r="S210" s="272" t="s">
        <v>307</v>
      </c>
      <c r="T210" s="272" t="s">
        <v>307</v>
      </c>
      <c r="U210" s="272" t="s">
        <v>307</v>
      </c>
      <c r="V210" s="272" t="s">
        <v>307</v>
      </c>
      <c r="W210" s="272" t="s">
        <v>307</v>
      </c>
      <c r="X210" s="272" t="s">
        <v>307</v>
      </c>
      <c r="Y210" s="272" t="s">
        <v>307</v>
      </c>
      <c r="Z210" s="272" t="s">
        <v>307</v>
      </c>
      <c r="AA210" s="272" t="s">
        <v>307</v>
      </c>
      <c r="AB210" s="272" t="s">
        <v>307</v>
      </c>
      <c r="AC210" s="272" t="s">
        <v>307</v>
      </c>
      <c r="AD210" s="272"/>
      <c r="AE210" s="272" t="s">
        <v>307</v>
      </c>
      <c r="AF210" s="272" t="s">
        <v>2051</v>
      </c>
      <c r="AG210" s="272" t="s">
        <v>2051</v>
      </c>
    </row>
    <row r="211" spans="1:33" ht="28.8" x14ac:dyDescent="0.3">
      <c r="A211" s="273">
        <v>122702</v>
      </c>
      <c r="B211" s="274" t="s">
        <v>1119</v>
      </c>
      <c r="C211" s="274" t="s">
        <v>148</v>
      </c>
      <c r="D211" s="274" t="s">
        <v>194</v>
      </c>
      <c r="E211" s="274" t="s">
        <v>333</v>
      </c>
      <c r="F211" s="275">
        <v>33757</v>
      </c>
      <c r="G211" s="274" t="s">
        <v>315</v>
      </c>
      <c r="H211" s="274" t="s">
        <v>334</v>
      </c>
      <c r="I211" s="274" t="s">
        <v>415</v>
      </c>
      <c r="J211" s="274" t="s">
        <v>1787</v>
      </c>
      <c r="K211" s="273">
        <v>2010</v>
      </c>
      <c r="L211" s="274" t="s">
        <v>315</v>
      </c>
      <c r="M211" s="283"/>
      <c r="N211" s="272" t="s">
        <v>307</v>
      </c>
      <c r="O211" s="278" t="s">
        <v>307</v>
      </c>
      <c r="P211" s="271">
        <v>0</v>
      </c>
      <c r="Q211" s="283"/>
      <c r="R211" s="283"/>
      <c r="S211" s="283"/>
      <c r="T211" s="283"/>
      <c r="U211" s="283"/>
      <c r="V211" s="283"/>
      <c r="W211" s="283"/>
      <c r="X211" s="283"/>
      <c r="Y211" s="283"/>
      <c r="Z211" s="283"/>
      <c r="AA211" s="283"/>
      <c r="AB211" s="283"/>
      <c r="AC211" s="274" t="s">
        <v>307</v>
      </c>
      <c r="AD211" s="283"/>
      <c r="AE211" s="283"/>
      <c r="AF211" s="283"/>
      <c r="AG211" s="283"/>
    </row>
    <row r="212" spans="1:33" ht="28.8" x14ac:dyDescent="0.3">
      <c r="A212" s="273">
        <v>122707</v>
      </c>
      <c r="B212" s="274" t="s">
        <v>1117</v>
      </c>
      <c r="C212" s="274" t="s">
        <v>82</v>
      </c>
      <c r="D212" s="274" t="s">
        <v>1118</v>
      </c>
      <c r="E212" s="274" t="s">
        <v>1408</v>
      </c>
      <c r="F212" s="275">
        <v>35238</v>
      </c>
      <c r="G212" s="274" t="s">
        <v>315</v>
      </c>
      <c r="H212" s="274" t="s">
        <v>334</v>
      </c>
      <c r="I212" s="274" t="s">
        <v>415</v>
      </c>
      <c r="J212" s="274" t="s">
        <v>1666</v>
      </c>
      <c r="K212" s="273">
        <v>0</v>
      </c>
      <c r="L212" s="274" t="s">
        <v>1666</v>
      </c>
      <c r="M212" s="283"/>
      <c r="N212" s="272" t="s">
        <v>307</v>
      </c>
      <c r="O212" s="278" t="s">
        <v>307</v>
      </c>
      <c r="P212" s="271">
        <v>0</v>
      </c>
      <c r="Q212" s="283"/>
      <c r="R212" s="283"/>
      <c r="S212" s="283"/>
      <c r="T212" s="283"/>
      <c r="U212" s="283"/>
      <c r="V212" s="283"/>
      <c r="W212" s="283"/>
      <c r="X212" s="283"/>
      <c r="Y212" s="283"/>
      <c r="Z212" s="283"/>
      <c r="AA212" s="283"/>
      <c r="AB212" s="283"/>
      <c r="AC212" s="274" t="s">
        <v>307</v>
      </c>
      <c r="AD212" s="283"/>
      <c r="AE212" s="283"/>
      <c r="AF212" s="283"/>
      <c r="AG212" s="283"/>
    </row>
    <row r="213" spans="1:33" ht="43.2" x14ac:dyDescent="0.3">
      <c r="A213" s="271">
        <v>122713</v>
      </c>
      <c r="B213" s="272" t="s">
        <v>1116</v>
      </c>
      <c r="C213" s="272" t="s">
        <v>66</v>
      </c>
      <c r="D213" s="272" t="s">
        <v>211</v>
      </c>
      <c r="E213" s="272" t="s">
        <v>307</v>
      </c>
      <c r="F213" s="272" t="s">
        <v>307</v>
      </c>
      <c r="G213" s="272" t="s">
        <v>307</v>
      </c>
      <c r="H213" s="272" t="s">
        <v>307</v>
      </c>
      <c r="I213" s="272" t="s">
        <v>415</v>
      </c>
      <c r="J213" s="272" t="s">
        <v>307</v>
      </c>
      <c r="K213" s="272" t="s">
        <v>307</v>
      </c>
      <c r="L213" s="272" t="s">
        <v>307</v>
      </c>
      <c r="M213" s="272" t="s">
        <v>307</v>
      </c>
      <c r="N213" s="272" t="s">
        <v>307</v>
      </c>
      <c r="O213" s="278" t="s">
        <v>307</v>
      </c>
      <c r="P213" s="271">
        <v>0</v>
      </c>
      <c r="Q213" s="272" t="s">
        <v>307</v>
      </c>
      <c r="R213" s="272" t="s">
        <v>307</v>
      </c>
      <c r="S213" s="272" t="s">
        <v>307</v>
      </c>
      <c r="T213" s="272" t="s">
        <v>307</v>
      </c>
      <c r="U213" s="272" t="s">
        <v>307</v>
      </c>
      <c r="V213" s="272" t="s">
        <v>307</v>
      </c>
      <c r="W213" s="272" t="s">
        <v>307</v>
      </c>
      <c r="X213" s="272" t="s">
        <v>307</v>
      </c>
      <c r="Y213" s="272" t="s">
        <v>307</v>
      </c>
      <c r="Z213" s="272" t="s">
        <v>307</v>
      </c>
      <c r="AA213" s="272" t="s">
        <v>307</v>
      </c>
      <c r="AB213" s="272" t="s">
        <v>307</v>
      </c>
      <c r="AC213" s="272" t="s">
        <v>2090</v>
      </c>
      <c r="AD213" s="272"/>
      <c r="AE213" s="272" t="s">
        <v>307</v>
      </c>
      <c r="AF213" s="272" t="s">
        <v>2051</v>
      </c>
      <c r="AG213" s="272" t="s">
        <v>2051</v>
      </c>
    </row>
    <row r="214" spans="1:33" ht="43.2" x14ac:dyDescent="0.3">
      <c r="A214" s="271">
        <v>122723</v>
      </c>
      <c r="B214" s="272" t="s">
        <v>1115</v>
      </c>
      <c r="C214" s="272" t="s">
        <v>94</v>
      </c>
      <c r="D214" s="272" t="s">
        <v>741</v>
      </c>
      <c r="E214" s="272" t="s">
        <v>307</v>
      </c>
      <c r="F214" s="272" t="s">
        <v>307</v>
      </c>
      <c r="G214" s="272" t="s">
        <v>307</v>
      </c>
      <c r="H214" s="272" t="s">
        <v>307</v>
      </c>
      <c r="I214" s="272" t="s">
        <v>415</v>
      </c>
      <c r="J214" s="272" t="s">
        <v>307</v>
      </c>
      <c r="K214" s="272" t="s">
        <v>307</v>
      </c>
      <c r="L214" s="272" t="s">
        <v>307</v>
      </c>
      <c r="M214" s="272" t="s">
        <v>307</v>
      </c>
      <c r="N214" s="272" t="s">
        <v>307</v>
      </c>
      <c r="O214" s="278" t="s">
        <v>307</v>
      </c>
      <c r="P214" s="271">
        <v>0</v>
      </c>
      <c r="Q214" s="272" t="s">
        <v>307</v>
      </c>
      <c r="R214" s="272" t="s">
        <v>307</v>
      </c>
      <c r="S214" s="272" t="s">
        <v>307</v>
      </c>
      <c r="T214" s="272" t="s">
        <v>307</v>
      </c>
      <c r="U214" s="272" t="s">
        <v>307</v>
      </c>
      <c r="V214" s="272" t="s">
        <v>307</v>
      </c>
      <c r="W214" s="272" t="s">
        <v>307</v>
      </c>
      <c r="X214" s="272" t="s">
        <v>307</v>
      </c>
      <c r="Y214" s="272" t="s">
        <v>307</v>
      </c>
      <c r="Z214" s="272" t="s">
        <v>307</v>
      </c>
      <c r="AA214" s="272" t="s">
        <v>307</v>
      </c>
      <c r="AB214" s="272" t="s">
        <v>307</v>
      </c>
      <c r="AC214" s="272" t="s">
        <v>2090</v>
      </c>
      <c r="AD214" s="272"/>
      <c r="AE214" s="272" t="s">
        <v>307</v>
      </c>
      <c r="AF214" s="272" t="s">
        <v>2051</v>
      </c>
      <c r="AG214" s="272" t="s">
        <v>2051</v>
      </c>
    </row>
    <row r="215" spans="1:33" ht="28.8" x14ac:dyDescent="0.3">
      <c r="A215" s="273">
        <v>122728</v>
      </c>
      <c r="B215" s="274" t="s">
        <v>1114</v>
      </c>
      <c r="C215" s="274" t="s">
        <v>62</v>
      </c>
      <c r="D215" s="274" t="s">
        <v>2097</v>
      </c>
      <c r="E215" s="274" t="s">
        <v>1408</v>
      </c>
      <c r="F215" s="279"/>
      <c r="G215" s="274" t="s">
        <v>315</v>
      </c>
      <c r="H215" s="274" t="s">
        <v>334</v>
      </c>
      <c r="I215" s="274" t="s">
        <v>415</v>
      </c>
      <c r="J215" s="274" t="s">
        <v>335</v>
      </c>
      <c r="K215" s="273">
        <v>2020</v>
      </c>
      <c r="L215" s="274" t="s">
        <v>315</v>
      </c>
      <c r="M215" s="283"/>
      <c r="N215" s="272">
        <v>339</v>
      </c>
      <c r="O215" s="278">
        <v>45342</v>
      </c>
      <c r="P215" s="271">
        <v>25000</v>
      </c>
      <c r="Q215" s="283"/>
      <c r="R215" s="283"/>
      <c r="S215" s="283"/>
      <c r="T215" s="283"/>
      <c r="U215" s="283"/>
      <c r="V215" s="283"/>
      <c r="W215" s="283"/>
      <c r="X215" s="283"/>
      <c r="Y215" s="283"/>
      <c r="Z215" s="283"/>
      <c r="AA215" s="283"/>
      <c r="AB215" s="283"/>
      <c r="AC215" s="274" t="s">
        <v>307</v>
      </c>
      <c r="AD215" s="283"/>
      <c r="AE215" s="283"/>
      <c r="AF215" s="283"/>
      <c r="AG215" s="283"/>
    </row>
    <row r="216" spans="1:33" ht="14.4" x14ac:dyDescent="0.3">
      <c r="A216" s="271">
        <v>122729</v>
      </c>
      <c r="B216" s="272" t="s">
        <v>1112</v>
      </c>
      <c r="C216" s="272" t="s">
        <v>1113</v>
      </c>
      <c r="D216" s="272" t="s">
        <v>270</v>
      </c>
      <c r="E216" s="272" t="s">
        <v>307</v>
      </c>
      <c r="F216" s="272" t="s">
        <v>307</v>
      </c>
      <c r="G216" s="272" t="s">
        <v>307</v>
      </c>
      <c r="H216" s="272" t="s">
        <v>307</v>
      </c>
      <c r="I216" s="272" t="s">
        <v>415</v>
      </c>
      <c r="J216" s="272" t="s">
        <v>307</v>
      </c>
      <c r="K216" s="272" t="s">
        <v>307</v>
      </c>
      <c r="L216" s="272" t="s">
        <v>307</v>
      </c>
      <c r="M216" s="272" t="s">
        <v>307</v>
      </c>
      <c r="N216" s="272" t="s">
        <v>307</v>
      </c>
      <c r="O216" s="278" t="s">
        <v>307</v>
      </c>
      <c r="P216" s="271">
        <v>0</v>
      </c>
      <c r="Q216" s="272" t="s">
        <v>307</v>
      </c>
      <c r="R216" s="272" t="s">
        <v>307</v>
      </c>
      <c r="S216" s="272" t="s">
        <v>307</v>
      </c>
      <c r="T216" s="272" t="s">
        <v>307</v>
      </c>
      <c r="U216" s="272" t="s">
        <v>307</v>
      </c>
      <c r="V216" s="272" t="s">
        <v>307</v>
      </c>
      <c r="W216" s="272" t="s">
        <v>307</v>
      </c>
      <c r="X216" s="272" t="s">
        <v>307</v>
      </c>
      <c r="Y216" s="272" t="s">
        <v>307</v>
      </c>
      <c r="Z216" s="272" t="s">
        <v>307</v>
      </c>
      <c r="AA216" s="272" t="s">
        <v>307</v>
      </c>
      <c r="AB216" s="272" t="s">
        <v>307</v>
      </c>
      <c r="AC216" s="272" t="s">
        <v>307</v>
      </c>
      <c r="AD216" s="272"/>
      <c r="AE216" s="272" t="s">
        <v>307</v>
      </c>
      <c r="AF216" s="272" t="s">
        <v>2051</v>
      </c>
      <c r="AG216" s="272" t="s">
        <v>2051</v>
      </c>
    </row>
    <row r="217" spans="1:33" ht="43.2" x14ac:dyDescent="0.3">
      <c r="A217" s="271">
        <v>122733</v>
      </c>
      <c r="B217" s="272" t="s">
        <v>1111</v>
      </c>
      <c r="C217" s="272" t="s">
        <v>754</v>
      </c>
      <c r="D217" s="272" t="s">
        <v>219</v>
      </c>
      <c r="E217" s="272" t="s">
        <v>307</v>
      </c>
      <c r="F217" s="272" t="s">
        <v>307</v>
      </c>
      <c r="G217" s="272" t="s">
        <v>307</v>
      </c>
      <c r="H217" s="272" t="s">
        <v>307</v>
      </c>
      <c r="I217" s="272" t="s">
        <v>415</v>
      </c>
      <c r="J217" s="272" t="s">
        <v>307</v>
      </c>
      <c r="K217" s="272" t="s">
        <v>307</v>
      </c>
      <c r="L217" s="272" t="s">
        <v>307</v>
      </c>
      <c r="M217" s="272" t="s">
        <v>307</v>
      </c>
      <c r="N217" s="272" t="s">
        <v>307</v>
      </c>
      <c r="O217" s="278" t="s">
        <v>307</v>
      </c>
      <c r="P217" s="271">
        <v>0</v>
      </c>
      <c r="Q217" s="272" t="s">
        <v>307</v>
      </c>
      <c r="R217" s="272" t="s">
        <v>307</v>
      </c>
      <c r="S217" s="272" t="s">
        <v>307</v>
      </c>
      <c r="T217" s="272" t="s">
        <v>307</v>
      </c>
      <c r="U217" s="272" t="s">
        <v>307</v>
      </c>
      <c r="V217" s="272" t="s">
        <v>307</v>
      </c>
      <c r="W217" s="272" t="s">
        <v>307</v>
      </c>
      <c r="X217" s="272" t="s">
        <v>307</v>
      </c>
      <c r="Y217" s="272" t="s">
        <v>307</v>
      </c>
      <c r="Z217" s="272" t="s">
        <v>307</v>
      </c>
      <c r="AA217" s="272" t="s">
        <v>307</v>
      </c>
      <c r="AB217" s="272" t="s">
        <v>307</v>
      </c>
      <c r="AC217" s="272" t="s">
        <v>2090</v>
      </c>
      <c r="AD217" s="272"/>
      <c r="AE217" s="272" t="s">
        <v>307</v>
      </c>
      <c r="AF217" s="272" t="s">
        <v>2051</v>
      </c>
      <c r="AG217" s="272" t="s">
        <v>2051</v>
      </c>
    </row>
    <row r="218" spans="1:33" ht="43.2" x14ac:dyDescent="0.3">
      <c r="A218" s="271">
        <v>122737</v>
      </c>
      <c r="B218" s="272" t="s">
        <v>1110</v>
      </c>
      <c r="C218" s="272" t="s">
        <v>503</v>
      </c>
      <c r="D218" s="272" t="s">
        <v>248</v>
      </c>
      <c r="E218" s="272" t="s">
        <v>307</v>
      </c>
      <c r="F218" s="272" t="s">
        <v>307</v>
      </c>
      <c r="G218" s="272" t="s">
        <v>307</v>
      </c>
      <c r="H218" s="272" t="s">
        <v>307</v>
      </c>
      <c r="I218" s="272" t="s">
        <v>415</v>
      </c>
      <c r="J218" s="272" t="s">
        <v>307</v>
      </c>
      <c r="K218" s="272" t="s">
        <v>307</v>
      </c>
      <c r="L218" s="272" t="s">
        <v>307</v>
      </c>
      <c r="M218" s="272" t="s">
        <v>307</v>
      </c>
      <c r="N218" s="272" t="s">
        <v>307</v>
      </c>
      <c r="O218" s="278" t="s">
        <v>307</v>
      </c>
      <c r="P218" s="271">
        <v>0</v>
      </c>
      <c r="Q218" s="272" t="s">
        <v>307</v>
      </c>
      <c r="R218" s="272" t="s">
        <v>307</v>
      </c>
      <c r="S218" s="272" t="s">
        <v>307</v>
      </c>
      <c r="T218" s="272" t="s">
        <v>307</v>
      </c>
      <c r="U218" s="272" t="s">
        <v>307</v>
      </c>
      <c r="V218" s="272" t="s">
        <v>307</v>
      </c>
      <c r="W218" s="272" t="s">
        <v>307</v>
      </c>
      <c r="X218" s="272" t="s">
        <v>307</v>
      </c>
      <c r="Y218" s="272" t="s">
        <v>307</v>
      </c>
      <c r="Z218" s="272" t="s">
        <v>307</v>
      </c>
      <c r="AA218" s="272" t="s">
        <v>307</v>
      </c>
      <c r="AB218" s="272" t="s">
        <v>307</v>
      </c>
      <c r="AC218" s="272" t="s">
        <v>2090</v>
      </c>
      <c r="AD218" s="272"/>
      <c r="AE218" s="272" t="s">
        <v>307</v>
      </c>
      <c r="AF218" s="272" t="s">
        <v>2051</v>
      </c>
      <c r="AG218" s="272" t="s">
        <v>2051</v>
      </c>
    </row>
    <row r="219" spans="1:33" ht="14.4" x14ac:dyDescent="0.3">
      <c r="A219" s="271">
        <v>122742</v>
      </c>
      <c r="B219" s="272" t="s">
        <v>1109</v>
      </c>
      <c r="C219" s="272" t="s">
        <v>114</v>
      </c>
      <c r="D219" s="272" t="s">
        <v>238</v>
      </c>
      <c r="E219" s="272" t="s">
        <v>307</v>
      </c>
      <c r="F219" s="272" t="s">
        <v>307</v>
      </c>
      <c r="G219" s="272" t="s">
        <v>307</v>
      </c>
      <c r="H219" s="272" t="s">
        <v>307</v>
      </c>
      <c r="I219" s="272" t="s">
        <v>415</v>
      </c>
      <c r="J219" s="272" t="s">
        <v>307</v>
      </c>
      <c r="K219" s="272" t="s">
        <v>307</v>
      </c>
      <c r="L219" s="272" t="s">
        <v>307</v>
      </c>
      <c r="M219" s="272" t="s">
        <v>307</v>
      </c>
      <c r="N219" s="272" t="s">
        <v>307</v>
      </c>
      <c r="O219" s="278" t="s">
        <v>307</v>
      </c>
      <c r="P219" s="271">
        <v>0</v>
      </c>
      <c r="Q219" s="272" t="s">
        <v>307</v>
      </c>
      <c r="R219" s="272" t="s">
        <v>307</v>
      </c>
      <c r="S219" s="272" t="s">
        <v>307</v>
      </c>
      <c r="T219" s="272" t="s">
        <v>307</v>
      </c>
      <c r="U219" s="272" t="s">
        <v>307</v>
      </c>
      <c r="V219" s="272" t="s">
        <v>307</v>
      </c>
      <c r="W219" s="272" t="s">
        <v>307</v>
      </c>
      <c r="X219" s="272" t="s">
        <v>307</v>
      </c>
      <c r="Y219" s="272" t="s">
        <v>307</v>
      </c>
      <c r="Z219" s="272" t="s">
        <v>307</v>
      </c>
      <c r="AA219" s="272" t="s">
        <v>307</v>
      </c>
      <c r="AB219" s="272" t="s">
        <v>307</v>
      </c>
      <c r="AC219" s="272" t="s">
        <v>307</v>
      </c>
      <c r="AD219" s="272"/>
      <c r="AE219" s="272" t="s">
        <v>307</v>
      </c>
      <c r="AF219" s="272" t="s">
        <v>2051</v>
      </c>
      <c r="AG219" s="272" t="s">
        <v>2051</v>
      </c>
    </row>
    <row r="220" spans="1:33" ht="43.2" x14ac:dyDescent="0.3">
      <c r="A220" s="273">
        <v>122748</v>
      </c>
      <c r="B220" s="274" t="s">
        <v>1108</v>
      </c>
      <c r="C220" s="274" t="s">
        <v>66</v>
      </c>
      <c r="D220" s="274" t="s">
        <v>496</v>
      </c>
      <c r="E220" s="274" t="s">
        <v>333</v>
      </c>
      <c r="F220" s="279"/>
      <c r="G220" s="274" t="s">
        <v>1963</v>
      </c>
      <c r="H220" s="274" t="s">
        <v>334</v>
      </c>
      <c r="I220" s="274" t="s">
        <v>415</v>
      </c>
      <c r="J220" s="274" t="s">
        <v>316</v>
      </c>
      <c r="K220" s="273">
        <v>2015</v>
      </c>
      <c r="L220" s="274" t="s">
        <v>327</v>
      </c>
      <c r="M220" s="283"/>
      <c r="N220" s="272" t="s">
        <v>307</v>
      </c>
      <c r="O220" s="278" t="s">
        <v>307</v>
      </c>
      <c r="P220" s="271">
        <v>0</v>
      </c>
      <c r="Q220" s="283"/>
      <c r="R220" s="283"/>
      <c r="S220" s="283"/>
      <c r="T220" s="283"/>
      <c r="U220" s="283"/>
      <c r="V220" s="283"/>
      <c r="W220" s="283"/>
      <c r="X220" s="283"/>
      <c r="Y220" s="283"/>
      <c r="Z220" s="283"/>
      <c r="AA220" s="283"/>
      <c r="AB220" s="283"/>
      <c r="AC220" s="274" t="s">
        <v>2090</v>
      </c>
      <c r="AD220" s="283"/>
      <c r="AE220" s="283"/>
      <c r="AF220" s="283"/>
      <c r="AG220" s="283"/>
    </row>
    <row r="221" spans="1:33" ht="14.4" x14ac:dyDescent="0.3">
      <c r="A221" s="271">
        <v>122749</v>
      </c>
      <c r="B221" s="272" t="s">
        <v>1106</v>
      </c>
      <c r="C221" s="272" t="s">
        <v>374</v>
      </c>
      <c r="D221" s="272" t="s">
        <v>1107</v>
      </c>
      <c r="E221" s="272" t="s">
        <v>307</v>
      </c>
      <c r="F221" s="272" t="s">
        <v>307</v>
      </c>
      <c r="G221" s="272" t="s">
        <v>307</v>
      </c>
      <c r="H221" s="272" t="s">
        <v>307</v>
      </c>
      <c r="I221" s="272" t="s">
        <v>415</v>
      </c>
      <c r="J221" s="272" t="s">
        <v>307</v>
      </c>
      <c r="K221" s="272" t="s">
        <v>307</v>
      </c>
      <c r="L221" s="272" t="s">
        <v>307</v>
      </c>
      <c r="M221" s="272" t="s">
        <v>307</v>
      </c>
      <c r="N221" s="272" t="s">
        <v>307</v>
      </c>
      <c r="O221" s="278" t="s">
        <v>307</v>
      </c>
      <c r="P221" s="271">
        <v>0</v>
      </c>
      <c r="Q221" s="272" t="s">
        <v>307</v>
      </c>
      <c r="R221" s="272" t="s">
        <v>307</v>
      </c>
      <c r="S221" s="272" t="s">
        <v>307</v>
      </c>
      <c r="T221" s="272" t="s">
        <v>307</v>
      </c>
      <c r="U221" s="272" t="s">
        <v>307</v>
      </c>
      <c r="V221" s="272" t="s">
        <v>307</v>
      </c>
      <c r="W221" s="272" t="s">
        <v>307</v>
      </c>
      <c r="X221" s="272" t="s">
        <v>307</v>
      </c>
      <c r="Y221" s="272" t="s">
        <v>307</v>
      </c>
      <c r="Z221" s="272" t="s">
        <v>307</v>
      </c>
      <c r="AA221" s="272" t="s">
        <v>307</v>
      </c>
      <c r="AB221" s="272" t="s">
        <v>307</v>
      </c>
      <c r="AC221" s="272" t="s">
        <v>307</v>
      </c>
      <c r="AD221" s="272"/>
      <c r="AE221" s="272" t="s">
        <v>307</v>
      </c>
      <c r="AF221" s="272" t="s">
        <v>2051</v>
      </c>
      <c r="AG221" s="272" t="s">
        <v>2051</v>
      </c>
    </row>
    <row r="222" spans="1:33" ht="43.2" x14ac:dyDescent="0.3">
      <c r="A222" s="271">
        <v>122756</v>
      </c>
      <c r="B222" s="272" t="s">
        <v>1105</v>
      </c>
      <c r="C222" s="272" t="s">
        <v>130</v>
      </c>
      <c r="D222" s="272" t="s">
        <v>284</v>
      </c>
      <c r="E222" s="272" t="s">
        <v>332</v>
      </c>
      <c r="F222" s="272" t="s">
        <v>1921</v>
      </c>
      <c r="G222" s="272" t="s">
        <v>1801</v>
      </c>
      <c r="H222" s="272" t="s">
        <v>334</v>
      </c>
      <c r="I222" s="272" t="s">
        <v>415</v>
      </c>
      <c r="J222" s="272" t="s">
        <v>316</v>
      </c>
      <c r="K222" s="272" t="s">
        <v>1666</v>
      </c>
      <c r="L222" s="272" t="s">
        <v>328</v>
      </c>
      <c r="M222" s="272" t="s">
        <v>307</v>
      </c>
      <c r="N222" s="272" t="s">
        <v>307</v>
      </c>
      <c r="O222" s="278" t="s">
        <v>307</v>
      </c>
      <c r="P222" s="271">
        <v>0</v>
      </c>
      <c r="Q222" s="272" t="s">
        <v>307</v>
      </c>
      <c r="R222" s="272" t="s">
        <v>307</v>
      </c>
      <c r="S222" s="272" t="s">
        <v>307</v>
      </c>
      <c r="T222" s="272" t="s">
        <v>307</v>
      </c>
      <c r="U222" s="272" t="s">
        <v>307</v>
      </c>
      <c r="V222" s="272" t="s">
        <v>307</v>
      </c>
      <c r="W222" s="272" t="s">
        <v>307</v>
      </c>
      <c r="X222" s="272" t="s">
        <v>307</v>
      </c>
      <c r="Y222" s="272" t="s">
        <v>307</v>
      </c>
      <c r="Z222" s="272" t="s">
        <v>307</v>
      </c>
      <c r="AA222" s="272" t="s">
        <v>307</v>
      </c>
      <c r="AB222" s="272" t="s">
        <v>307</v>
      </c>
      <c r="AC222" s="272" t="s">
        <v>2091</v>
      </c>
      <c r="AD222" s="272"/>
      <c r="AE222" s="272" t="s">
        <v>307</v>
      </c>
      <c r="AF222" s="272"/>
      <c r="AG222" s="272" t="s">
        <v>2051</v>
      </c>
    </row>
    <row r="223" spans="1:33" ht="14.4" x14ac:dyDescent="0.3">
      <c r="A223" s="271">
        <v>122762</v>
      </c>
      <c r="B223" s="272" t="s">
        <v>1103</v>
      </c>
      <c r="C223" s="272" t="s">
        <v>1104</v>
      </c>
      <c r="D223" s="272" t="s">
        <v>219</v>
      </c>
      <c r="E223" s="272" t="s">
        <v>307</v>
      </c>
      <c r="F223" s="272" t="s">
        <v>307</v>
      </c>
      <c r="G223" s="272" t="s">
        <v>307</v>
      </c>
      <c r="H223" s="272" t="s">
        <v>307</v>
      </c>
      <c r="I223" s="272" t="s">
        <v>415</v>
      </c>
      <c r="J223" s="272" t="s">
        <v>307</v>
      </c>
      <c r="K223" s="272" t="s">
        <v>307</v>
      </c>
      <c r="L223" s="272" t="s">
        <v>307</v>
      </c>
      <c r="M223" s="272" t="s">
        <v>307</v>
      </c>
      <c r="N223" s="272" t="s">
        <v>307</v>
      </c>
      <c r="O223" s="278" t="s">
        <v>307</v>
      </c>
      <c r="P223" s="271">
        <v>0</v>
      </c>
      <c r="Q223" s="272" t="s">
        <v>307</v>
      </c>
      <c r="R223" s="272" t="s">
        <v>307</v>
      </c>
      <c r="S223" s="272" t="s">
        <v>307</v>
      </c>
      <c r="T223" s="272" t="s">
        <v>307</v>
      </c>
      <c r="U223" s="272" t="s">
        <v>307</v>
      </c>
      <c r="V223" s="272" t="s">
        <v>307</v>
      </c>
      <c r="W223" s="272" t="s">
        <v>307</v>
      </c>
      <c r="X223" s="272" t="s">
        <v>307</v>
      </c>
      <c r="Y223" s="272" t="s">
        <v>307</v>
      </c>
      <c r="Z223" s="272" t="s">
        <v>307</v>
      </c>
      <c r="AA223" s="272" t="s">
        <v>307</v>
      </c>
      <c r="AB223" s="272" t="s">
        <v>307</v>
      </c>
      <c r="AC223" s="272" t="s">
        <v>307</v>
      </c>
      <c r="AD223" s="272"/>
      <c r="AE223" s="272" t="s">
        <v>307</v>
      </c>
      <c r="AF223" s="272" t="s">
        <v>2051</v>
      </c>
      <c r="AG223" s="272" t="s">
        <v>2051</v>
      </c>
    </row>
    <row r="224" spans="1:33" ht="28.8" x14ac:dyDescent="0.3">
      <c r="A224" s="271">
        <v>122766</v>
      </c>
      <c r="B224" s="272" t="s">
        <v>1102</v>
      </c>
      <c r="C224" s="272" t="s">
        <v>64</v>
      </c>
      <c r="D224" s="272" t="s">
        <v>523</v>
      </c>
      <c r="E224" s="272" t="s">
        <v>333</v>
      </c>
      <c r="F224" s="272" t="s">
        <v>1977</v>
      </c>
      <c r="G224" s="272" t="s">
        <v>318</v>
      </c>
      <c r="H224" s="272" t="s">
        <v>334</v>
      </c>
      <c r="I224" s="272" t="s">
        <v>415</v>
      </c>
      <c r="J224" s="272" t="s">
        <v>335</v>
      </c>
      <c r="K224" s="272" t="s">
        <v>2172</v>
      </c>
      <c r="L224" s="272" t="s">
        <v>317</v>
      </c>
      <c r="M224" s="272" t="s">
        <v>307</v>
      </c>
      <c r="N224" s="272" t="s">
        <v>307</v>
      </c>
      <c r="O224" s="278" t="s">
        <v>307</v>
      </c>
      <c r="P224" s="271">
        <v>0</v>
      </c>
      <c r="Q224" s="272" t="s">
        <v>307</v>
      </c>
      <c r="R224" s="272" t="s">
        <v>307</v>
      </c>
      <c r="S224" s="272" t="s">
        <v>307</v>
      </c>
      <c r="T224" s="272" t="s">
        <v>307</v>
      </c>
      <c r="U224" s="272" t="s">
        <v>307</v>
      </c>
      <c r="V224" s="272" t="s">
        <v>307</v>
      </c>
      <c r="W224" s="272" t="s">
        <v>307</v>
      </c>
      <c r="X224" s="272" t="s">
        <v>307</v>
      </c>
      <c r="Y224" s="272" t="s">
        <v>307</v>
      </c>
      <c r="Z224" s="272" t="s">
        <v>307</v>
      </c>
      <c r="AA224" s="272" t="s">
        <v>307</v>
      </c>
      <c r="AB224" s="272" t="s">
        <v>307</v>
      </c>
      <c r="AC224" s="272" t="s">
        <v>307</v>
      </c>
      <c r="AD224" s="272"/>
      <c r="AE224" s="272" t="s">
        <v>307</v>
      </c>
      <c r="AF224" s="272"/>
      <c r="AG224" s="272" t="s">
        <v>2051</v>
      </c>
    </row>
    <row r="225" spans="1:33" ht="28.8" x14ac:dyDescent="0.3">
      <c r="A225" s="273">
        <v>122780</v>
      </c>
      <c r="B225" s="274" t="s">
        <v>1101</v>
      </c>
      <c r="C225" s="274" t="s">
        <v>494</v>
      </c>
      <c r="D225" s="274" t="s">
        <v>230</v>
      </c>
      <c r="E225" s="274" t="s">
        <v>333</v>
      </c>
      <c r="F225" s="275">
        <v>36197</v>
      </c>
      <c r="G225" s="274" t="s">
        <v>1813</v>
      </c>
      <c r="H225" s="274" t="s">
        <v>334</v>
      </c>
      <c r="I225" s="274" t="s">
        <v>415</v>
      </c>
      <c r="J225" s="274" t="s">
        <v>316</v>
      </c>
      <c r="K225" s="273">
        <v>2017</v>
      </c>
      <c r="L225" s="274" t="s">
        <v>328</v>
      </c>
      <c r="M225" s="283"/>
      <c r="N225" s="272" t="s">
        <v>307</v>
      </c>
      <c r="O225" s="278" t="s">
        <v>307</v>
      </c>
      <c r="P225" s="271">
        <v>0</v>
      </c>
      <c r="Q225" s="283"/>
      <c r="R225" s="283"/>
      <c r="S225" s="283"/>
      <c r="T225" s="283"/>
      <c r="U225" s="283"/>
      <c r="V225" s="283"/>
      <c r="W225" s="283"/>
      <c r="X225" s="283"/>
      <c r="Y225" s="283"/>
      <c r="Z225" s="283"/>
      <c r="AA225" s="283"/>
      <c r="AB225" s="283"/>
      <c r="AC225" s="274" t="s">
        <v>307</v>
      </c>
      <c r="AD225" s="283"/>
      <c r="AE225" s="283"/>
      <c r="AF225" s="283"/>
      <c r="AG225" s="283"/>
    </row>
    <row r="226" spans="1:33" ht="43.2" x14ac:dyDescent="0.3">
      <c r="A226" s="271">
        <v>122788</v>
      </c>
      <c r="B226" s="272" t="s">
        <v>1100</v>
      </c>
      <c r="C226" s="272" t="s">
        <v>150</v>
      </c>
      <c r="D226" s="272" t="s">
        <v>245</v>
      </c>
      <c r="E226" s="272" t="s">
        <v>307</v>
      </c>
      <c r="F226" s="272" t="s">
        <v>307</v>
      </c>
      <c r="G226" s="272" t="s">
        <v>307</v>
      </c>
      <c r="H226" s="272" t="s">
        <v>307</v>
      </c>
      <c r="I226" s="272" t="s">
        <v>415</v>
      </c>
      <c r="J226" s="272" t="s">
        <v>307</v>
      </c>
      <c r="K226" s="272" t="s">
        <v>307</v>
      </c>
      <c r="L226" s="272" t="s">
        <v>307</v>
      </c>
      <c r="M226" s="272" t="s">
        <v>307</v>
      </c>
      <c r="N226" s="272" t="s">
        <v>307</v>
      </c>
      <c r="O226" s="278" t="s">
        <v>307</v>
      </c>
      <c r="P226" s="271">
        <v>0</v>
      </c>
      <c r="Q226" s="272" t="s">
        <v>307</v>
      </c>
      <c r="R226" s="272" t="s">
        <v>307</v>
      </c>
      <c r="S226" s="272" t="s">
        <v>307</v>
      </c>
      <c r="T226" s="272" t="s">
        <v>307</v>
      </c>
      <c r="U226" s="272" t="s">
        <v>307</v>
      </c>
      <c r="V226" s="272" t="s">
        <v>307</v>
      </c>
      <c r="W226" s="272" t="s">
        <v>307</v>
      </c>
      <c r="X226" s="272" t="s">
        <v>307</v>
      </c>
      <c r="Y226" s="272" t="s">
        <v>307</v>
      </c>
      <c r="Z226" s="272" t="s">
        <v>307</v>
      </c>
      <c r="AA226" s="272" t="s">
        <v>307</v>
      </c>
      <c r="AB226" s="272" t="s">
        <v>307</v>
      </c>
      <c r="AC226" s="272" t="s">
        <v>2090</v>
      </c>
      <c r="AD226" s="272"/>
      <c r="AE226" s="272" t="s">
        <v>307</v>
      </c>
      <c r="AF226" s="272" t="s">
        <v>2051</v>
      </c>
      <c r="AG226" s="272" t="s">
        <v>2051</v>
      </c>
    </row>
    <row r="227" spans="1:33" ht="43.2" x14ac:dyDescent="0.3">
      <c r="A227" s="271">
        <v>122798</v>
      </c>
      <c r="B227" s="272" t="s">
        <v>1098</v>
      </c>
      <c r="C227" s="272" t="s">
        <v>705</v>
      </c>
      <c r="D227" s="272" t="s">
        <v>385</v>
      </c>
      <c r="E227" s="272" t="s">
        <v>307</v>
      </c>
      <c r="F227" s="272" t="s">
        <v>307</v>
      </c>
      <c r="G227" s="272" t="s">
        <v>307</v>
      </c>
      <c r="H227" s="272" t="s">
        <v>307</v>
      </c>
      <c r="I227" s="272" t="s">
        <v>415</v>
      </c>
      <c r="J227" s="272" t="s">
        <v>307</v>
      </c>
      <c r="K227" s="272" t="s">
        <v>307</v>
      </c>
      <c r="L227" s="272" t="s">
        <v>307</v>
      </c>
      <c r="M227" s="272" t="s">
        <v>307</v>
      </c>
      <c r="N227" s="272" t="s">
        <v>307</v>
      </c>
      <c r="O227" s="278" t="s">
        <v>307</v>
      </c>
      <c r="P227" s="271">
        <v>0</v>
      </c>
      <c r="Q227" s="272" t="s">
        <v>307</v>
      </c>
      <c r="R227" s="272" t="s">
        <v>307</v>
      </c>
      <c r="S227" s="272" t="s">
        <v>307</v>
      </c>
      <c r="T227" s="272" t="s">
        <v>307</v>
      </c>
      <c r="U227" s="272" t="s">
        <v>307</v>
      </c>
      <c r="V227" s="272" t="s">
        <v>307</v>
      </c>
      <c r="W227" s="272" t="s">
        <v>307</v>
      </c>
      <c r="X227" s="272" t="s">
        <v>307</v>
      </c>
      <c r="Y227" s="272" t="s">
        <v>307</v>
      </c>
      <c r="Z227" s="272" t="s">
        <v>307</v>
      </c>
      <c r="AA227" s="272" t="s">
        <v>307</v>
      </c>
      <c r="AB227" s="272" t="s">
        <v>307</v>
      </c>
      <c r="AC227" s="272" t="s">
        <v>2090</v>
      </c>
      <c r="AD227" s="272"/>
      <c r="AE227" s="272" t="s">
        <v>307</v>
      </c>
      <c r="AF227" s="272" t="s">
        <v>2051</v>
      </c>
      <c r="AG227" s="272" t="s">
        <v>2051</v>
      </c>
    </row>
    <row r="228" spans="1:33" ht="28.8" x14ac:dyDescent="0.3">
      <c r="A228" s="273">
        <v>122816</v>
      </c>
      <c r="B228" s="274" t="s">
        <v>1096</v>
      </c>
      <c r="C228" s="274" t="s">
        <v>1097</v>
      </c>
      <c r="D228" s="274" t="s">
        <v>476</v>
      </c>
      <c r="E228" s="274" t="s">
        <v>333</v>
      </c>
      <c r="F228" s="275">
        <v>36514</v>
      </c>
      <c r="G228" s="274" t="s">
        <v>1795</v>
      </c>
      <c r="H228" s="274" t="s">
        <v>334</v>
      </c>
      <c r="I228" s="274" t="s">
        <v>415</v>
      </c>
      <c r="J228" s="274" t="s">
        <v>316</v>
      </c>
      <c r="K228" s="273">
        <v>2017</v>
      </c>
      <c r="L228" s="274" t="s">
        <v>541</v>
      </c>
      <c r="M228" s="283"/>
      <c r="N228" s="272">
        <v>399</v>
      </c>
      <c r="O228" s="278">
        <v>45344</v>
      </c>
      <c r="P228" s="271">
        <v>40000</v>
      </c>
      <c r="Q228" s="283"/>
      <c r="R228" s="283"/>
      <c r="S228" s="283"/>
      <c r="T228" s="283"/>
      <c r="U228" s="283"/>
      <c r="V228" s="283"/>
      <c r="W228" s="283"/>
      <c r="X228" s="283"/>
      <c r="Y228" s="283"/>
      <c r="Z228" s="283"/>
      <c r="AA228" s="283"/>
      <c r="AB228" s="283"/>
      <c r="AC228" s="274" t="s">
        <v>307</v>
      </c>
      <c r="AD228" s="283"/>
      <c r="AE228" s="283"/>
      <c r="AF228" s="283"/>
      <c r="AG228" s="283"/>
    </row>
    <row r="229" spans="1:33" ht="14.4" x14ac:dyDescent="0.3">
      <c r="A229" s="271">
        <v>122820</v>
      </c>
      <c r="B229" s="272" t="s">
        <v>1095</v>
      </c>
      <c r="C229" s="272" t="s">
        <v>63</v>
      </c>
      <c r="D229" s="272" t="s">
        <v>621</v>
      </c>
      <c r="E229" s="272" t="s">
        <v>307</v>
      </c>
      <c r="F229" s="272" t="s">
        <v>307</v>
      </c>
      <c r="G229" s="272" t="s">
        <v>307</v>
      </c>
      <c r="H229" s="272" t="s">
        <v>307</v>
      </c>
      <c r="I229" s="272" t="s">
        <v>415</v>
      </c>
      <c r="J229" s="272" t="s">
        <v>307</v>
      </c>
      <c r="K229" s="272" t="s">
        <v>307</v>
      </c>
      <c r="L229" s="272" t="s">
        <v>307</v>
      </c>
      <c r="M229" s="272" t="s">
        <v>307</v>
      </c>
      <c r="N229" s="272" t="s">
        <v>307</v>
      </c>
      <c r="O229" s="278" t="s">
        <v>307</v>
      </c>
      <c r="P229" s="271">
        <v>0</v>
      </c>
      <c r="Q229" s="272" t="s">
        <v>307</v>
      </c>
      <c r="R229" s="272" t="s">
        <v>307</v>
      </c>
      <c r="S229" s="272" t="s">
        <v>307</v>
      </c>
      <c r="T229" s="272" t="s">
        <v>307</v>
      </c>
      <c r="U229" s="272" t="s">
        <v>307</v>
      </c>
      <c r="V229" s="272" t="s">
        <v>307</v>
      </c>
      <c r="W229" s="272" t="s">
        <v>307</v>
      </c>
      <c r="X229" s="272" t="s">
        <v>307</v>
      </c>
      <c r="Y229" s="272" t="s">
        <v>307</v>
      </c>
      <c r="Z229" s="272" t="s">
        <v>307</v>
      </c>
      <c r="AA229" s="272" t="s">
        <v>307</v>
      </c>
      <c r="AB229" s="272" t="s">
        <v>307</v>
      </c>
      <c r="AC229" s="272" t="s">
        <v>307</v>
      </c>
      <c r="AD229" s="272"/>
      <c r="AE229" s="272" t="s">
        <v>307</v>
      </c>
      <c r="AF229" s="272" t="s">
        <v>2051</v>
      </c>
      <c r="AG229" s="272" t="s">
        <v>2051</v>
      </c>
    </row>
    <row r="230" spans="1:33" ht="28.8" x14ac:dyDescent="0.3">
      <c r="A230" s="273">
        <v>122824</v>
      </c>
      <c r="B230" s="274" t="s">
        <v>1094</v>
      </c>
      <c r="C230" s="274" t="s">
        <v>91</v>
      </c>
      <c r="D230" s="274" t="s">
        <v>370</v>
      </c>
      <c r="E230" s="274" t="s">
        <v>333</v>
      </c>
      <c r="F230" s="279"/>
      <c r="G230" s="274" t="s">
        <v>321</v>
      </c>
      <c r="H230" s="274" t="s">
        <v>334</v>
      </c>
      <c r="I230" s="274" t="s">
        <v>415</v>
      </c>
      <c r="J230" s="274" t="s">
        <v>316</v>
      </c>
      <c r="K230" s="273">
        <v>2004</v>
      </c>
      <c r="L230" s="274" t="s">
        <v>321</v>
      </c>
      <c r="M230" s="283"/>
      <c r="N230" s="272" t="s">
        <v>307</v>
      </c>
      <c r="O230" s="278" t="s">
        <v>307</v>
      </c>
      <c r="P230" s="271">
        <v>0</v>
      </c>
      <c r="Q230" s="283"/>
      <c r="R230" s="283"/>
      <c r="S230" s="283"/>
      <c r="T230" s="283"/>
      <c r="U230" s="283"/>
      <c r="V230" s="283"/>
      <c r="W230" s="283"/>
      <c r="X230" s="283"/>
      <c r="Y230" s="283"/>
      <c r="Z230" s="283"/>
      <c r="AA230" s="283"/>
      <c r="AB230" s="283"/>
      <c r="AC230" s="274" t="s">
        <v>307</v>
      </c>
      <c r="AD230" s="283"/>
      <c r="AE230" s="283"/>
      <c r="AF230" s="283"/>
      <c r="AG230" s="283"/>
    </row>
    <row r="231" spans="1:33" ht="43.2" x14ac:dyDescent="0.3">
      <c r="A231" s="271">
        <v>122827</v>
      </c>
      <c r="B231" s="272" t="s">
        <v>1092</v>
      </c>
      <c r="C231" s="272" t="s">
        <v>1093</v>
      </c>
      <c r="D231" s="272" t="s">
        <v>171</v>
      </c>
      <c r="E231" s="272" t="s">
        <v>307</v>
      </c>
      <c r="F231" s="272" t="s">
        <v>307</v>
      </c>
      <c r="G231" s="272" t="s">
        <v>307</v>
      </c>
      <c r="H231" s="272" t="s">
        <v>307</v>
      </c>
      <c r="I231" s="272" t="s">
        <v>415</v>
      </c>
      <c r="J231" s="272" t="s">
        <v>307</v>
      </c>
      <c r="K231" s="272" t="s">
        <v>307</v>
      </c>
      <c r="L231" s="272" t="s">
        <v>307</v>
      </c>
      <c r="M231" s="272" t="s">
        <v>307</v>
      </c>
      <c r="N231" s="272" t="s">
        <v>307</v>
      </c>
      <c r="O231" s="278" t="s">
        <v>307</v>
      </c>
      <c r="P231" s="271">
        <v>0</v>
      </c>
      <c r="Q231" s="272" t="s">
        <v>307</v>
      </c>
      <c r="R231" s="272" t="s">
        <v>307</v>
      </c>
      <c r="S231" s="272" t="s">
        <v>307</v>
      </c>
      <c r="T231" s="272" t="s">
        <v>307</v>
      </c>
      <c r="U231" s="272" t="s">
        <v>307</v>
      </c>
      <c r="V231" s="272" t="s">
        <v>307</v>
      </c>
      <c r="W231" s="272" t="s">
        <v>307</v>
      </c>
      <c r="X231" s="272" t="s">
        <v>307</v>
      </c>
      <c r="Y231" s="272" t="s">
        <v>307</v>
      </c>
      <c r="Z231" s="272" t="s">
        <v>307</v>
      </c>
      <c r="AA231" s="272" t="s">
        <v>307</v>
      </c>
      <c r="AB231" s="272" t="s">
        <v>307</v>
      </c>
      <c r="AC231" s="272" t="s">
        <v>2091</v>
      </c>
      <c r="AD231" s="272"/>
      <c r="AE231" s="272" t="s">
        <v>307</v>
      </c>
      <c r="AF231" s="272" t="s">
        <v>2051</v>
      </c>
      <c r="AG231" s="272" t="s">
        <v>2051</v>
      </c>
    </row>
    <row r="232" spans="1:33" ht="28.8" x14ac:dyDescent="0.3">
      <c r="A232" s="271">
        <v>122843</v>
      </c>
      <c r="B232" s="272" t="s">
        <v>1091</v>
      </c>
      <c r="C232" s="272" t="s">
        <v>67</v>
      </c>
      <c r="D232" s="272" t="s">
        <v>522</v>
      </c>
      <c r="E232" s="272" t="s">
        <v>307</v>
      </c>
      <c r="F232" s="272" t="s">
        <v>307</v>
      </c>
      <c r="G232" s="272" t="s">
        <v>307</v>
      </c>
      <c r="H232" s="272" t="s">
        <v>307</v>
      </c>
      <c r="I232" s="272" t="s">
        <v>415</v>
      </c>
      <c r="J232" s="272" t="s">
        <v>307</v>
      </c>
      <c r="K232" s="272" t="s">
        <v>307</v>
      </c>
      <c r="L232" s="272" t="s">
        <v>307</v>
      </c>
      <c r="M232" s="272" t="s">
        <v>307</v>
      </c>
      <c r="N232" s="272" t="s">
        <v>307</v>
      </c>
      <c r="O232" s="278" t="s">
        <v>307</v>
      </c>
      <c r="P232" s="271">
        <v>0</v>
      </c>
      <c r="Q232" s="272" t="s">
        <v>307</v>
      </c>
      <c r="R232" s="272" t="s">
        <v>307</v>
      </c>
      <c r="S232" s="272" t="s">
        <v>307</v>
      </c>
      <c r="T232" s="272" t="s">
        <v>307</v>
      </c>
      <c r="U232" s="272" t="s">
        <v>307</v>
      </c>
      <c r="V232" s="272" t="s">
        <v>307</v>
      </c>
      <c r="W232" s="272" t="s">
        <v>307</v>
      </c>
      <c r="X232" s="272" t="s">
        <v>307</v>
      </c>
      <c r="Y232" s="272" t="s">
        <v>307</v>
      </c>
      <c r="Z232" s="272" t="s">
        <v>307</v>
      </c>
      <c r="AA232" s="272" t="s">
        <v>307</v>
      </c>
      <c r="AB232" s="272" t="s">
        <v>307</v>
      </c>
      <c r="AC232" s="272" t="s">
        <v>307</v>
      </c>
      <c r="AD232" s="272"/>
      <c r="AE232" s="272" t="s">
        <v>307</v>
      </c>
      <c r="AF232" s="272" t="s">
        <v>2051</v>
      </c>
      <c r="AG232" s="272" t="s">
        <v>2051</v>
      </c>
    </row>
    <row r="233" spans="1:33" ht="43.2" x14ac:dyDescent="0.3">
      <c r="A233" s="271">
        <v>122844</v>
      </c>
      <c r="B233" s="272" t="s">
        <v>1089</v>
      </c>
      <c r="C233" s="272" t="s">
        <v>443</v>
      </c>
      <c r="D233" s="272" t="s">
        <v>1090</v>
      </c>
      <c r="E233" s="272" t="s">
        <v>307</v>
      </c>
      <c r="F233" s="272" t="s">
        <v>307</v>
      </c>
      <c r="G233" s="272" t="s">
        <v>307</v>
      </c>
      <c r="H233" s="272" t="s">
        <v>307</v>
      </c>
      <c r="I233" s="272" t="s">
        <v>415</v>
      </c>
      <c r="J233" s="272" t="s">
        <v>307</v>
      </c>
      <c r="K233" s="272" t="s">
        <v>307</v>
      </c>
      <c r="L233" s="272" t="s">
        <v>307</v>
      </c>
      <c r="M233" s="272" t="s">
        <v>307</v>
      </c>
      <c r="N233" s="272" t="s">
        <v>307</v>
      </c>
      <c r="O233" s="278" t="s">
        <v>307</v>
      </c>
      <c r="P233" s="271">
        <v>0</v>
      </c>
      <c r="Q233" s="272" t="s">
        <v>307</v>
      </c>
      <c r="R233" s="272" t="s">
        <v>307</v>
      </c>
      <c r="S233" s="272" t="s">
        <v>307</v>
      </c>
      <c r="T233" s="272" t="s">
        <v>307</v>
      </c>
      <c r="U233" s="272" t="s">
        <v>307</v>
      </c>
      <c r="V233" s="272" t="s">
        <v>307</v>
      </c>
      <c r="W233" s="272" t="s">
        <v>307</v>
      </c>
      <c r="X233" s="272" t="s">
        <v>307</v>
      </c>
      <c r="Y233" s="272" t="s">
        <v>307</v>
      </c>
      <c r="Z233" s="272" t="s">
        <v>307</v>
      </c>
      <c r="AA233" s="272" t="s">
        <v>307</v>
      </c>
      <c r="AB233" s="272" t="s">
        <v>307</v>
      </c>
      <c r="AC233" s="272" t="s">
        <v>307</v>
      </c>
      <c r="AD233" s="272"/>
      <c r="AE233" s="272" t="s">
        <v>307</v>
      </c>
      <c r="AF233" s="272" t="s">
        <v>2051</v>
      </c>
      <c r="AG233" s="272" t="s">
        <v>2051</v>
      </c>
    </row>
    <row r="234" spans="1:33" ht="43.2" x14ac:dyDescent="0.3">
      <c r="A234" s="271">
        <v>122848</v>
      </c>
      <c r="B234" s="272" t="s">
        <v>1088</v>
      </c>
      <c r="C234" s="272" t="s">
        <v>96</v>
      </c>
      <c r="D234" s="272" t="s">
        <v>263</v>
      </c>
      <c r="E234" s="272" t="s">
        <v>307</v>
      </c>
      <c r="F234" s="272" t="s">
        <v>307</v>
      </c>
      <c r="G234" s="272" t="s">
        <v>307</v>
      </c>
      <c r="H234" s="272" t="s">
        <v>307</v>
      </c>
      <c r="I234" s="272" t="s">
        <v>415</v>
      </c>
      <c r="J234" s="272" t="s">
        <v>307</v>
      </c>
      <c r="K234" s="272" t="s">
        <v>307</v>
      </c>
      <c r="L234" s="272" t="s">
        <v>307</v>
      </c>
      <c r="M234" s="272" t="s">
        <v>307</v>
      </c>
      <c r="N234" s="272" t="s">
        <v>307</v>
      </c>
      <c r="O234" s="278" t="s">
        <v>307</v>
      </c>
      <c r="P234" s="271">
        <v>0</v>
      </c>
      <c r="Q234" s="272" t="s">
        <v>307</v>
      </c>
      <c r="R234" s="272" t="s">
        <v>307</v>
      </c>
      <c r="S234" s="272" t="s">
        <v>307</v>
      </c>
      <c r="T234" s="272" t="s">
        <v>307</v>
      </c>
      <c r="U234" s="272" t="s">
        <v>307</v>
      </c>
      <c r="V234" s="272" t="s">
        <v>307</v>
      </c>
      <c r="W234" s="272" t="s">
        <v>307</v>
      </c>
      <c r="X234" s="272" t="s">
        <v>307</v>
      </c>
      <c r="Y234" s="272" t="s">
        <v>307</v>
      </c>
      <c r="Z234" s="272" t="s">
        <v>307</v>
      </c>
      <c r="AA234" s="272" t="s">
        <v>307</v>
      </c>
      <c r="AB234" s="272" t="s">
        <v>307</v>
      </c>
      <c r="AC234" s="272" t="s">
        <v>2090</v>
      </c>
      <c r="AD234" s="272"/>
      <c r="AE234" s="272" t="s">
        <v>307</v>
      </c>
      <c r="AF234" s="272" t="s">
        <v>2051</v>
      </c>
      <c r="AG234" s="272" t="s">
        <v>2051</v>
      </c>
    </row>
    <row r="235" spans="1:33" ht="28.8" x14ac:dyDescent="0.3">
      <c r="A235" s="271">
        <v>122859</v>
      </c>
      <c r="B235" s="272" t="s">
        <v>1087</v>
      </c>
      <c r="C235" s="272" t="s">
        <v>471</v>
      </c>
      <c r="D235" s="272" t="s">
        <v>259</v>
      </c>
      <c r="E235" s="272" t="s">
        <v>332</v>
      </c>
      <c r="F235" s="272" t="s">
        <v>1978</v>
      </c>
      <c r="G235" s="272" t="s">
        <v>1829</v>
      </c>
      <c r="H235" s="272" t="s">
        <v>334</v>
      </c>
      <c r="I235" s="272" t="s">
        <v>415</v>
      </c>
      <c r="J235" s="272" t="s">
        <v>1666</v>
      </c>
      <c r="K235" s="272" t="s">
        <v>1666</v>
      </c>
      <c r="L235" s="272" t="s">
        <v>1666</v>
      </c>
      <c r="M235" s="272" t="s">
        <v>307</v>
      </c>
      <c r="N235" s="272" t="s">
        <v>307</v>
      </c>
      <c r="O235" s="278" t="s">
        <v>307</v>
      </c>
      <c r="P235" s="271">
        <v>0</v>
      </c>
      <c r="Q235" s="272" t="s">
        <v>307</v>
      </c>
      <c r="R235" s="272" t="s">
        <v>307</v>
      </c>
      <c r="S235" s="272" t="s">
        <v>307</v>
      </c>
      <c r="T235" s="272" t="s">
        <v>307</v>
      </c>
      <c r="U235" s="272" t="s">
        <v>307</v>
      </c>
      <c r="V235" s="272" t="s">
        <v>307</v>
      </c>
      <c r="W235" s="272" t="s">
        <v>307</v>
      </c>
      <c r="X235" s="272" t="s">
        <v>307</v>
      </c>
      <c r="Y235" s="272" t="s">
        <v>307</v>
      </c>
      <c r="Z235" s="272" t="s">
        <v>307</v>
      </c>
      <c r="AA235" s="272" t="s">
        <v>307</v>
      </c>
      <c r="AB235" s="272" t="s">
        <v>307</v>
      </c>
      <c r="AC235" s="272" t="s">
        <v>307</v>
      </c>
      <c r="AD235" s="272"/>
      <c r="AE235" s="272" t="s">
        <v>307</v>
      </c>
      <c r="AF235" s="272"/>
      <c r="AG235" s="272" t="s">
        <v>2051</v>
      </c>
    </row>
    <row r="236" spans="1:33" ht="43.2" x14ac:dyDescent="0.3">
      <c r="A236" s="271">
        <v>122871</v>
      </c>
      <c r="B236" s="272" t="s">
        <v>1084</v>
      </c>
      <c r="C236" s="272" t="s">
        <v>138</v>
      </c>
      <c r="D236" s="272" t="s">
        <v>1085</v>
      </c>
      <c r="E236" s="272" t="s">
        <v>307</v>
      </c>
      <c r="F236" s="272" t="s">
        <v>307</v>
      </c>
      <c r="G236" s="272" t="s">
        <v>307</v>
      </c>
      <c r="H236" s="272" t="s">
        <v>307</v>
      </c>
      <c r="I236" s="272" t="s">
        <v>415</v>
      </c>
      <c r="J236" s="272" t="s">
        <v>307</v>
      </c>
      <c r="K236" s="272" t="s">
        <v>307</v>
      </c>
      <c r="L236" s="272" t="s">
        <v>307</v>
      </c>
      <c r="M236" s="272" t="s">
        <v>307</v>
      </c>
      <c r="N236" s="272" t="s">
        <v>307</v>
      </c>
      <c r="O236" s="278" t="s">
        <v>307</v>
      </c>
      <c r="P236" s="271">
        <v>0</v>
      </c>
      <c r="Q236" s="272" t="s">
        <v>307</v>
      </c>
      <c r="R236" s="272" t="s">
        <v>307</v>
      </c>
      <c r="S236" s="272" t="s">
        <v>307</v>
      </c>
      <c r="T236" s="272" t="s">
        <v>307</v>
      </c>
      <c r="U236" s="272" t="s">
        <v>307</v>
      </c>
      <c r="V236" s="272" t="s">
        <v>307</v>
      </c>
      <c r="W236" s="272" t="s">
        <v>307</v>
      </c>
      <c r="X236" s="272" t="s">
        <v>307</v>
      </c>
      <c r="Y236" s="272" t="s">
        <v>307</v>
      </c>
      <c r="Z236" s="272" t="s">
        <v>307</v>
      </c>
      <c r="AA236" s="272" t="s">
        <v>307</v>
      </c>
      <c r="AB236" s="272" t="s">
        <v>307</v>
      </c>
      <c r="AC236" s="272" t="s">
        <v>2090</v>
      </c>
      <c r="AD236" s="272"/>
      <c r="AE236" s="272" t="s">
        <v>307</v>
      </c>
      <c r="AF236" s="272" t="s">
        <v>2051</v>
      </c>
      <c r="AG236" s="272" t="s">
        <v>2051</v>
      </c>
    </row>
    <row r="237" spans="1:33" ht="43.2" x14ac:dyDescent="0.3">
      <c r="A237" s="271">
        <v>122875</v>
      </c>
      <c r="B237" s="272" t="s">
        <v>1083</v>
      </c>
      <c r="C237" s="272" t="s">
        <v>66</v>
      </c>
      <c r="D237" s="272" t="s">
        <v>171</v>
      </c>
      <c r="E237" s="272" t="s">
        <v>307</v>
      </c>
      <c r="F237" s="272" t="s">
        <v>307</v>
      </c>
      <c r="G237" s="272" t="s">
        <v>307</v>
      </c>
      <c r="H237" s="272" t="s">
        <v>307</v>
      </c>
      <c r="I237" s="272" t="s">
        <v>415</v>
      </c>
      <c r="J237" s="272" t="s">
        <v>307</v>
      </c>
      <c r="K237" s="272" t="s">
        <v>307</v>
      </c>
      <c r="L237" s="272" t="s">
        <v>307</v>
      </c>
      <c r="M237" s="272" t="s">
        <v>307</v>
      </c>
      <c r="N237" s="272" t="s">
        <v>307</v>
      </c>
      <c r="O237" s="278" t="s">
        <v>307</v>
      </c>
      <c r="P237" s="271">
        <v>0</v>
      </c>
      <c r="Q237" s="272" t="s">
        <v>307</v>
      </c>
      <c r="R237" s="272" t="s">
        <v>307</v>
      </c>
      <c r="S237" s="272" t="s">
        <v>307</v>
      </c>
      <c r="T237" s="272" t="s">
        <v>307</v>
      </c>
      <c r="U237" s="272" t="s">
        <v>307</v>
      </c>
      <c r="V237" s="272" t="s">
        <v>307</v>
      </c>
      <c r="W237" s="272" t="s">
        <v>307</v>
      </c>
      <c r="X237" s="272" t="s">
        <v>307</v>
      </c>
      <c r="Y237" s="272" t="s">
        <v>307</v>
      </c>
      <c r="Z237" s="272" t="s">
        <v>307</v>
      </c>
      <c r="AA237" s="272" t="s">
        <v>307</v>
      </c>
      <c r="AB237" s="272" t="s">
        <v>307</v>
      </c>
      <c r="AC237" s="272" t="s">
        <v>2090</v>
      </c>
      <c r="AD237" s="272"/>
      <c r="AE237" s="272" t="s">
        <v>307</v>
      </c>
      <c r="AF237" s="272" t="s">
        <v>2051</v>
      </c>
      <c r="AG237" s="272" t="s">
        <v>2051</v>
      </c>
    </row>
    <row r="238" spans="1:33" ht="28.8" x14ac:dyDescent="0.3">
      <c r="A238" s="273">
        <v>122876</v>
      </c>
      <c r="B238" s="274" t="s">
        <v>690</v>
      </c>
      <c r="C238" s="274" t="s">
        <v>454</v>
      </c>
      <c r="D238" s="274" t="s">
        <v>769</v>
      </c>
      <c r="E238" s="274" t="s">
        <v>1408</v>
      </c>
      <c r="F238" s="275">
        <v>22506</v>
      </c>
      <c r="G238" s="274" t="s">
        <v>2190</v>
      </c>
      <c r="H238" s="274" t="s">
        <v>334</v>
      </c>
      <c r="I238" s="274" t="s">
        <v>415</v>
      </c>
      <c r="J238" s="274" t="s">
        <v>316</v>
      </c>
      <c r="K238" s="273">
        <v>1979</v>
      </c>
      <c r="L238" s="274" t="s">
        <v>321</v>
      </c>
      <c r="M238" s="283"/>
      <c r="N238" s="272" t="s">
        <v>307</v>
      </c>
      <c r="O238" s="278" t="s">
        <v>307</v>
      </c>
      <c r="P238" s="271">
        <v>0</v>
      </c>
      <c r="Q238" s="283"/>
      <c r="R238" s="283"/>
      <c r="S238" s="283"/>
      <c r="T238" s="283"/>
      <c r="U238" s="283"/>
      <c r="V238" s="283"/>
      <c r="W238" s="283"/>
      <c r="X238" s="283"/>
      <c r="Y238" s="283"/>
      <c r="Z238" s="283"/>
      <c r="AA238" s="283"/>
      <c r="AB238" s="283"/>
      <c r="AC238" s="274" t="s">
        <v>307</v>
      </c>
      <c r="AD238" s="283"/>
      <c r="AE238" s="283"/>
      <c r="AF238" s="283"/>
      <c r="AG238" s="283"/>
    </row>
    <row r="239" spans="1:33" ht="72" x14ac:dyDescent="0.3">
      <c r="A239" s="273">
        <v>122878</v>
      </c>
      <c r="B239" s="274" t="s">
        <v>1082</v>
      </c>
      <c r="C239" s="274" t="s">
        <v>146</v>
      </c>
      <c r="D239" s="274" t="s">
        <v>717</v>
      </c>
      <c r="E239" s="274" t="s">
        <v>333</v>
      </c>
      <c r="F239" s="275">
        <v>35263</v>
      </c>
      <c r="G239" s="274" t="s">
        <v>2191</v>
      </c>
      <c r="H239" s="274" t="s">
        <v>334</v>
      </c>
      <c r="I239" s="274" t="s">
        <v>417</v>
      </c>
      <c r="J239" s="274" t="s">
        <v>316</v>
      </c>
      <c r="K239" s="273">
        <v>2014</v>
      </c>
      <c r="L239" s="274" t="s">
        <v>328</v>
      </c>
      <c r="M239" s="283"/>
      <c r="N239" s="272" t="s">
        <v>307</v>
      </c>
      <c r="O239" s="278" t="s">
        <v>307</v>
      </c>
      <c r="P239" s="271">
        <v>0</v>
      </c>
      <c r="Q239" s="283"/>
      <c r="R239" s="283"/>
      <c r="S239" s="283"/>
      <c r="T239" s="283"/>
      <c r="U239" s="283"/>
      <c r="V239" s="283"/>
      <c r="W239" s="283"/>
      <c r="X239" s="283"/>
      <c r="Y239" s="283"/>
      <c r="Z239" s="283"/>
      <c r="AA239" s="283"/>
      <c r="AB239" s="283"/>
      <c r="AC239" s="274" t="s">
        <v>2092</v>
      </c>
      <c r="AD239" s="283"/>
      <c r="AE239" s="283"/>
      <c r="AF239" s="283"/>
      <c r="AG239" s="283"/>
    </row>
    <row r="240" spans="1:33" ht="43.2" x14ac:dyDescent="0.3">
      <c r="A240" s="271">
        <v>122908</v>
      </c>
      <c r="B240" s="272" t="s">
        <v>1081</v>
      </c>
      <c r="C240" s="272" t="s">
        <v>2042</v>
      </c>
      <c r="D240" s="272" t="s">
        <v>635</v>
      </c>
      <c r="E240" s="272" t="s">
        <v>307</v>
      </c>
      <c r="F240" s="272" t="s">
        <v>307</v>
      </c>
      <c r="G240" s="272" t="s">
        <v>307</v>
      </c>
      <c r="H240" s="272" t="s">
        <v>307</v>
      </c>
      <c r="I240" s="272" t="s">
        <v>415</v>
      </c>
      <c r="J240" s="272" t="s">
        <v>307</v>
      </c>
      <c r="K240" s="272" t="s">
        <v>307</v>
      </c>
      <c r="L240" s="272" t="s">
        <v>307</v>
      </c>
      <c r="M240" s="272" t="s">
        <v>307</v>
      </c>
      <c r="N240" s="272" t="s">
        <v>307</v>
      </c>
      <c r="O240" s="278" t="s">
        <v>307</v>
      </c>
      <c r="P240" s="271">
        <v>0</v>
      </c>
      <c r="Q240" s="272" t="s">
        <v>307</v>
      </c>
      <c r="R240" s="272" t="s">
        <v>307</v>
      </c>
      <c r="S240" s="272" t="s">
        <v>307</v>
      </c>
      <c r="T240" s="272" t="s">
        <v>307</v>
      </c>
      <c r="U240" s="272" t="s">
        <v>307</v>
      </c>
      <c r="V240" s="272" t="s">
        <v>307</v>
      </c>
      <c r="W240" s="272" t="s">
        <v>307</v>
      </c>
      <c r="X240" s="272" t="s">
        <v>307</v>
      </c>
      <c r="Y240" s="272" t="s">
        <v>307</v>
      </c>
      <c r="Z240" s="272" t="s">
        <v>307</v>
      </c>
      <c r="AA240" s="272" t="s">
        <v>307</v>
      </c>
      <c r="AB240" s="272" t="s">
        <v>307</v>
      </c>
      <c r="AC240" s="272" t="s">
        <v>2091</v>
      </c>
      <c r="AD240" s="272"/>
      <c r="AE240" s="272" t="s">
        <v>307</v>
      </c>
      <c r="AF240" s="272" t="s">
        <v>2051</v>
      </c>
      <c r="AG240" s="272" t="s">
        <v>2051</v>
      </c>
    </row>
    <row r="241" spans="1:33" ht="28.8" x14ac:dyDescent="0.3">
      <c r="A241" s="271">
        <v>122916</v>
      </c>
      <c r="B241" s="272" t="s">
        <v>1080</v>
      </c>
      <c r="C241" s="272" t="s">
        <v>97</v>
      </c>
      <c r="D241" s="272" t="s">
        <v>409</v>
      </c>
      <c r="E241" s="272" t="s">
        <v>332</v>
      </c>
      <c r="F241" s="272" t="s">
        <v>1903</v>
      </c>
      <c r="G241" s="272" t="s">
        <v>1904</v>
      </c>
      <c r="H241" s="272" t="s">
        <v>1666</v>
      </c>
      <c r="I241" s="272" t="s">
        <v>415</v>
      </c>
      <c r="J241" s="272" t="s">
        <v>1666</v>
      </c>
      <c r="K241" s="272" t="s">
        <v>1666</v>
      </c>
      <c r="L241" s="272" t="s">
        <v>1666</v>
      </c>
      <c r="M241" s="272" t="s">
        <v>307</v>
      </c>
      <c r="N241" s="272" t="s">
        <v>307</v>
      </c>
      <c r="O241" s="278" t="s">
        <v>307</v>
      </c>
      <c r="P241" s="271">
        <v>0</v>
      </c>
      <c r="Q241" s="272" t="s">
        <v>307</v>
      </c>
      <c r="R241" s="272" t="s">
        <v>307</v>
      </c>
      <c r="S241" s="272" t="s">
        <v>307</v>
      </c>
      <c r="T241" s="272" t="s">
        <v>307</v>
      </c>
      <c r="U241" s="272" t="s">
        <v>307</v>
      </c>
      <c r="V241" s="272" t="s">
        <v>307</v>
      </c>
      <c r="W241" s="272" t="s">
        <v>307</v>
      </c>
      <c r="X241" s="272" t="s">
        <v>307</v>
      </c>
      <c r="Y241" s="272" t="s">
        <v>307</v>
      </c>
      <c r="Z241" s="272" t="s">
        <v>307</v>
      </c>
      <c r="AA241" s="272" t="s">
        <v>307</v>
      </c>
      <c r="AB241" s="272" t="s">
        <v>307</v>
      </c>
      <c r="AC241" s="272" t="s">
        <v>307</v>
      </c>
      <c r="AD241" s="272"/>
      <c r="AE241" s="272" t="s">
        <v>307</v>
      </c>
      <c r="AF241" s="272"/>
      <c r="AG241" s="272" t="s">
        <v>2051</v>
      </c>
    </row>
    <row r="242" spans="1:33" ht="43.2" x14ac:dyDescent="0.3">
      <c r="A242" s="271">
        <v>122917</v>
      </c>
      <c r="B242" s="272" t="s">
        <v>1078</v>
      </c>
      <c r="C242" s="272" t="s">
        <v>97</v>
      </c>
      <c r="D242" s="272" t="s">
        <v>1079</v>
      </c>
      <c r="E242" s="272" t="s">
        <v>332</v>
      </c>
      <c r="F242" s="272" t="s">
        <v>1979</v>
      </c>
      <c r="G242" s="272" t="s">
        <v>1980</v>
      </c>
      <c r="H242" s="272" t="s">
        <v>334</v>
      </c>
      <c r="I242" s="272" t="s">
        <v>415</v>
      </c>
      <c r="J242" s="272" t="s">
        <v>316</v>
      </c>
      <c r="K242" s="272" t="s">
        <v>2171</v>
      </c>
      <c r="L242" s="272" t="s">
        <v>541</v>
      </c>
      <c r="M242" s="272" t="s">
        <v>307</v>
      </c>
      <c r="N242" s="272" t="s">
        <v>307</v>
      </c>
      <c r="O242" s="278" t="s">
        <v>307</v>
      </c>
      <c r="P242" s="271">
        <v>0</v>
      </c>
      <c r="Q242" s="272" t="s">
        <v>307</v>
      </c>
      <c r="R242" s="272" t="s">
        <v>307</v>
      </c>
      <c r="S242" s="272" t="s">
        <v>307</v>
      </c>
      <c r="T242" s="272" t="s">
        <v>307</v>
      </c>
      <c r="U242" s="272" t="s">
        <v>307</v>
      </c>
      <c r="V242" s="272" t="s">
        <v>307</v>
      </c>
      <c r="W242" s="272" t="s">
        <v>307</v>
      </c>
      <c r="X242" s="272" t="s">
        <v>307</v>
      </c>
      <c r="Y242" s="272" t="s">
        <v>307</v>
      </c>
      <c r="Z242" s="272" t="s">
        <v>307</v>
      </c>
      <c r="AA242" s="272" t="s">
        <v>307</v>
      </c>
      <c r="AB242" s="272" t="s">
        <v>307</v>
      </c>
      <c r="AC242" s="272" t="s">
        <v>2091</v>
      </c>
      <c r="AD242" s="272"/>
      <c r="AE242" s="272" t="s">
        <v>307</v>
      </c>
      <c r="AF242" s="272"/>
      <c r="AG242" s="272" t="s">
        <v>2051</v>
      </c>
    </row>
    <row r="243" spans="1:33" ht="43.2" x14ac:dyDescent="0.3">
      <c r="A243" s="271">
        <v>122923</v>
      </c>
      <c r="B243" s="272" t="s">
        <v>1077</v>
      </c>
      <c r="C243" s="272" t="s">
        <v>63</v>
      </c>
      <c r="D243" s="272" t="s">
        <v>660</v>
      </c>
      <c r="E243" s="272" t="s">
        <v>307</v>
      </c>
      <c r="F243" s="272" t="s">
        <v>307</v>
      </c>
      <c r="G243" s="272" t="s">
        <v>307</v>
      </c>
      <c r="H243" s="272" t="s">
        <v>307</v>
      </c>
      <c r="I243" s="272" t="s">
        <v>415</v>
      </c>
      <c r="J243" s="272" t="s">
        <v>307</v>
      </c>
      <c r="K243" s="272" t="s">
        <v>307</v>
      </c>
      <c r="L243" s="272" t="s">
        <v>307</v>
      </c>
      <c r="M243" s="272" t="s">
        <v>307</v>
      </c>
      <c r="N243" s="272" t="s">
        <v>307</v>
      </c>
      <c r="O243" s="278" t="s">
        <v>307</v>
      </c>
      <c r="P243" s="271">
        <v>0</v>
      </c>
      <c r="Q243" s="272" t="s">
        <v>307</v>
      </c>
      <c r="R243" s="272" t="s">
        <v>307</v>
      </c>
      <c r="S243" s="272" t="s">
        <v>307</v>
      </c>
      <c r="T243" s="272" t="s">
        <v>307</v>
      </c>
      <c r="U243" s="272" t="s">
        <v>307</v>
      </c>
      <c r="V243" s="272" t="s">
        <v>307</v>
      </c>
      <c r="W243" s="272" t="s">
        <v>307</v>
      </c>
      <c r="X243" s="272" t="s">
        <v>307</v>
      </c>
      <c r="Y243" s="272" t="s">
        <v>307</v>
      </c>
      <c r="Z243" s="272" t="s">
        <v>307</v>
      </c>
      <c r="AA243" s="272" t="s">
        <v>307</v>
      </c>
      <c r="AB243" s="272" t="s">
        <v>307</v>
      </c>
      <c r="AC243" s="272" t="s">
        <v>2091</v>
      </c>
      <c r="AD243" s="272"/>
      <c r="AE243" s="272" t="s">
        <v>307</v>
      </c>
      <c r="AF243" s="272" t="s">
        <v>2051</v>
      </c>
      <c r="AG243" s="272" t="s">
        <v>2051</v>
      </c>
    </row>
    <row r="244" spans="1:33" ht="43.2" x14ac:dyDescent="0.3">
      <c r="A244" s="271">
        <v>122925</v>
      </c>
      <c r="B244" s="272" t="s">
        <v>1075</v>
      </c>
      <c r="C244" s="272" t="s">
        <v>481</v>
      </c>
      <c r="D244" s="272" t="s">
        <v>1076</v>
      </c>
      <c r="E244" s="272" t="s">
        <v>307</v>
      </c>
      <c r="F244" s="272" t="s">
        <v>307</v>
      </c>
      <c r="G244" s="272" t="s">
        <v>307</v>
      </c>
      <c r="H244" s="272" t="s">
        <v>307</v>
      </c>
      <c r="I244" s="272" t="s">
        <v>415</v>
      </c>
      <c r="J244" s="272" t="s">
        <v>307</v>
      </c>
      <c r="K244" s="272" t="s">
        <v>307</v>
      </c>
      <c r="L244" s="272" t="s">
        <v>307</v>
      </c>
      <c r="M244" s="272" t="s">
        <v>307</v>
      </c>
      <c r="N244" s="272" t="s">
        <v>307</v>
      </c>
      <c r="O244" s="278" t="s">
        <v>307</v>
      </c>
      <c r="P244" s="271">
        <v>0</v>
      </c>
      <c r="Q244" s="272" t="s">
        <v>307</v>
      </c>
      <c r="R244" s="272" t="s">
        <v>307</v>
      </c>
      <c r="S244" s="272" t="s">
        <v>307</v>
      </c>
      <c r="T244" s="272" t="s">
        <v>307</v>
      </c>
      <c r="U244" s="272" t="s">
        <v>307</v>
      </c>
      <c r="V244" s="272" t="s">
        <v>307</v>
      </c>
      <c r="W244" s="272" t="s">
        <v>307</v>
      </c>
      <c r="X244" s="272" t="s">
        <v>307</v>
      </c>
      <c r="Y244" s="272" t="s">
        <v>307</v>
      </c>
      <c r="Z244" s="272" t="s">
        <v>307</v>
      </c>
      <c r="AA244" s="272" t="s">
        <v>307</v>
      </c>
      <c r="AB244" s="272" t="s">
        <v>307</v>
      </c>
      <c r="AC244" s="272" t="s">
        <v>2091</v>
      </c>
      <c r="AD244" s="272"/>
      <c r="AE244" s="272" t="s">
        <v>307</v>
      </c>
      <c r="AF244" s="272" t="s">
        <v>2051</v>
      </c>
      <c r="AG244" s="272" t="s">
        <v>2051</v>
      </c>
    </row>
    <row r="245" spans="1:33" ht="43.2" x14ac:dyDescent="0.3">
      <c r="A245" s="271">
        <v>122927</v>
      </c>
      <c r="B245" s="272" t="s">
        <v>1074</v>
      </c>
      <c r="C245" s="272" t="s">
        <v>632</v>
      </c>
      <c r="D245" s="272" t="s">
        <v>539</v>
      </c>
      <c r="E245" s="272" t="s">
        <v>307</v>
      </c>
      <c r="F245" s="272" t="s">
        <v>307</v>
      </c>
      <c r="G245" s="272" t="s">
        <v>307</v>
      </c>
      <c r="H245" s="272" t="s">
        <v>307</v>
      </c>
      <c r="I245" s="272" t="s">
        <v>415</v>
      </c>
      <c r="J245" s="272" t="s">
        <v>307</v>
      </c>
      <c r="K245" s="272" t="s">
        <v>307</v>
      </c>
      <c r="L245" s="272" t="s">
        <v>307</v>
      </c>
      <c r="M245" s="272" t="s">
        <v>307</v>
      </c>
      <c r="N245" s="272" t="s">
        <v>307</v>
      </c>
      <c r="O245" s="278" t="s">
        <v>307</v>
      </c>
      <c r="P245" s="271">
        <v>0</v>
      </c>
      <c r="Q245" s="272" t="s">
        <v>307</v>
      </c>
      <c r="R245" s="272" t="s">
        <v>307</v>
      </c>
      <c r="S245" s="272" t="s">
        <v>307</v>
      </c>
      <c r="T245" s="272" t="s">
        <v>307</v>
      </c>
      <c r="U245" s="272" t="s">
        <v>307</v>
      </c>
      <c r="V245" s="272" t="s">
        <v>307</v>
      </c>
      <c r="W245" s="272" t="s">
        <v>307</v>
      </c>
      <c r="X245" s="272" t="s">
        <v>307</v>
      </c>
      <c r="Y245" s="272" t="s">
        <v>307</v>
      </c>
      <c r="Z245" s="272" t="s">
        <v>307</v>
      </c>
      <c r="AA245" s="272" t="s">
        <v>307</v>
      </c>
      <c r="AB245" s="272" t="s">
        <v>307</v>
      </c>
      <c r="AC245" s="272" t="s">
        <v>2090</v>
      </c>
      <c r="AD245" s="272"/>
      <c r="AE245" s="272" t="s">
        <v>307</v>
      </c>
      <c r="AF245" s="272" t="s">
        <v>2051</v>
      </c>
      <c r="AG245" s="272" t="s">
        <v>2051</v>
      </c>
    </row>
    <row r="246" spans="1:33" ht="72" x14ac:dyDescent="0.3">
      <c r="A246" s="273">
        <v>122937</v>
      </c>
      <c r="B246" s="274" t="s">
        <v>1072</v>
      </c>
      <c r="C246" s="274" t="s">
        <v>70</v>
      </c>
      <c r="D246" s="274" t="s">
        <v>247</v>
      </c>
      <c r="E246" s="274" t="s">
        <v>332</v>
      </c>
      <c r="F246" s="279"/>
      <c r="G246" s="274" t="s">
        <v>1795</v>
      </c>
      <c r="H246" s="274" t="s">
        <v>334</v>
      </c>
      <c r="I246" s="274" t="s">
        <v>415</v>
      </c>
      <c r="J246" s="274" t="s">
        <v>316</v>
      </c>
      <c r="K246" s="273">
        <v>2017</v>
      </c>
      <c r="L246" s="274" t="s">
        <v>541</v>
      </c>
      <c r="M246" s="283"/>
      <c r="N246" s="272" t="s">
        <v>307</v>
      </c>
      <c r="O246" s="278" t="s">
        <v>307</v>
      </c>
      <c r="P246" s="271">
        <v>0</v>
      </c>
      <c r="Q246" s="283"/>
      <c r="R246" s="283"/>
      <c r="S246" s="283"/>
      <c r="T246" s="283"/>
      <c r="U246" s="283"/>
      <c r="V246" s="283"/>
      <c r="W246" s="283"/>
      <c r="X246" s="283"/>
      <c r="Y246" s="283"/>
      <c r="Z246" s="283"/>
      <c r="AA246" s="283"/>
      <c r="AB246" s="283"/>
      <c r="AC246" s="274" t="s">
        <v>2092</v>
      </c>
      <c r="AD246" s="283"/>
      <c r="AE246" s="283"/>
      <c r="AF246" s="283"/>
      <c r="AG246" s="283"/>
    </row>
    <row r="247" spans="1:33" ht="14.4" x14ac:dyDescent="0.3">
      <c r="A247" s="271">
        <v>122966</v>
      </c>
      <c r="B247" s="272" t="s">
        <v>1070</v>
      </c>
      <c r="C247" s="272" t="s">
        <v>446</v>
      </c>
      <c r="D247" s="272" t="s">
        <v>1071</v>
      </c>
      <c r="E247" s="272" t="s">
        <v>307</v>
      </c>
      <c r="F247" s="272" t="s">
        <v>307</v>
      </c>
      <c r="G247" s="272" t="s">
        <v>307</v>
      </c>
      <c r="H247" s="272" t="s">
        <v>307</v>
      </c>
      <c r="I247" s="272" t="s">
        <v>415</v>
      </c>
      <c r="J247" s="272" t="s">
        <v>307</v>
      </c>
      <c r="K247" s="272" t="s">
        <v>307</v>
      </c>
      <c r="L247" s="272" t="s">
        <v>307</v>
      </c>
      <c r="M247" s="272" t="s">
        <v>307</v>
      </c>
      <c r="N247" s="272" t="s">
        <v>307</v>
      </c>
      <c r="O247" s="278" t="s">
        <v>307</v>
      </c>
      <c r="P247" s="271">
        <v>0</v>
      </c>
      <c r="Q247" s="272" t="s">
        <v>307</v>
      </c>
      <c r="R247" s="272" t="s">
        <v>307</v>
      </c>
      <c r="S247" s="272" t="s">
        <v>307</v>
      </c>
      <c r="T247" s="272" t="s">
        <v>307</v>
      </c>
      <c r="U247" s="272" t="s">
        <v>307</v>
      </c>
      <c r="V247" s="272" t="s">
        <v>307</v>
      </c>
      <c r="W247" s="272" t="s">
        <v>307</v>
      </c>
      <c r="X247" s="272" t="s">
        <v>307</v>
      </c>
      <c r="Y247" s="272" t="s">
        <v>307</v>
      </c>
      <c r="Z247" s="272" t="s">
        <v>307</v>
      </c>
      <c r="AA247" s="272" t="s">
        <v>307</v>
      </c>
      <c r="AB247" s="272" t="s">
        <v>307</v>
      </c>
      <c r="AC247" s="272" t="s">
        <v>307</v>
      </c>
      <c r="AD247" s="272"/>
      <c r="AE247" s="272" t="s">
        <v>307</v>
      </c>
      <c r="AF247" s="272" t="s">
        <v>2051</v>
      </c>
      <c r="AG247" s="272" t="s">
        <v>2051</v>
      </c>
    </row>
    <row r="248" spans="1:33" ht="28.8" x14ac:dyDescent="0.3">
      <c r="A248" s="273">
        <v>122971</v>
      </c>
      <c r="B248" s="274" t="s">
        <v>1069</v>
      </c>
      <c r="C248" s="274" t="s">
        <v>66</v>
      </c>
      <c r="D248" s="274" t="s">
        <v>2098</v>
      </c>
      <c r="E248" s="274" t="s">
        <v>333</v>
      </c>
      <c r="F248" s="279"/>
      <c r="G248" s="274" t="s">
        <v>521</v>
      </c>
      <c r="H248" s="274" t="s">
        <v>334</v>
      </c>
      <c r="I248" s="274" t="s">
        <v>415</v>
      </c>
      <c r="J248" s="274" t="s">
        <v>335</v>
      </c>
      <c r="K248" s="273">
        <v>2010</v>
      </c>
      <c r="L248" s="274" t="s">
        <v>330</v>
      </c>
      <c r="M248" s="283"/>
      <c r="N248" s="272">
        <v>524</v>
      </c>
      <c r="O248" s="278">
        <v>45355</v>
      </c>
      <c r="P248" s="271">
        <v>30000</v>
      </c>
      <c r="Q248" s="283"/>
      <c r="R248" s="283"/>
      <c r="S248" s="283"/>
      <c r="T248" s="283"/>
      <c r="U248" s="283"/>
      <c r="V248" s="283"/>
      <c r="W248" s="283"/>
      <c r="X248" s="283"/>
      <c r="Y248" s="283"/>
      <c r="Z248" s="283"/>
      <c r="AA248" s="283"/>
      <c r="AB248" s="283"/>
      <c r="AC248" s="274" t="s">
        <v>307</v>
      </c>
      <c r="AD248" s="283"/>
      <c r="AE248" s="283"/>
      <c r="AF248" s="283"/>
      <c r="AG248" s="283"/>
    </row>
    <row r="249" spans="1:33" ht="43.2" x14ac:dyDescent="0.3">
      <c r="A249" s="271">
        <v>122975</v>
      </c>
      <c r="B249" s="272" t="s">
        <v>1067</v>
      </c>
      <c r="C249" s="272" t="s">
        <v>668</v>
      </c>
      <c r="D249" s="272" t="s">
        <v>1068</v>
      </c>
      <c r="E249" s="272" t="s">
        <v>307</v>
      </c>
      <c r="F249" s="272" t="s">
        <v>307</v>
      </c>
      <c r="G249" s="272" t="s">
        <v>307</v>
      </c>
      <c r="H249" s="272" t="s">
        <v>307</v>
      </c>
      <c r="I249" s="272" t="s">
        <v>415</v>
      </c>
      <c r="J249" s="272" t="s">
        <v>307</v>
      </c>
      <c r="K249" s="272" t="s">
        <v>307</v>
      </c>
      <c r="L249" s="272" t="s">
        <v>307</v>
      </c>
      <c r="M249" s="272" t="s">
        <v>307</v>
      </c>
      <c r="N249" s="272" t="s">
        <v>307</v>
      </c>
      <c r="O249" s="278" t="s">
        <v>307</v>
      </c>
      <c r="P249" s="271">
        <v>0</v>
      </c>
      <c r="Q249" s="272" t="s">
        <v>307</v>
      </c>
      <c r="R249" s="272" t="s">
        <v>307</v>
      </c>
      <c r="S249" s="272" t="s">
        <v>307</v>
      </c>
      <c r="T249" s="272" t="s">
        <v>307</v>
      </c>
      <c r="U249" s="272" t="s">
        <v>307</v>
      </c>
      <c r="V249" s="272" t="s">
        <v>307</v>
      </c>
      <c r="W249" s="272" t="s">
        <v>307</v>
      </c>
      <c r="X249" s="272" t="s">
        <v>307</v>
      </c>
      <c r="Y249" s="272" t="s">
        <v>307</v>
      </c>
      <c r="Z249" s="272" t="s">
        <v>307</v>
      </c>
      <c r="AA249" s="272" t="s">
        <v>307</v>
      </c>
      <c r="AB249" s="272" t="s">
        <v>307</v>
      </c>
      <c r="AC249" s="272" t="s">
        <v>2090</v>
      </c>
      <c r="AD249" s="272"/>
      <c r="AE249" s="272" t="s">
        <v>307</v>
      </c>
      <c r="AF249" s="272" t="s">
        <v>2051</v>
      </c>
      <c r="AG249" s="272" t="s">
        <v>2051</v>
      </c>
    </row>
    <row r="250" spans="1:33" ht="14.4" x14ac:dyDescent="0.3">
      <c r="A250" s="271">
        <v>122985</v>
      </c>
      <c r="B250" s="272" t="s">
        <v>1066</v>
      </c>
      <c r="C250" s="272" t="s">
        <v>377</v>
      </c>
      <c r="D250" s="272" t="s">
        <v>243</v>
      </c>
      <c r="E250" s="272" t="s">
        <v>307</v>
      </c>
      <c r="F250" s="272" t="s">
        <v>307</v>
      </c>
      <c r="G250" s="272" t="s">
        <v>307</v>
      </c>
      <c r="H250" s="272" t="s">
        <v>307</v>
      </c>
      <c r="I250" s="272" t="s">
        <v>415</v>
      </c>
      <c r="J250" s="272" t="s">
        <v>307</v>
      </c>
      <c r="K250" s="272" t="s">
        <v>307</v>
      </c>
      <c r="L250" s="272" t="s">
        <v>307</v>
      </c>
      <c r="M250" s="272" t="s">
        <v>307</v>
      </c>
      <c r="N250" s="272" t="s">
        <v>307</v>
      </c>
      <c r="O250" s="278" t="s">
        <v>307</v>
      </c>
      <c r="P250" s="271">
        <v>0</v>
      </c>
      <c r="Q250" s="272" t="s">
        <v>307</v>
      </c>
      <c r="R250" s="272" t="s">
        <v>307</v>
      </c>
      <c r="S250" s="272" t="s">
        <v>307</v>
      </c>
      <c r="T250" s="272" t="s">
        <v>307</v>
      </c>
      <c r="U250" s="272" t="s">
        <v>307</v>
      </c>
      <c r="V250" s="272" t="s">
        <v>307</v>
      </c>
      <c r="W250" s="272" t="s">
        <v>307</v>
      </c>
      <c r="X250" s="272" t="s">
        <v>307</v>
      </c>
      <c r="Y250" s="272" t="s">
        <v>307</v>
      </c>
      <c r="Z250" s="272" t="s">
        <v>307</v>
      </c>
      <c r="AA250" s="272" t="s">
        <v>307</v>
      </c>
      <c r="AB250" s="272" t="s">
        <v>307</v>
      </c>
      <c r="AC250" s="272" t="s">
        <v>307</v>
      </c>
      <c r="AD250" s="272"/>
      <c r="AE250" s="272" t="s">
        <v>307</v>
      </c>
      <c r="AF250" s="272" t="s">
        <v>2051</v>
      </c>
      <c r="AG250" s="272" t="s">
        <v>2051</v>
      </c>
    </row>
    <row r="251" spans="1:33" ht="43.2" x14ac:dyDescent="0.3">
      <c r="A251" s="271">
        <v>122988</v>
      </c>
      <c r="B251" s="272" t="s">
        <v>1065</v>
      </c>
      <c r="C251" s="272" t="s">
        <v>424</v>
      </c>
      <c r="D251" s="272" t="s">
        <v>258</v>
      </c>
      <c r="E251" s="272" t="s">
        <v>307</v>
      </c>
      <c r="F251" s="272" t="s">
        <v>307</v>
      </c>
      <c r="G251" s="272" t="s">
        <v>307</v>
      </c>
      <c r="H251" s="272" t="s">
        <v>307</v>
      </c>
      <c r="I251" s="272" t="s">
        <v>415</v>
      </c>
      <c r="J251" s="272" t="s">
        <v>307</v>
      </c>
      <c r="K251" s="272" t="s">
        <v>307</v>
      </c>
      <c r="L251" s="272" t="s">
        <v>307</v>
      </c>
      <c r="M251" s="272" t="s">
        <v>307</v>
      </c>
      <c r="N251" s="272" t="s">
        <v>307</v>
      </c>
      <c r="O251" s="278" t="s">
        <v>307</v>
      </c>
      <c r="P251" s="271">
        <v>0</v>
      </c>
      <c r="Q251" s="272" t="s">
        <v>307</v>
      </c>
      <c r="R251" s="272" t="s">
        <v>307</v>
      </c>
      <c r="S251" s="272" t="s">
        <v>307</v>
      </c>
      <c r="T251" s="272" t="s">
        <v>307</v>
      </c>
      <c r="U251" s="272" t="s">
        <v>307</v>
      </c>
      <c r="V251" s="272" t="s">
        <v>307</v>
      </c>
      <c r="W251" s="272" t="s">
        <v>307</v>
      </c>
      <c r="X251" s="272" t="s">
        <v>307</v>
      </c>
      <c r="Y251" s="272" t="s">
        <v>307</v>
      </c>
      <c r="Z251" s="272" t="s">
        <v>307</v>
      </c>
      <c r="AA251" s="272" t="s">
        <v>307</v>
      </c>
      <c r="AB251" s="272" t="s">
        <v>307</v>
      </c>
      <c r="AC251" s="272" t="s">
        <v>2090</v>
      </c>
      <c r="AD251" s="272"/>
      <c r="AE251" s="272" t="s">
        <v>307</v>
      </c>
      <c r="AF251" s="272" t="s">
        <v>2051</v>
      </c>
      <c r="AG251" s="272" t="s">
        <v>2051</v>
      </c>
    </row>
    <row r="252" spans="1:33" ht="28.8" x14ac:dyDescent="0.3">
      <c r="A252" s="273">
        <v>122992</v>
      </c>
      <c r="B252" s="274" t="s">
        <v>1064</v>
      </c>
      <c r="C252" s="274" t="s">
        <v>491</v>
      </c>
      <c r="D252" s="274" t="s">
        <v>247</v>
      </c>
      <c r="E252" s="274" t="s">
        <v>1408</v>
      </c>
      <c r="F252" s="275">
        <v>32536</v>
      </c>
      <c r="G252" s="274" t="s">
        <v>2192</v>
      </c>
      <c r="H252" s="274" t="s">
        <v>334</v>
      </c>
      <c r="I252" s="274" t="s">
        <v>415</v>
      </c>
      <c r="J252" s="274" t="s">
        <v>316</v>
      </c>
      <c r="K252" s="273">
        <v>2006</v>
      </c>
      <c r="L252" s="274" t="s">
        <v>315</v>
      </c>
      <c r="M252" s="283"/>
      <c r="N252" s="272" t="s">
        <v>307</v>
      </c>
      <c r="O252" s="278" t="s">
        <v>307</v>
      </c>
      <c r="P252" s="271">
        <v>0</v>
      </c>
      <c r="Q252" s="283"/>
      <c r="R252" s="283"/>
      <c r="S252" s="283"/>
      <c r="T252" s="283"/>
      <c r="U252" s="283"/>
      <c r="V252" s="283"/>
      <c r="W252" s="283"/>
      <c r="X252" s="283"/>
      <c r="Y252" s="283"/>
      <c r="Z252" s="283"/>
      <c r="AA252" s="283"/>
      <c r="AB252" s="283"/>
      <c r="AC252" s="274" t="s">
        <v>307</v>
      </c>
      <c r="AD252" s="283"/>
      <c r="AE252" s="283"/>
      <c r="AF252" s="283"/>
      <c r="AG252" s="283"/>
    </row>
    <row r="253" spans="1:33" ht="43.2" x14ac:dyDescent="0.3">
      <c r="A253" s="271">
        <v>122993</v>
      </c>
      <c r="B253" s="272" t="s">
        <v>1063</v>
      </c>
      <c r="C253" s="272" t="s">
        <v>134</v>
      </c>
      <c r="D253" s="272" t="s">
        <v>511</v>
      </c>
      <c r="E253" s="272" t="s">
        <v>307</v>
      </c>
      <c r="F253" s="272" t="s">
        <v>307</v>
      </c>
      <c r="G253" s="272" t="s">
        <v>307</v>
      </c>
      <c r="H253" s="272" t="s">
        <v>307</v>
      </c>
      <c r="I253" s="272" t="s">
        <v>415</v>
      </c>
      <c r="J253" s="272" t="s">
        <v>307</v>
      </c>
      <c r="K253" s="272" t="s">
        <v>307</v>
      </c>
      <c r="L253" s="272" t="s">
        <v>307</v>
      </c>
      <c r="M253" s="272" t="s">
        <v>307</v>
      </c>
      <c r="N253" s="272" t="s">
        <v>307</v>
      </c>
      <c r="O253" s="278" t="s">
        <v>307</v>
      </c>
      <c r="P253" s="271">
        <v>0</v>
      </c>
      <c r="Q253" s="272" t="s">
        <v>307</v>
      </c>
      <c r="R253" s="272" t="s">
        <v>307</v>
      </c>
      <c r="S253" s="272" t="s">
        <v>307</v>
      </c>
      <c r="T253" s="272" t="s">
        <v>307</v>
      </c>
      <c r="U253" s="272" t="s">
        <v>307</v>
      </c>
      <c r="V253" s="272" t="s">
        <v>307</v>
      </c>
      <c r="W253" s="272" t="s">
        <v>307</v>
      </c>
      <c r="X253" s="272" t="s">
        <v>307</v>
      </c>
      <c r="Y253" s="272" t="s">
        <v>307</v>
      </c>
      <c r="Z253" s="272" t="s">
        <v>307</v>
      </c>
      <c r="AA253" s="272" t="s">
        <v>307</v>
      </c>
      <c r="AB253" s="272" t="s">
        <v>307</v>
      </c>
      <c r="AC253" s="272" t="s">
        <v>2090</v>
      </c>
      <c r="AD253" s="272"/>
      <c r="AE253" s="272" t="s">
        <v>307</v>
      </c>
      <c r="AF253" s="272" t="s">
        <v>2051</v>
      </c>
      <c r="AG253" s="272" t="s">
        <v>2051</v>
      </c>
    </row>
    <row r="254" spans="1:33" ht="43.2" x14ac:dyDescent="0.3">
      <c r="A254" s="271">
        <v>123001</v>
      </c>
      <c r="B254" s="272" t="s">
        <v>1060</v>
      </c>
      <c r="C254" s="272" t="s">
        <v>117</v>
      </c>
      <c r="D254" s="272" t="s">
        <v>1061</v>
      </c>
      <c r="E254" s="272" t="s">
        <v>307</v>
      </c>
      <c r="F254" s="272" t="s">
        <v>307</v>
      </c>
      <c r="G254" s="272" t="s">
        <v>307</v>
      </c>
      <c r="H254" s="272" t="s">
        <v>307</v>
      </c>
      <c r="I254" s="272" t="s">
        <v>415</v>
      </c>
      <c r="J254" s="272" t="s">
        <v>307</v>
      </c>
      <c r="K254" s="272" t="s">
        <v>307</v>
      </c>
      <c r="L254" s="272" t="s">
        <v>307</v>
      </c>
      <c r="M254" s="272" t="s">
        <v>307</v>
      </c>
      <c r="N254" s="272" t="s">
        <v>307</v>
      </c>
      <c r="O254" s="278" t="s">
        <v>307</v>
      </c>
      <c r="P254" s="271">
        <v>0</v>
      </c>
      <c r="Q254" s="272" t="s">
        <v>307</v>
      </c>
      <c r="R254" s="272" t="s">
        <v>307</v>
      </c>
      <c r="S254" s="272" t="s">
        <v>307</v>
      </c>
      <c r="T254" s="272" t="s">
        <v>307</v>
      </c>
      <c r="U254" s="272" t="s">
        <v>307</v>
      </c>
      <c r="V254" s="272" t="s">
        <v>307</v>
      </c>
      <c r="W254" s="272" t="s">
        <v>307</v>
      </c>
      <c r="X254" s="272" t="s">
        <v>307</v>
      </c>
      <c r="Y254" s="272" t="s">
        <v>307</v>
      </c>
      <c r="Z254" s="272" t="s">
        <v>307</v>
      </c>
      <c r="AA254" s="272" t="s">
        <v>307</v>
      </c>
      <c r="AB254" s="272" t="s">
        <v>307</v>
      </c>
      <c r="AC254" s="272" t="s">
        <v>2090</v>
      </c>
      <c r="AD254" s="272"/>
      <c r="AE254" s="272" t="s">
        <v>307</v>
      </c>
      <c r="AF254" s="272" t="s">
        <v>2051</v>
      </c>
      <c r="AG254" s="272" t="s">
        <v>2051</v>
      </c>
    </row>
    <row r="255" spans="1:33" ht="43.2" x14ac:dyDescent="0.3">
      <c r="A255" s="271">
        <v>123004</v>
      </c>
      <c r="B255" s="272" t="s">
        <v>1059</v>
      </c>
      <c r="C255" s="272" t="s">
        <v>497</v>
      </c>
      <c r="D255" s="272" t="s">
        <v>244</v>
      </c>
      <c r="E255" s="272" t="s">
        <v>333</v>
      </c>
      <c r="F255" s="272" t="s">
        <v>1981</v>
      </c>
      <c r="G255" s="272" t="s">
        <v>315</v>
      </c>
      <c r="H255" s="272" t="s">
        <v>334</v>
      </c>
      <c r="I255" s="272" t="s">
        <v>415</v>
      </c>
      <c r="J255" s="272" t="s">
        <v>335</v>
      </c>
      <c r="K255" s="272" t="s">
        <v>2163</v>
      </c>
      <c r="L255" s="272" t="s">
        <v>315</v>
      </c>
      <c r="M255" s="272" t="s">
        <v>307</v>
      </c>
      <c r="N255" s="272" t="s">
        <v>307</v>
      </c>
      <c r="O255" s="278" t="s">
        <v>307</v>
      </c>
      <c r="P255" s="271">
        <v>0</v>
      </c>
      <c r="Q255" s="272" t="s">
        <v>307</v>
      </c>
      <c r="R255" s="272" t="s">
        <v>307</v>
      </c>
      <c r="S255" s="272" t="s">
        <v>307</v>
      </c>
      <c r="T255" s="272" t="s">
        <v>307</v>
      </c>
      <c r="U255" s="272" t="s">
        <v>307</v>
      </c>
      <c r="V255" s="272" t="s">
        <v>307</v>
      </c>
      <c r="W255" s="272" t="s">
        <v>307</v>
      </c>
      <c r="X255" s="272" t="s">
        <v>307</v>
      </c>
      <c r="Y255" s="272" t="s">
        <v>307</v>
      </c>
      <c r="Z255" s="272" t="s">
        <v>307</v>
      </c>
      <c r="AA255" s="272" t="s">
        <v>307</v>
      </c>
      <c r="AB255" s="272" t="s">
        <v>307</v>
      </c>
      <c r="AC255" s="272" t="s">
        <v>2090</v>
      </c>
      <c r="AD255" s="272"/>
      <c r="AE255" s="272" t="s">
        <v>307</v>
      </c>
      <c r="AF255" s="272"/>
      <c r="AG255" s="272" t="s">
        <v>2051</v>
      </c>
    </row>
    <row r="256" spans="1:33" ht="28.8" x14ac:dyDescent="0.3">
      <c r="A256" s="273">
        <v>123010</v>
      </c>
      <c r="B256" s="274" t="s">
        <v>1058</v>
      </c>
      <c r="C256" s="274" t="s">
        <v>152</v>
      </c>
      <c r="D256" s="274" t="s">
        <v>388</v>
      </c>
      <c r="E256" s="274" t="s">
        <v>333</v>
      </c>
      <c r="F256" s="279"/>
      <c r="G256" s="274" t="s">
        <v>1857</v>
      </c>
      <c r="H256" s="274" t="s">
        <v>334</v>
      </c>
      <c r="I256" s="274" t="s">
        <v>415</v>
      </c>
      <c r="J256" s="274" t="s">
        <v>335</v>
      </c>
      <c r="K256" s="273">
        <v>2016</v>
      </c>
      <c r="L256" s="274" t="s">
        <v>315</v>
      </c>
      <c r="M256" s="283"/>
      <c r="N256" s="272" t="s">
        <v>307</v>
      </c>
      <c r="O256" s="278" t="s">
        <v>307</v>
      </c>
      <c r="P256" s="271">
        <v>0</v>
      </c>
      <c r="Q256" s="283"/>
      <c r="R256" s="283"/>
      <c r="S256" s="283"/>
      <c r="T256" s="283"/>
      <c r="U256" s="283"/>
      <c r="V256" s="283"/>
      <c r="W256" s="283"/>
      <c r="X256" s="283"/>
      <c r="Y256" s="283"/>
      <c r="Z256" s="283"/>
      <c r="AA256" s="283"/>
      <c r="AB256" s="283"/>
      <c r="AC256" s="274" t="s">
        <v>307</v>
      </c>
      <c r="AD256" s="283"/>
      <c r="AE256" s="283"/>
      <c r="AF256" s="283"/>
      <c r="AG256" s="283"/>
    </row>
    <row r="257" spans="1:33" ht="72" x14ac:dyDescent="0.3">
      <c r="A257" s="273">
        <v>123015</v>
      </c>
      <c r="B257" s="274" t="s">
        <v>1056</v>
      </c>
      <c r="C257" s="274" t="s">
        <v>650</v>
      </c>
      <c r="D257" s="274" t="s">
        <v>1057</v>
      </c>
      <c r="E257" s="274" t="s">
        <v>333</v>
      </c>
      <c r="F257" s="275">
        <v>31791</v>
      </c>
      <c r="G257" s="274" t="s">
        <v>1899</v>
      </c>
      <c r="H257" s="274" t="s">
        <v>334</v>
      </c>
      <c r="I257" s="274" t="s">
        <v>417</v>
      </c>
      <c r="J257" s="274" t="s">
        <v>316</v>
      </c>
      <c r="K257" s="279"/>
      <c r="L257" s="274" t="s">
        <v>315</v>
      </c>
      <c r="M257" s="283"/>
      <c r="N257" s="272" t="s">
        <v>307</v>
      </c>
      <c r="O257" s="278" t="s">
        <v>307</v>
      </c>
      <c r="P257" s="271">
        <v>0</v>
      </c>
      <c r="Q257" s="283"/>
      <c r="R257" s="283"/>
      <c r="S257" s="283"/>
      <c r="T257" s="283"/>
      <c r="U257" s="283"/>
      <c r="V257" s="283"/>
      <c r="W257" s="283"/>
      <c r="X257" s="283"/>
      <c r="Y257" s="283"/>
      <c r="Z257" s="283"/>
      <c r="AA257" s="283"/>
      <c r="AB257" s="283"/>
      <c r="AC257" s="274" t="s">
        <v>2092</v>
      </c>
      <c r="AD257" s="283"/>
      <c r="AE257" s="283"/>
      <c r="AF257" s="283"/>
      <c r="AG257" s="283"/>
    </row>
    <row r="258" spans="1:33" ht="28.8" x14ac:dyDescent="0.3">
      <c r="A258" s="273">
        <v>123018</v>
      </c>
      <c r="B258" s="274" t="s">
        <v>1055</v>
      </c>
      <c r="C258" s="274" t="s">
        <v>114</v>
      </c>
      <c r="D258" s="274" t="s">
        <v>200</v>
      </c>
      <c r="E258" s="274" t="s">
        <v>1408</v>
      </c>
      <c r="F258" s="275">
        <v>36407</v>
      </c>
      <c r="G258" s="274" t="s">
        <v>315</v>
      </c>
      <c r="H258" s="274" t="s">
        <v>334</v>
      </c>
      <c r="I258" s="274" t="s">
        <v>415</v>
      </c>
      <c r="J258" s="274" t="s">
        <v>1787</v>
      </c>
      <c r="K258" s="273">
        <v>2017</v>
      </c>
      <c r="L258" s="274" t="s">
        <v>315</v>
      </c>
      <c r="M258" s="283"/>
      <c r="N258" s="272" t="s">
        <v>307</v>
      </c>
      <c r="O258" s="278" t="s">
        <v>307</v>
      </c>
      <c r="P258" s="271">
        <v>0</v>
      </c>
      <c r="Q258" s="283"/>
      <c r="R258" s="283"/>
      <c r="S258" s="283"/>
      <c r="T258" s="283"/>
      <c r="U258" s="283"/>
      <c r="V258" s="283"/>
      <c r="W258" s="283"/>
      <c r="X258" s="283"/>
      <c r="Y258" s="283"/>
      <c r="Z258" s="283"/>
      <c r="AA258" s="283"/>
      <c r="AB258" s="283"/>
      <c r="AC258" s="274" t="s">
        <v>307</v>
      </c>
      <c r="AD258" s="283"/>
      <c r="AE258" s="283"/>
      <c r="AF258" s="283"/>
      <c r="AG258" s="283"/>
    </row>
    <row r="259" spans="1:33" ht="43.2" x14ac:dyDescent="0.3">
      <c r="A259" s="271">
        <v>123026</v>
      </c>
      <c r="B259" s="272" t="s">
        <v>1053</v>
      </c>
      <c r="C259" s="272" t="s">
        <v>398</v>
      </c>
      <c r="D259" s="272" t="s">
        <v>743</v>
      </c>
      <c r="E259" s="272" t="s">
        <v>307</v>
      </c>
      <c r="F259" s="272" t="s">
        <v>307</v>
      </c>
      <c r="G259" s="272" t="s">
        <v>307</v>
      </c>
      <c r="H259" s="272" t="s">
        <v>307</v>
      </c>
      <c r="I259" s="272" t="s">
        <v>415</v>
      </c>
      <c r="J259" s="272" t="s">
        <v>307</v>
      </c>
      <c r="K259" s="272" t="s">
        <v>307</v>
      </c>
      <c r="L259" s="272" t="s">
        <v>307</v>
      </c>
      <c r="M259" s="272" t="s">
        <v>307</v>
      </c>
      <c r="N259" s="272" t="s">
        <v>307</v>
      </c>
      <c r="O259" s="278" t="s">
        <v>307</v>
      </c>
      <c r="P259" s="271">
        <v>0</v>
      </c>
      <c r="Q259" s="272" t="s">
        <v>307</v>
      </c>
      <c r="R259" s="272" t="s">
        <v>307</v>
      </c>
      <c r="S259" s="272" t="s">
        <v>307</v>
      </c>
      <c r="T259" s="272" t="s">
        <v>307</v>
      </c>
      <c r="U259" s="272" t="s">
        <v>307</v>
      </c>
      <c r="V259" s="272" t="s">
        <v>307</v>
      </c>
      <c r="W259" s="272" t="s">
        <v>307</v>
      </c>
      <c r="X259" s="272" t="s">
        <v>307</v>
      </c>
      <c r="Y259" s="272" t="s">
        <v>307</v>
      </c>
      <c r="Z259" s="272" t="s">
        <v>307</v>
      </c>
      <c r="AA259" s="272" t="s">
        <v>307</v>
      </c>
      <c r="AB259" s="272" t="s">
        <v>307</v>
      </c>
      <c r="AC259" s="272" t="s">
        <v>2090</v>
      </c>
      <c r="AD259" s="272"/>
      <c r="AE259" s="272" t="s">
        <v>307</v>
      </c>
      <c r="AF259" s="272" t="s">
        <v>2051</v>
      </c>
      <c r="AG259" s="272" t="s">
        <v>2051</v>
      </c>
    </row>
    <row r="260" spans="1:33" ht="43.2" x14ac:dyDescent="0.3">
      <c r="A260" s="271">
        <v>123029</v>
      </c>
      <c r="B260" s="272" t="s">
        <v>1052</v>
      </c>
      <c r="C260" s="272" t="s">
        <v>97</v>
      </c>
      <c r="D260" s="272" t="s">
        <v>234</v>
      </c>
      <c r="E260" s="272" t="s">
        <v>307</v>
      </c>
      <c r="F260" s="272" t="s">
        <v>307</v>
      </c>
      <c r="G260" s="272" t="s">
        <v>307</v>
      </c>
      <c r="H260" s="272" t="s">
        <v>307</v>
      </c>
      <c r="I260" s="272" t="s">
        <v>415</v>
      </c>
      <c r="J260" s="272" t="s">
        <v>307</v>
      </c>
      <c r="K260" s="272" t="s">
        <v>307</v>
      </c>
      <c r="L260" s="272" t="s">
        <v>307</v>
      </c>
      <c r="M260" s="272" t="s">
        <v>307</v>
      </c>
      <c r="N260" s="272" t="s">
        <v>307</v>
      </c>
      <c r="O260" s="278" t="s">
        <v>307</v>
      </c>
      <c r="P260" s="271">
        <v>0</v>
      </c>
      <c r="Q260" s="272" t="s">
        <v>307</v>
      </c>
      <c r="R260" s="272" t="s">
        <v>307</v>
      </c>
      <c r="S260" s="272" t="s">
        <v>307</v>
      </c>
      <c r="T260" s="272" t="s">
        <v>307</v>
      </c>
      <c r="U260" s="272" t="s">
        <v>307</v>
      </c>
      <c r="V260" s="272" t="s">
        <v>307</v>
      </c>
      <c r="W260" s="272" t="s">
        <v>307</v>
      </c>
      <c r="X260" s="272" t="s">
        <v>307</v>
      </c>
      <c r="Y260" s="272" t="s">
        <v>307</v>
      </c>
      <c r="Z260" s="272" t="s">
        <v>307</v>
      </c>
      <c r="AA260" s="272" t="s">
        <v>307</v>
      </c>
      <c r="AB260" s="272" t="s">
        <v>307</v>
      </c>
      <c r="AC260" s="272" t="s">
        <v>2090</v>
      </c>
      <c r="AD260" s="272"/>
      <c r="AE260" s="272" t="s">
        <v>307</v>
      </c>
      <c r="AF260" s="272" t="s">
        <v>2051</v>
      </c>
      <c r="AG260" s="272" t="s">
        <v>2051</v>
      </c>
    </row>
    <row r="261" spans="1:33" ht="43.2" x14ac:dyDescent="0.3">
      <c r="A261" s="271">
        <v>123038</v>
      </c>
      <c r="B261" s="272" t="s">
        <v>1051</v>
      </c>
      <c r="C261" s="272" t="s">
        <v>66</v>
      </c>
      <c r="D261" s="272" t="s">
        <v>458</v>
      </c>
      <c r="E261" s="272" t="s">
        <v>307</v>
      </c>
      <c r="F261" s="272" t="s">
        <v>307</v>
      </c>
      <c r="G261" s="272" t="s">
        <v>307</v>
      </c>
      <c r="H261" s="272" t="s">
        <v>307</v>
      </c>
      <c r="I261" s="272" t="s">
        <v>415</v>
      </c>
      <c r="J261" s="272" t="s">
        <v>307</v>
      </c>
      <c r="K261" s="272" t="s">
        <v>307</v>
      </c>
      <c r="L261" s="272" t="s">
        <v>307</v>
      </c>
      <c r="M261" s="272" t="s">
        <v>307</v>
      </c>
      <c r="N261" s="272" t="s">
        <v>307</v>
      </c>
      <c r="O261" s="278" t="s">
        <v>307</v>
      </c>
      <c r="P261" s="271">
        <v>0</v>
      </c>
      <c r="Q261" s="272" t="s">
        <v>307</v>
      </c>
      <c r="R261" s="272" t="s">
        <v>307</v>
      </c>
      <c r="S261" s="272" t="s">
        <v>307</v>
      </c>
      <c r="T261" s="272" t="s">
        <v>307</v>
      </c>
      <c r="U261" s="272" t="s">
        <v>307</v>
      </c>
      <c r="V261" s="272" t="s">
        <v>307</v>
      </c>
      <c r="W261" s="272" t="s">
        <v>307</v>
      </c>
      <c r="X261" s="272" t="s">
        <v>307</v>
      </c>
      <c r="Y261" s="272" t="s">
        <v>307</v>
      </c>
      <c r="Z261" s="272" t="s">
        <v>307</v>
      </c>
      <c r="AA261" s="272" t="s">
        <v>307</v>
      </c>
      <c r="AB261" s="272" t="s">
        <v>307</v>
      </c>
      <c r="AC261" s="272" t="s">
        <v>2090</v>
      </c>
      <c r="AD261" s="272"/>
      <c r="AE261" s="272" t="s">
        <v>307</v>
      </c>
      <c r="AF261" s="272" t="s">
        <v>2051</v>
      </c>
      <c r="AG261" s="272" t="s">
        <v>2051</v>
      </c>
    </row>
    <row r="262" spans="1:33" ht="28.8" x14ac:dyDescent="0.3">
      <c r="A262" s="273">
        <v>123044</v>
      </c>
      <c r="B262" s="274" t="s">
        <v>1049</v>
      </c>
      <c r="C262" s="274" t="s">
        <v>1050</v>
      </c>
      <c r="D262" s="274" t="s">
        <v>263</v>
      </c>
      <c r="E262" s="274" t="s">
        <v>1408</v>
      </c>
      <c r="F262" s="275">
        <v>35368</v>
      </c>
      <c r="G262" s="274" t="s">
        <v>1800</v>
      </c>
      <c r="H262" s="274" t="s">
        <v>334</v>
      </c>
      <c r="I262" s="274" t="s">
        <v>415</v>
      </c>
      <c r="J262" s="274" t="s">
        <v>1787</v>
      </c>
      <c r="K262" s="273">
        <v>2014</v>
      </c>
      <c r="L262" s="274" t="s">
        <v>317</v>
      </c>
      <c r="M262" s="283"/>
      <c r="N262" s="272" t="s">
        <v>307</v>
      </c>
      <c r="O262" s="278" t="s">
        <v>307</v>
      </c>
      <c r="P262" s="271">
        <v>0</v>
      </c>
      <c r="Q262" s="283"/>
      <c r="R262" s="283"/>
      <c r="S262" s="283"/>
      <c r="T262" s="283"/>
      <c r="U262" s="283"/>
      <c r="V262" s="283"/>
      <c r="W262" s="283"/>
      <c r="X262" s="283"/>
      <c r="Y262" s="283"/>
      <c r="Z262" s="283"/>
      <c r="AA262" s="283"/>
      <c r="AB262" s="283"/>
      <c r="AC262" s="274" t="s">
        <v>307</v>
      </c>
      <c r="AD262" s="283"/>
      <c r="AE262" s="283"/>
      <c r="AF262" s="283"/>
      <c r="AG262" s="283"/>
    </row>
    <row r="263" spans="1:33" ht="43.2" x14ac:dyDescent="0.3">
      <c r="A263" s="271">
        <v>123050</v>
      </c>
      <c r="B263" s="272" t="s">
        <v>1048</v>
      </c>
      <c r="C263" s="272" t="s">
        <v>647</v>
      </c>
      <c r="D263" s="272" t="s">
        <v>290</v>
      </c>
      <c r="E263" s="272" t="s">
        <v>307</v>
      </c>
      <c r="F263" s="272" t="s">
        <v>307</v>
      </c>
      <c r="G263" s="272" t="s">
        <v>307</v>
      </c>
      <c r="H263" s="272" t="s">
        <v>307</v>
      </c>
      <c r="I263" s="272" t="s">
        <v>415</v>
      </c>
      <c r="J263" s="272" t="s">
        <v>307</v>
      </c>
      <c r="K263" s="272" t="s">
        <v>307</v>
      </c>
      <c r="L263" s="272" t="s">
        <v>307</v>
      </c>
      <c r="M263" s="272" t="s">
        <v>307</v>
      </c>
      <c r="N263" s="272" t="s">
        <v>307</v>
      </c>
      <c r="O263" s="278" t="s">
        <v>307</v>
      </c>
      <c r="P263" s="271">
        <v>0</v>
      </c>
      <c r="Q263" s="272" t="s">
        <v>307</v>
      </c>
      <c r="R263" s="272" t="s">
        <v>307</v>
      </c>
      <c r="S263" s="272" t="s">
        <v>307</v>
      </c>
      <c r="T263" s="272" t="s">
        <v>307</v>
      </c>
      <c r="U263" s="272" t="s">
        <v>307</v>
      </c>
      <c r="V263" s="272" t="s">
        <v>307</v>
      </c>
      <c r="W263" s="272" t="s">
        <v>307</v>
      </c>
      <c r="X263" s="272" t="s">
        <v>307</v>
      </c>
      <c r="Y263" s="272" t="s">
        <v>307</v>
      </c>
      <c r="Z263" s="272" t="s">
        <v>307</v>
      </c>
      <c r="AA263" s="272" t="s">
        <v>307</v>
      </c>
      <c r="AB263" s="272" t="s">
        <v>307</v>
      </c>
      <c r="AC263" s="272" t="s">
        <v>2091</v>
      </c>
      <c r="AD263" s="272"/>
      <c r="AE263" s="272" t="s">
        <v>307</v>
      </c>
      <c r="AF263" s="272" t="s">
        <v>2051</v>
      </c>
      <c r="AG263" s="272" t="s">
        <v>2051</v>
      </c>
    </row>
    <row r="264" spans="1:33" ht="43.2" x14ac:dyDescent="0.3">
      <c r="A264" s="271">
        <v>123053</v>
      </c>
      <c r="B264" s="272" t="s">
        <v>1046</v>
      </c>
      <c r="C264" s="272" t="s">
        <v>661</v>
      </c>
      <c r="D264" s="272" t="s">
        <v>1047</v>
      </c>
      <c r="E264" s="272" t="s">
        <v>332</v>
      </c>
      <c r="F264" s="272" t="s">
        <v>1982</v>
      </c>
      <c r="G264" s="272" t="s">
        <v>1873</v>
      </c>
      <c r="H264" s="272" t="s">
        <v>334</v>
      </c>
      <c r="I264" s="272" t="s">
        <v>415</v>
      </c>
      <c r="J264" s="272" t="s">
        <v>316</v>
      </c>
      <c r="K264" s="272" t="s">
        <v>2165</v>
      </c>
      <c r="L264" s="272" t="s">
        <v>321</v>
      </c>
      <c r="M264" s="272" t="s">
        <v>307</v>
      </c>
      <c r="N264" s="272" t="s">
        <v>307</v>
      </c>
      <c r="O264" s="278" t="s">
        <v>307</v>
      </c>
      <c r="P264" s="271">
        <v>0</v>
      </c>
      <c r="Q264" s="272" t="s">
        <v>307</v>
      </c>
      <c r="R264" s="272" t="s">
        <v>307</v>
      </c>
      <c r="S264" s="272" t="s">
        <v>307</v>
      </c>
      <c r="T264" s="272" t="s">
        <v>307</v>
      </c>
      <c r="U264" s="272" t="s">
        <v>307</v>
      </c>
      <c r="V264" s="272" t="s">
        <v>307</v>
      </c>
      <c r="W264" s="272" t="s">
        <v>307</v>
      </c>
      <c r="X264" s="272" t="s">
        <v>307</v>
      </c>
      <c r="Y264" s="272" t="s">
        <v>307</v>
      </c>
      <c r="Z264" s="272" t="s">
        <v>307</v>
      </c>
      <c r="AA264" s="272" t="s">
        <v>307</v>
      </c>
      <c r="AB264" s="272" t="s">
        <v>307</v>
      </c>
      <c r="AC264" s="272" t="s">
        <v>2091</v>
      </c>
      <c r="AD264" s="272"/>
      <c r="AE264" s="272" t="s">
        <v>307</v>
      </c>
      <c r="AF264" s="272"/>
      <c r="AG264" s="272" t="s">
        <v>2051</v>
      </c>
    </row>
    <row r="265" spans="1:33" ht="43.2" x14ac:dyDescent="0.3">
      <c r="A265" s="271">
        <v>123054</v>
      </c>
      <c r="B265" s="272" t="s">
        <v>1045</v>
      </c>
      <c r="C265" s="272" t="s">
        <v>655</v>
      </c>
      <c r="D265" s="272" t="s">
        <v>643</v>
      </c>
      <c r="E265" s="272" t="s">
        <v>307</v>
      </c>
      <c r="F265" s="272" t="s">
        <v>307</v>
      </c>
      <c r="G265" s="272" t="s">
        <v>307</v>
      </c>
      <c r="H265" s="272" t="s">
        <v>307</v>
      </c>
      <c r="I265" s="272" t="s">
        <v>415</v>
      </c>
      <c r="J265" s="272" t="s">
        <v>307</v>
      </c>
      <c r="K265" s="272" t="s">
        <v>307</v>
      </c>
      <c r="L265" s="272" t="s">
        <v>307</v>
      </c>
      <c r="M265" s="272" t="s">
        <v>307</v>
      </c>
      <c r="N265" s="272" t="s">
        <v>307</v>
      </c>
      <c r="O265" s="278" t="s">
        <v>307</v>
      </c>
      <c r="P265" s="271">
        <v>0</v>
      </c>
      <c r="Q265" s="272" t="s">
        <v>307</v>
      </c>
      <c r="R265" s="272" t="s">
        <v>307</v>
      </c>
      <c r="S265" s="272" t="s">
        <v>307</v>
      </c>
      <c r="T265" s="272" t="s">
        <v>307</v>
      </c>
      <c r="U265" s="272" t="s">
        <v>307</v>
      </c>
      <c r="V265" s="272" t="s">
        <v>307</v>
      </c>
      <c r="W265" s="272" t="s">
        <v>307</v>
      </c>
      <c r="X265" s="272" t="s">
        <v>307</v>
      </c>
      <c r="Y265" s="272" t="s">
        <v>307</v>
      </c>
      <c r="Z265" s="272" t="s">
        <v>307</v>
      </c>
      <c r="AA265" s="272" t="s">
        <v>307</v>
      </c>
      <c r="AB265" s="272" t="s">
        <v>307</v>
      </c>
      <c r="AC265" s="272" t="s">
        <v>2090</v>
      </c>
      <c r="AD265" s="272"/>
      <c r="AE265" s="272" t="s">
        <v>307</v>
      </c>
      <c r="AF265" s="272" t="s">
        <v>2051</v>
      </c>
      <c r="AG265" s="272" t="s">
        <v>2051</v>
      </c>
    </row>
    <row r="266" spans="1:33" ht="43.2" x14ac:dyDescent="0.3">
      <c r="A266" s="273">
        <v>123059</v>
      </c>
      <c r="B266" s="274" t="s">
        <v>1044</v>
      </c>
      <c r="C266" s="274" t="s">
        <v>107</v>
      </c>
      <c r="D266" s="274" t="s">
        <v>287</v>
      </c>
      <c r="E266" s="274" t="s">
        <v>332</v>
      </c>
      <c r="F266" s="279"/>
      <c r="G266" s="274" t="s">
        <v>315</v>
      </c>
      <c r="H266" s="274" t="s">
        <v>334</v>
      </c>
      <c r="I266" s="274" t="s">
        <v>415</v>
      </c>
      <c r="J266" s="274" t="s">
        <v>316</v>
      </c>
      <c r="K266" s="273">
        <v>2017</v>
      </c>
      <c r="L266" s="274" t="s">
        <v>315</v>
      </c>
      <c r="M266" s="283"/>
      <c r="N266" s="272" t="s">
        <v>307</v>
      </c>
      <c r="O266" s="278" t="s">
        <v>307</v>
      </c>
      <c r="P266" s="271">
        <v>0</v>
      </c>
      <c r="Q266" s="283"/>
      <c r="R266" s="283"/>
      <c r="S266" s="283"/>
      <c r="T266" s="283"/>
      <c r="U266" s="283"/>
      <c r="V266" s="283"/>
      <c r="W266" s="283"/>
      <c r="X266" s="283"/>
      <c r="Y266" s="283"/>
      <c r="Z266" s="283"/>
      <c r="AA266" s="283"/>
      <c r="AB266" s="283"/>
      <c r="AC266" s="274" t="s">
        <v>2090</v>
      </c>
      <c r="AD266" s="283"/>
      <c r="AE266" s="283"/>
      <c r="AF266" s="283"/>
      <c r="AG266" s="283"/>
    </row>
    <row r="267" spans="1:33" ht="43.2" x14ac:dyDescent="0.3">
      <c r="A267" s="271">
        <v>123062</v>
      </c>
      <c r="B267" s="272" t="s">
        <v>1043</v>
      </c>
      <c r="C267" s="272" t="s">
        <v>150</v>
      </c>
      <c r="D267" s="272" t="s">
        <v>225</v>
      </c>
      <c r="E267" s="272" t="s">
        <v>307</v>
      </c>
      <c r="F267" s="272" t="s">
        <v>307</v>
      </c>
      <c r="G267" s="272" t="s">
        <v>307</v>
      </c>
      <c r="H267" s="272" t="s">
        <v>307</v>
      </c>
      <c r="I267" s="272" t="s">
        <v>415</v>
      </c>
      <c r="J267" s="272" t="s">
        <v>307</v>
      </c>
      <c r="K267" s="272" t="s">
        <v>307</v>
      </c>
      <c r="L267" s="272" t="s">
        <v>307</v>
      </c>
      <c r="M267" s="272" t="s">
        <v>307</v>
      </c>
      <c r="N267" s="272" t="s">
        <v>307</v>
      </c>
      <c r="O267" s="278" t="s">
        <v>307</v>
      </c>
      <c r="P267" s="271">
        <v>0</v>
      </c>
      <c r="Q267" s="272" t="s">
        <v>307</v>
      </c>
      <c r="R267" s="272" t="s">
        <v>307</v>
      </c>
      <c r="S267" s="272" t="s">
        <v>307</v>
      </c>
      <c r="T267" s="272" t="s">
        <v>307</v>
      </c>
      <c r="U267" s="272" t="s">
        <v>307</v>
      </c>
      <c r="V267" s="272" t="s">
        <v>307</v>
      </c>
      <c r="W267" s="272" t="s">
        <v>307</v>
      </c>
      <c r="X267" s="272" t="s">
        <v>307</v>
      </c>
      <c r="Y267" s="272" t="s">
        <v>307</v>
      </c>
      <c r="Z267" s="272" t="s">
        <v>307</v>
      </c>
      <c r="AA267" s="272" t="s">
        <v>307</v>
      </c>
      <c r="AB267" s="272" t="s">
        <v>307</v>
      </c>
      <c r="AC267" s="272" t="s">
        <v>2090</v>
      </c>
      <c r="AD267" s="272"/>
      <c r="AE267" s="272" t="s">
        <v>307</v>
      </c>
      <c r="AF267" s="272" t="s">
        <v>2051</v>
      </c>
      <c r="AG267" s="272" t="s">
        <v>2051</v>
      </c>
    </row>
    <row r="268" spans="1:33" ht="28.8" x14ac:dyDescent="0.3">
      <c r="A268" s="271">
        <v>123064</v>
      </c>
      <c r="B268" s="272" t="s">
        <v>1042</v>
      </c>
      <c r="C268" s="272" t="s">
        <v>63</v>
      </c>
      <c r="D268" s="272" t="s">
        <v>537</v>
      </c>
      <c r="E268" s="272" t="s">
        <v>332</v>
      </c>
      <c r="F268" s="272" t="s">
        <v>1983</v>
      </c>
      <c r="G268" s="272" t="s">
        <v>315</v>
      </c>
      <c r="H268" s="272" t="s">
        <v>334</v>
      </c>
      <c r="I268" s="272" t="s">
        <v>415</v>
      </c>
      <c r="J268" s="272" t="s">
        <v>1666</v>
      </c>
      <c r="K268" s="272" t="s">
        <v>1666</v>
      </c>
      <c r="L268" s="272" t="s">
        <v>1666</v>
      </c>
      <c r="M268" s="272" t="s">
        <v>307</v>
      </c>
      <c r="N268" s="272" t="s">
        <v>307</v>
      </c>
      <c r="O268" s="278" t="s">
        <v>307</v>
      </c>
      <c r="P268" s="271">
        <v>0</v>
      </c>
      <c r="Q268" s="272" t="s">
        <v>307</v>
      </c>
      <c r="R268" s="272" t="s">
        <v>307</v>
      </c>
      <c r="S268" s="272" t="s">
        <v>307</v>
      </c>
      <c r="T268" s="272" t="s">
        <v>307</v>
      </c>
      <c r="U268" s="272" t="s">
        <v>307</v>
      </c>
      <c r="V268" s="272" t="s">
        <v>307</v>
      </c>
      <c r="W268" s="272" t="s">
        <v>307</v>
      </c>
      <c r="X268" s="272" t="s">
        <v>307</v>
      </c>
      <c r="Y268" s="272" t="s">
        <v>307</v>
      </c>
      <c r="Z268" s="272" t="s">
        <v>307</v>
      </c>
      <c r="AA268" s="272" t="s">
        <v>307</v>
      </c>
      <c r="AB268" s="272" t="s">
        <v>307</v>
      </c>
      <c r="AC268" s="272" t="s">
        <v>307</v>
      </c>
      <c r="AD268" s="272"/>
      <c r="AE268" s="272" t="s">
        <v>307</v>
      </c>
      <c r="AF268" s="272"/>
      <c r="AG268" s="272" t="s">
        <v>2051</v>
      </c>
    </row>
    <row r="269" spans="1:33" ht="28.8" x14ac:dyDescent="0.3">
      <c r="A269" s="273">
        <v>123078</v>
      </c>
      <c r="B269" s="274" t="s">
        <v>1041</v>
      </c>
      <c r="C269" s="274" t="s">
        <v>140</v>
      </c>
      <c r="D269" s="274" t="s">
        <v>468</v>
      </c>
      <c r="E269" s="274" t="s">
        <v>332</v>
      </c>
      <c r="F269" s="275">
        <v>35465</v>
      </c>
      <c r="G269" s="274" t="s">
        <v>330</v>
      </c>
      <c r="H269" s="274" t="s">
        <v>334</v>
      </c>
      <c r="I269" s="274" t="s">
        <v>415</v>
      </c>
      <c r="J269" s="274" t="s">
        <v>316</v>
      </c>
      <c r="K269" s="273">
        <v>2014</v>
      </c>
      <c r="L269" s="274" t="s">
        <v>330</v>
      </c>
      <c r="M269" s="283"/>
      <c r="N269" s="272" t="s">
        <v>307</v>
      </c>
      <c r="O269" s="278" t="s">
        <v>307</v>
      </c>
      <c r="P269" s="271">
        <v>0</v>
      </c>
      <c r="Q269" s="283"/>
      <c r="R269" s="283"/>
      <c r="S269" s="283"/>
      <c r="T269" s="283"/>
      <c r="U269" s="283"/>
      <c r="V269" s="283"/>
      <c r="W269" s="283"/>
      <c r="X269" s="283"/>
      <c r="Y269" s="283"/>
      <c r="Z269" s="283"/>
      <c r="AA269" s="283"/>
      <c r="AB269" s="283"/>
      <c r="AC269" s="274" t="s">
        <v>307</v>
      </c>
      <c r="AD269" s="283"/>
      <c r="AE269" s="283"/>
      <c r="AF269" s="283"/>
      <c r="AG269" s="283"/>
    </row>
    <row r="270" spans="1:33" ht="28.8" x14ac:dyDescent="0.3">
      <c r="A270" s="273">
        <v>123088</v>
      </c>
      <c r="B270" s="274" t="s">
        <v>1039</v>
      </c>
      <c r="C270" s="274" t="s">
        <v>72</v>
      </c>
      <c r="D270" s="274" t="s">
        <v>499</v>
      </c>
      <c r="E270" s="274" t="s">
        <v>1408</v>
      </c>
      <c r="F270" s="275">
        <v>34840</v>
      </c>
      <c r="G270" s="274" t="s">
        <v>1996</v>
      </c>
      <c r="H270" s="274" t="s">
        <v>334</v>
      </c>
      <c r="I270" s="274" t="s">
        <v>415</v>
      </c>
      <c r="J270" s="274" t="s">
        <v>1787</v>
      </c>
      <c r="K270" s="273">
        <v>2013</v>
      </c>
      <c r="L270" s="274" t="s">
        <v>320</v>
      </c>
      <c r="M270" s="283"/>
      <c r="N270" s="272" t="s">
        <v>307</v>
      </c>
      <c r="O270" s="278" t="s">
        <v>307</v>
      </c>
      <c r="P270" s="271">
        <v>0</v>
      </c>
      <c r="Q270" s="283"/>
      <c r="R270" s="283"/>
      <c r="S270" s="283"/>
      <c r="T270" s="283"/>
      <c r="U270" s="283"/>
      <c r="V270" s="283"/>
      <c r="W270" s="283"/>
      <c r="X270" s="283"/>
      <c r="Y270" s="283"/>
      <c r="Z270" s="283"/>
      <c r="AA270" s="283"/>
      <c r="AB270" s="283"/>
      <c r="AC270" s="274" t="s">
        <v>307</v>
      </c>
      <c r="AD270" s="283"/>
      <c r="AE270" s="283"/>
      <c r="AF270" s="283"/>
      <c r="AG270" s="283"/>
    </row>
    <row r="271" spans="1:33" ht="28.8" x14ac:dyDescent="0.3">
      <c r="A271" s="273">
        <v>123090</v>
      </c>
      <c r="B271" s="274" t="s">
        <v>1037</v>
      </c>
      <c r="C271" s="274" t="s">
        <v>774</v>
      </c>
      <c r="D271" s="274" t="s">
        <v>1038</v>
      </c>
      <c r="E271" s="274" t="s">
        <v>333</v>
      </c>
      <c r="F271" s="275">
        <v>35272</v>
      </c>
      <c r="G271" s="274" t="s">
        <v>1884</v>
      </c>
      <c r="H271" s="274" t="s">
        <v>334</v>
      </c>
      <c r="I271" s="274" t="s">
        <v>415</v>
      </c>
      <c r="J271" s="274" t="s">
        <v>316</v>
      </c>
      <c r="K271" s="273">
        <v>2015</v>
      </c>
      <c r="L271" s="274" t="s">
        <v>317</v>
      </c>
      <c r="M271" s="283"/>
      <c r="N271" s="272" t="s">
        <v>307</v>
      </c>
      <c r="O271" s="278" t="s">
        <v>307</v>
      </c>
      <c r="P271" s="271">
        <v>0</v>
      </c>
      <c r="Q271" s="283"/>
      <c r="R271" s="283"/>
      <c r="S271" s="283"/>
      <c r="T271" s="283"/>
      <c r="U271" s="283"/>
      <c r="V271" s="283"/>
      <c r="W271" s="283"/>
      <c r="X271" s="283"/>
      <c r="Y271" s="283"/>
      <c r="Z271" s="283"/>
      <c r="AA271" s="283"/>
      <c r="AB271" s="283"/>
      <c r="AC271" s="274" t="s">
        <v>307</v>
      </c>
      <c r="AD271" s="283"/>
      <c r="AE271" s="283"/>
      <c r="AF271" s="283"/>
      <c r="AG271" s="283"/>
    </row>
    <row r="272" spans="1:33" ht="43.2" x14ac:dyDescent="0.3">
      <c r="A272" s="271">
        <v>123091</v>
      </c>
      <c r="B272" s="272" t="s">
        <v>1036</v>
      </c>
      <c r="C272" s="272" t="s">
        <v>103</v>
      </c>
      <c r="D272" s="272" t="s">
        <v>247</v>
      </c>
      <c r="E272" s="272" t="s">
        <v>307</v>
      </c>
      <c r="F272" s="272" t="s">
        <v>307</v>
      </c>
      <c r="G272" s="272" t="s">
        <v>307</v>
      </c>
      <c r="H272" s="272" t="s">
        <v>307</v>
      </c>
      <c r="I272" s="272" t="s">
        <v>415</v>
      </c>
      <c r="J272" s="272" t="s">
        <v>307</v>
      </c>
      <c r="K272" s="272" t="s">
        <v>307</v>
      </c>
      <c r="L272" s="272" t="s">
        <v>307</v>
      </c>
      <c r="M272" s="272" t="s">
        <v>307</v>
      </c>
      <c r="N272" s="272" t="s">
        <v>307</v>
      </c>
      <c r="O272" s="278" t="s">
        <v>307</v>
      </c>
      <c r="P272" s="271">
        <v>0</v>
      </c>
      <c r="Q272" s="272" t="s">
        <v>307</v>
      </c>
      <c r="R272" s="272" t="s">
        <v>307</v>
      </c>
      <c r="S272" s="272" t="s">
        <v>307</v>
      </c>
      <c r="T272" s="272" t="s">
        <v>307</v>
      </c>
      <c r="U272" s="272" t="s">
        <v>307</v>
      </c>
      <c r="V272" s="272" t="s">
        <v>307</v>
      </c>
      <c r="W272" s="272" t="s">
        <v>307</v>
      </c>
      <c r="X272" s="272" t="s">
        <v>307</v>
      </c>
      <c r="Y272" s="272" t="s">
        <v>307</v>
      </c>
      <c r="Z272" s="272" t="s">
        <v>307</v>
      </c>
      <c r="AA272" s="272" t="s">
        <v>307</v>
      </c>
      <c r="AB272" s="272" t="s">
        <v>307</v>
      </c>
      <c r="AC272" s="272" t="s">
        <v>2090</v>
      </c>
      <c r="AD272" s="272"/>
      <c r="AE272" s="272" t="s">
        <v>307</v>
      </c>
      <c r="AF272" s="272" t="s">
        <v>2051</v>
      </c>
      <c r="AG272" s="272" t="s">
        <v>2051</v>
      </c>
    </row>
    <row r="273" spans="1:33" ht="43.2" x14ac:dyDescent="0.3">
      <c r="A273" s="273">
        <v>123097</v>
      </c>
      <c r="B273" s="274" t="s">
        <v>1034</v>
      </c>
      <c r="C273" s="274" t="s">
        <v>1035</v>
      </c>
      <c r="D273" s="274" t="s">
        <v>482</v>
      </c>
      <c r="E273" s="274" t="s">
        <v>333</v>
      </c>
      <c r="F273" s="275">
        <v>33972</v>
      </c>
      <c r="G273" s="274" t="s">
        <v>315</v>
      </c>
      <c r="H273" s="274" t="s">
        <v>334</v>
      </c>
      <c r="I273" s="274" t="s">
        <v>415</v>
      </c>
      <c r="J273" s="274" t="s">
        <v>335</v>
      </c>
      <c r="K273" s="273">
        <v>2011</v>
      </c>
      <c r="L273" s="274" t="s">
        <v>315</v>
      </c>
      <c r="M273" s="283"/>
      <c r="N273" s="272" t="s">
        <v>307</v>
      </c>
      <c r="O273" s="278" t="s">
        <v>307</v>
      </c>
      <c r="P273" s="271">
        <v>0</v>
      </c>
      <c r="Q273" s="283"/>
      <c r="R273" s="283"/>
      <c r="S273" s="283"/>
      <c r="T273" s="283"/>
      <c r="U273" s="283"/>
      <c r="V273" s="283"/>
      <c r="W273" s="283"/>
      <c r="X273" s="283"/>
      <c r="Y273" s="283"/>
      <c r="Z273" s="283"/>
      <c r="AA273" s="283"/>
      <c r="AB273" s="283"/>
      <c r="AC273" s="274" t="s">
        <v>2093</v>
      </c>
      <c r="AD273" s="283"/>
      <c r="AE273" s="283"/>
      <c r="AF273" s="283"/>
      <c r="AG273" s="283"/>
    </row>
    <row r="274" spans="1:33" ht="28.8" x14ac:dyDescent="0.3">
      <c r="A274" s="273">
        <v>123106</v>
      </c>
      <c r="B274" s="274" t="s">
        <v>1033</v>
      </c>
      <c r="C274" s="274" t="s">
        <v>97</v>
      </c>
      <c r="D274" s="274" t="s">
        <v>401</v>
      </c>
      <c r="E274" s="274" t="s">
        <v>1408</v>
      </c>
      <c r="F274" s="275">
        <v>35227</v>
      </c>
      <c r="G274" s="274" t="s">
        <v>1984</v>
      </c>
      <c r="H274" s="274" t="s">
        <v>334</v>
      </c>
      <c r="I274" s="274" t="s">
        <v>415</v>
      </c>
      <c r="J274" s="274" t="s">
        <v>1787</v>
      </c>
      <c r="K274" s="273">
        <v>2014</v>
      </c>
      <c r="L274" s="274" t="s">
        <v>328</v>
      </c>
      <c r="M274" s="283"/>
      <c r="N274" s="272" t="s">
        <v>307</v>
      </c>
      <c r="O274" s="278" t="s">
        <v>307</v>
      </c>
      <c r="P274" s="271">
        <v>0</v>
      </c>
      <c r="Q274" s="283"/>
      <c r="R274" s="283"/>
      <c r="S274" s="283"/>
      <c r="T274" s="283"/>
      <c r="U274" s="283"/>
      <c r="V274" s="283"/>
      <c r="W274" s="283"/>
      <c r="X274" s="283"/>
      <c r="Y274" s="283"/>
      <c r="Z274" s="283"/>
      <c r="AA274" s="283"/>
      <c r="AB274" s="283"/>
      <c r="AC274" s="274" t="s">
        <v>307</v>
      </c>
      <c r="AD274" s="283"/>
      <c r="AE274" s="283"/>
      <c r="AF274" s="283"/>
      <c r="AG274" s="283"/>
    </row>
    <row r="275" spans="1:33" ht="28.8" x14ac:dyDescent="0.3">
      <c r="A275" s="273">
        <v>123107</v>
      </c>
      <c r="B275" s="274" t="s">
        <v>1032</v>
      </c>
      <c r="C275" s="274" t="s">
        <v>159</v>
      </c>
      <c r="D275" s="274" t="s">
        <v>212</v>
      </c>
      <c r="E275" s="274" t="s">
        <v>333</v>
      </c>
      <c r="F275" s="275">
        <v>35331</v>
      </c>
      <c r="G275" s="274" t="s">
        <v>315</v>
      </c>
      <c r="H275" s="274" t="s">
        <v>334</v>
      </c>
      <c r="I275" s="274" t="s">
        <v>415</v>
      </c>
      <c r="J275" s="274" t="s">
        <v>316</v>
      </c>
      <c r="K275" s="273">
        <v>2014</v>
      </c>
      <c r="L275" s="274" t="s">
        <v>315</v>
      </c>
      <c r="M275" s="283"/>
      <c r="N275" s="272" t="s">
        <v>307</v>
      </c>
      <c r="O275" s="278" t="s">
        <v>307</v>
      </c>
      <c r="P275" s="271">
        <v>0</v>
      </c>
      <c r="Q275" s="283"/>
      <c r="R275" s="283"/>
      <c r="S275" s="283"/>
      <c r="T275" s="283"/>
      <c r="U275" s="283"/>
      <c r="V275" s="283"/>
      <c r="W275" s="283"/>
      <c r="X275" s="283"/>
      <c r="Y275" s="283"/>
      <c r="Z275" s="283"/>
      <c r="AA275" s="283"/>
      <c r="AB275" s="283"/>
      <c r="AC275" s="274" t="s">
        <v>307</v>
      </c>
      <c r="AD275" s="283"/>
      <c r="AE275" s="283"/>
      <c r="AF275" s="283"/>
      <c r="AG275" s="283"/>
    </row>
    <row r="276" spans="1:33" ht="43.2" x14ac:dyDescent="0.3">
      <c r="A276" s="271">
        <v>123109</v>
      </c>
      <c r="B276" s="272" t="s">
        <v>1031</v>
      </c>
      <c r="C276" s="272" t="s">
        <v>142</v>
      </c>
      <c r="D276" s="272" t="s">
        <v>363</v>
      </c>
      <c r="E276" s="272" t="s">
        <v>307</v>
      </c>
      <c r="F276" s="272" t="s">
        <v>307</v>
      </c>
      <c r="G276" s="272" t="s">
        <v>307</v>
      </c>
      <c r="H276" s="272" t="s">
        <v>307</v>
      </c>
      <c r="I276" s="272" t="s">
        <v>415</v>
      </c>
      <c r="J276" s="272" t="s">
        <v>307</v>
      </c>
      <c r="K276" s="272" t="s">
        <v>307</v>
      </c>
      <c r="L276" s="272" t="s">
        <v>307</v>
      </c>
      <c r="M276" s="272" t="s">
        <v>307</v>
      </c>
      <c r="N276" s="272" t="s">
        <v>307</v>
      </c>
      <c r="O276" s="278" t="s">
        <v>307</v>
      </c>
      <c r="P276" s="271">
        <v>0</v>
      </c>
      <c r="Q276" s="272" t="s">
        <v>307</v>
      </c>
      <c r="R276" s="272" t="s">
        <v>307</v>
      </c>
      <c r="S276" s="272" t="s">
        <v>307</v>
      </c>
      <c r="T276" s="272" t="s">
        <v>307</v>
      </c>
      <c r="U276" s="272" t="s">
        <v>307</v>
      </c>
      <c r="V276" s="272" t="s">
        <v>307</v>
      </c>
      <c r="W276" s="272" t="s">
        <v>307</v>
      </c>
      <c r="X276" s="272" t="s">
        <v>307</v>
      </c>
      <c r="Y276" s="272" t="s">
        <v>307</v>
      </c>
      <c r="Z276" s="272" t="s">
        <v>307</v>
      </c>
      <c r="AA276" s="272" t="s">
        <v>307</v>
      </c>
      <c r="AB276" s="272" t="s">
        <v>307</v>
      </c>
      <c r="AC276" s="272" t="s">
        <v>2090</v>
      </c>
      <c r="AD276" s="272"/>
      <c r="AE276" s="272" t="s">
        <v>307</v>
      </c>
      <c r="AF276" s="272" t="s">
        <v>2051</v>
      </c>
      <c r="AG276" s="272" t="s">
        <v>2051</v>
      </c>
    </row>
    <row r="277" spans="1:33" ht="43.2" x14ac:dyDescent="0.3">
      <c r="A277" s="271">
        <v>123116</v>
      </c>
      <c r="B277" s="272" t="s">
        <v>1029</v>
      </c>
      <c r="C277" s="272" t="s">
        <v>617</v>
      </c>
      <c r="D277" s="272" t="s">
        <v>1030</v>
      </c>
      <c r="E277" s="272" t="s">
        <v>307</v>
      </c>
      <c r="F277" s="272" t="s">
        <v>307</v>
      </c>
      <c r="G277" s="272" t="s">
        <v>307</v>
      </c>
      <c r="H277" s="272" t="s">
        <v>307</v>
      </c>
      <c r="I277" s="272" t="s">
        <v>415</v>
      </c>
      <c r="J277" s="272" t="s">
        <v>307</v>
      </c>
      <c r="K277" s="272" t="s">
        <v>307</v>
      </c>
      <c r="L277" s="272" t="s">
        <v>307</v>
      </c>
      <c r="M277" s="272" t="s">
        <v>307</v>
      </c>
      <c r="N277" s="272" t="s">
        <v>307</v>
      </c>
      <c r="O277" s="278" t="s">
        <v>307</v>
      </c>
      <c r="P277" s="271">
        <v>0</v>
      </c>
      <c r="Q277" s="272" t="s">
        <v>307</v>
      </c>
      <c r="R277" s="272" t="s">
        <v>307</v>
      </c>
      <c r="S277" s="272" t="s">
        <v>307</v>
      </c>
      <c r="T277" s="272" t="s">
        <v>307</v>
      </c>
      <c r="U277" s="272" t="s">
        <v>307</v>
      </c>
      <c r="V277" s="272" t="s">
        <v>307</v>
      </c>
      <c r="W277" s="272" t="s">
        <v>307</v>
      </c>
      <c r="X277" s="272" t="s">
        <v>307</v>
      </c>
      <c r="Y277" s="272" t="s">
        <v>307</v>
      </c>
      <c r="Z277" s="272" t="s">
        <v>307</v>
      </c>
      <c r="AA277" s="272" t="s">
        <v>307</v>
      </c>
      <c r="AB277" s="272" t="s">
        <v>307</v>
      </c>
      <c r="AC277" s="272" t="s">
        <v>2090</v>
      </c>
      <c r="AD277" s="272"/>
      <c r="AE277" s="272" t="s">
        <v>307</v>
      </c>
      <c r="AF277" s="272" t="s">
        <v>2051</v>
      </c>
      <c r="AG277" s="272" t="s">
        <v>2051</v>
      </c>
    </row>
    <row r="278" spans="1:33" ht="28.8" x14ac:dyDescent="0.3">
      <c r="A278" s="271">
        <v>123122</v>
      </c>
      <c r="B278" s="272" t="s">
        <v>1028</v>
      </c>
      <c r="C278" s="272" t="s">
        <v>126</v>
      </c>
      <c r="D278" s="272" t="s">
        <v>258</v>
      </c>
      <c r="E278" s="272" t="s">
        <v>307</v>
      </c>
      <c r="F278" s="272" t="s">
        <v>307</v>
      </c>
      <c r="G278" s="272" t="s">
        <v>307</v>
      </c>
      <c r="H278" s="272" t="s">
        <v>307</v>
      </c>
      <c r="I278" s="272" t="s">
        <v>415</v>
      </c>
      <c r="J278" s="272" t="s">
        <v>307</v>
      </c>
      <c r="K278" s="272" t="s">
        <v>307</v>
      </c>
      <c r="L278" s="272" t="s">
        <v>307</v>
      </c>
      <c r="M278" s="272" t="s">
        <v>307</v>
      </c>
      <c r="N278" s="272" t="s">
        <v>307</v>
      </c>
      <c r="O278" s="278" t="s">
        <v>307</v>
      </c>
      <c r="P278" s="271">
        <v>0</v>
      </c>
      <c r="Q278" s="272" t="s">
        <v>307</v>
      </c>
      <c r="R278" s="272" t="s">
        <v>307</v>
      </c>
      <c r="S278" s="272" t="s">
        <v>307</v>
      </c>
      <c r="T278" s="272" t="s">
        <v>307</v>
      </c>
      <c r="U278" s="272" t="s">
        <v>307</v>
      </c>
      <c r="V278" s="272" t="s">
        <v>307</v>
      </c>
      <c r="W278" s="272" t="s">
        <v>307</v>
      </c>
      <c r="X278" s="272" t="s">
        <v>307</v>
      </c>
      <c r="Y278" s="272" t="s">
        <v>307</v>
      </c>
      <c r="Z278" s="272" t="s">
        <v>307</v>
      </c>
      <c r="AA278" s="272" t="s">
        <v>307</v>
      </c>
      <c r="AB278" s="272" t="s">
        <v>307</v>
      </c>
      <c r="AC278" s="272" t="s">
        <v>307</v>
      </c>
      <c r="AD278" s="272"/>
      <c r="AE278" s="272" t="s">
        <v>307</v>
      </c>
      <c r="AF278" s="272" t="s">
        <v>2051</v>
      </c>
      <c r="AG278" s="272" t="s">
        <v>2051</v>
      </c>
    </row>
    <row r="279" spans="1:33" ht="28.8" x14ac:dyDescent="0.3">
      <c r="A279" s="273">
        <v>123132</v>
      </c>
      <c r="B279" s="274" t="s">
        <v>1717</v>
      </c>
      <c r="C279" s="274" t="s">
        <v>750</v>
      </c>
      <c r="D279" s="274" t="s">
        <v>1027</v>
      </c>
      <c r="E279" s="274" t="s">
        <v>333</v>
      </c>
      <c r="F279" s="275">
        <v>35796</v>
      </c>
      <c r="G279" s="274" t="s">
        <v>1916</v>
      </c>
      <c r="H279" s="274" t="s">
        <v>334</v>
      </c>
      <c r="I279" s="274" t="s">
        <v>415</v>
      </c>
      <c r="J279" s="274" t="s">
        <v>335</v>
      </c>
      <c r="K279" s="273">
        <v>2017</v>
      </c>
      <c r="L279" s="274" t="s">
        <v>321</v>
      </c>
      <c r="M279" s="283"/>
      <c r="N279" s="272" t="s">
        <v>307</v>
      </c>
      <c r="O279" s="278" t="s">
        <v>307</v>
      </c>
      <c r="P279" s="271">
        <v>0</v>
      </c>
      <c r="Q279" s="283"/>
      <c r="R279" s="283"/>
      <c r="S279" s="283"/>
      <c r="T279" s="283"/>
      <c r="U279" s="283"/>
      <c r="V279" s="283"/>
      <c r="W279" s="283"/>
      <c r="X279" s="283"/>
      <c r="Y279" s="283"/>
      <c r="Z279" s="283"/>
      <c r="AA279" s="283"/>
      <c r="AB279" s="283"/>
      <c r="AC279" s="274" t="s">
        <v>307</v>
      </c>
      <c r="AD279" s="283"/>
      <c r="AE279" s="283"/>
      <c r="AF279" s="283"/>
      <c r="AG279" s="283"/>
    </row>
    <row r="280" spans="1:33" ht="14.4" x14ac:dyDescent="0.3">
      <c r="A280" s="271">
        <v>123144</v>
      </c>
      <c r="B280" s="272" t="s">
        <v>1026</v>
      </c>
      <c r="C280" s="272" t="s">
        <v>80</v>
      </c>
      <c r="D280" s="272" t="s">
        <v>254</v>
      </c>
      <c r="E280" s="272" t="s">
        <v>307</v>
      </c>
      <c r="F280" s="272" t="s">
        <v>307</v>
      </c>
      <c r="G280" s="272" t="s">
        <v>307</v>
      </c>
      <c r="H280" s="272" t="s">
        <v>307</v>
      </c>
      <c r="I280" s="272" t="s">
        <v>415</v>
      </c>
      <c r="J280" s="272" t="s">
        <v>307</v>
      </c>
      <c r="K280" s="272" t="s">
        <v>307</v>
      </c>
      <c r="L280" s="272" t="s">
        <v>307</v>
      </c>
      <c r="M280" s="272" t="s">
        <v>307</v>
      </c>
      <c r="N280" s="272" t="s">
        <v>307</v>
      </c>
      <c r="O280" s="278" t="s">
        <v>307</v>
      </c>
      <c r="P280" s="271">
        <v>0</v>
      </c>
      <c r="Q280" s="272" t="s">
        <v>307</v>
      </c>
      <c r="R280" s="272" t="s">
        <v>307</v>
      </c>
      <c r="S280" s="272" t="s">
        <v>307</v>
      </c>
      <c r="T280" s="272" t="s">
        <v>307</v>
      </c>
      <c r="U280" s="272" t="s">
        <v>307</v>
      </c>
      <c r="V280" s="272" t="s">
        <v>307</v>
      </c>
      <c r="W280" s="272" t="s">
        <v>307</v>
      </c>
      <c r="X280" s="272" t="s">
        <v>307</v>
      </c>
      <c r="Y280" s="272" t="s">
        <v>307</v>
      </c>
      <c r="Z280" s="272" t="s">
        <v>307</v>
      </c>
      <c r="AA280" s="272" t="s">
        <v>307</v>
      </c>
      <c r="AB280" s="272" t="s">
        <v>307</v>
      </c>
      <c r="AC280" s="272" t="s">
        <v>307</v>
      </c>
      <c r="AD280" s="272"/>
      <c r="AE280" s="272" t="s">
        <v>307</v>
      </c>
      <c r="AF280" s="272" t="s">
        <v>2051</v>
      </c>
      <c r="AG280" s="272" t="s">
        <v>2051</v>
      </c>
    </row>
    <row r="281" spans="1:33" ht="43.2" x14ac:dyDescent="0.3">
      <c r="A281" s="271">
        <v>123146</v>
      </c>
      <c r="B281" s="272" t="s">
        <v>1025</v>
      </c>
      <c r="C281" s="272" t="s">
        <v>460</v>
      </c>
      <c r="D281" s="272" t="s">
        <v>2038</v>
      </c>
      <c r="E281" s="272" t="s">
        <v>307</v>
      </c>
      <c r="F281" s="272" t="s">
        <v>307</v>
      </c>
      <c r="G281" s="272" t="s">
        <v>307</v>
      </c>
      <c r="H281" s="272" t="s">
        <v>307</v>
      </c>
      <c r="I281" s="272" t="s">
        <v>415</v>
      </c>
      <c r="J281" s="272" t="s">
        <v>307</v>
      </c>
      <c r="K281" s="272" t="s">
        <v>307</v>
      </c>
      <c r="L281" s="272" t="s">
        <v>307</v>
      </c>
      <c r="M281" s="272" t="s">
        <v>307</v>
      </c>
      <c r="N281" s="272" t="s">
        <v>307</v>
      </c>
      <c r="O281" s="278" t="s">
        <v>307</v>
      </c>
      <c r="P281" s="271">
        <v>0</v>
      </c>
      <c r="Q281" s="272" t="s">
        <v>307</v>
      </c>
      <c r="R281" s="272" t="s">
        <v>307</v>
      </c>
      <c r="S281" s="272" t="s">
        <v>307</v>
      </c>
      <c r="T281" s="272" t="s">
        <v>307</v>
      </c>
      <c r="U281" s="272" t="s">
        <v>307</v>
      </c>
      <c r="V281" s="272" t="s">
        <v>307</v>
      </c>
      <c r="W281" s="272" t="s">
        <v>307</v>
      </c>
      <c r="X281" s="272" t="s">
        <v>307</v>
      </c>
      <c r="Y281" s="272" t="s">
        <v>307</v>
      </c>
      <c r="Z281" s="272" t="s">
        <v>307</v>
      </c>
      <c r="AA281" s="272" t="s">
        <v>307</v>
      </c>
      <c r="AB281" s="272" t="s">
        <v>307</v>
      </c>
      <c r="AC281" s="272" t="s">
        <v>2090</v>
      </c>
      <c r="AD281" s="272"/>
      <c r="AE281" s="272" t="s">
        <v>307</v>
      </c>
      <c r="AF281" s="272" t="s">
        <v>2051</v>
      </c>
      <c r="AG281" s="272" t="s">
        <v>2051</v>
      </c>
    </row>
    <row r="282" spans="1:33" ht="43.2" x14ac:dyDescent="0.3">
      <c r="A282" s="271">
        <v>123151</v>
      </c>
      <c r="B282" s="272" t="s">
        <v>1023</v>
      </c>
      <c r="C282" s="272" t="s">
        <v>1024</v>
      </c>
      <c r="D282" s="272" t="s">
        <v>219</v>
      </c>
      <c r="E282" s="272" t="s">
        <v>307</v>
      </c>
      <c r="F282" s="272" t="s">
        <v>307</v>
      </c>
      <c r="G282" s="272" t="s">
        <v>307</v>
      </c>
      <c r="H282" s="272" t="s">
        <v>307</v>
      </c>
      <c r="I282" s="272" t="s">
        <v>415</v>
      </c>
      <c r="J282" s="272" t="s">
        <v>307</v>
      </c>
      <c r="K282" s="272" t="s">
        <v>307</v>
      </c>
      <c r="L282" s="272" t="s">
        <v>307</v>
      </c>
      <c r="M282" s="272" t="s">
        <v>307</v>
      </c>
      <c r="N282" s="272" t="s">
        <v>307</v>
      </c>
      <c r="O282" s="278" t="s">
        <v>307</v>
      </c>
      <c r="P282" s="271">
        <v>0</v>
      </c>
      <c r="Q282" s="272" t="s">
        <v>307</v>
      </c>
      <c r="R282" s="272" t="s">
        <v>307</v>
      </c>
      <c r="S282" s="272" t="s">
        <v>307</v>
      </c>
      <c r="T282" s="272" t="s">
        <v>307</v>
      </c>
      <c r="U282" s="272" t="s">
        <v>307</v>
      </c>
      <c r="V282" s="272" t="s">
        <v>307</v>
      </c>
      <c r="W282" s="272" t="s">
        <v>307</v>
      </c>
      <c r="X282" s="272" t="s">
        <v>307</v>
      </c>
      <c r="Y282" s="272" t="s">
        <v>307</v>
      </c>
      <c r="Z282" s="272" t="s">
        <v>307</v>
      </c>
      <c r="AA282" s="272" t="s">
        <v>307</v>
      </c>
      <c r="AB282" s="272" t="s">
        <v>307</v>
      </c>
      <c r="AC282" s="272" t="s">
        <v>2091</v>
      </c>
      <c r="AD282" s="272"/>
      <c r="AE282" s="272" t="s">
        <v>307</v>
      </c>
      <c r="AF282" s="272" t="s">
        <v>2051</v>
      </c>
      <c r="AG282" s="272" t="s">
        <v>2051</v>
      </c>
    </row>
    <row r="283" spans="1:33" ht="28.8" x14ac:dyDescent="0.3">
      <c r="A283" s="273">
        <v>123153</v>
      </c>
      <c r="B283" s="274" t="s">
        <v>1022</v>
      </c>
      <c r="C283" s="274" t="s">
        <v>630</v>
      </c>
      <c r="D283" s="274" t="s">
        <v>465</v>
      </c>
      <c r="E283" s="274" t="s">
        <v>333</v>
      </c>
      <c r="F283" s="279"/>
      <c r="G283" s="274" t="s">
        <v>315</v>
      </c>
      <c r="H283" s="274" t="s">
        <v>334</v>
      </c>
      <c r="I283" s="274" t="s">
        <v>415</v>
      </c>
      <c r="J283" s="274" t="s">
        <v>335</v>
      </c>
      <c r="K283" s="273">
        <v>1994</v>
      </c>
      <c r="L283" s="274" t="s">
        <v>315</v>
      </c>
      <c r="M283" s="283"/>
      <c r="N283" s="272" t="s">
        <v>307</v>
      </c>
      <c r="O283" s="278" t="s">
        <v>307</v>
      </c>
      <c r="P283" s="271">
        <v>0</v>
      </c>
      <c r="Q283" s="283"/>
      <c r="R283" s="283"/>
      <c r="S283" s="283"/>
      <c r="T283" s="283"/>
      <c r="U283" s="283"/>
      <c r="V283" s="283"/>
      <c r="W283" s="283"/>
      <c r="X283" s="283"/>
      <c r="Y283" s="283"/>
      <c r="Z283" s="283"/>
      <c r="AA283" s="283"/>
      <c r="AB283" s="283"/>
      <c r="AC283" s="274" t="s">
        <v>307</v>
      </c>
      <c r="AD283" s="283"/>
      <c r="AE283" s="283"/>
      <c r="AF283" s="283"/>
      <c r="AG283" s="283"/>
    </row>
    <row r="284" spans="1:33" ht="14.4" x14ac:dyDescent="0.3">
      <c r="A284" s="271">
        <v>123157</v>
      </c>
      <c r="B284" s="272" t="s">
        <v>1021</v>
      </c>
      <c r="C284" s="272" t="s">
        <v>648</v>
      </c>
      <c r="D284" s="272" t="s">
        <v>371</v>
      </c>
      <c r="E284" s="272" t="s">
        <v>307</v>
      </c>
      <c r="F284" s="272" t="s">
        <v>307</v>
      </c>
      <c r="G284" s="272" t="s">
        <v>307</v>
      </c>
      <c r="H284" s="272" t="s">
        <v>307</v>
      </c>
      <c r="I284" s="272" t="s">
        <v>415</v>
      </c>
      <c r="J284" s="272" t="s">
        <v>307</v>
      </c>
      <c r="K284" s="272" t="s">
        <v>307</v>
      </c>
      <c r="L284" s="272" t="s">
        <v>307</v>
      </c>
      <c r="M284" s="272" t="s">
        <v>307</v>
      </c>
      <c r="N284" s="272" t="s">
        <v>307</v>
      </c>
      <c r="O284" s="278" t="s">
        <v>307</v>
      </c>
      <c r="P284" s="271">
        <v>0</v>
      </c>
      <c r="Q284" s="272" t="s">
        <v>307</v>
      </c>
      <c r="R284" s="272" t="s">
        <v>307</v>
      </c>
      <c r="S284" s="272" t="s">
        <v>307</v>
      </c>
      <c r="T284" s="272" t="s">
        <v>307</v>
      </c>
      <c r="U284" s="272" t="s">
        <v>307</v>
      </c>
      <c r="V284" s="272" t="s">
        <v>307</v>
      </c>
      <c r="W284" s="272" t="s">
        <v>307</v>
      </c>
      <c r="X284" s="272" t="s">
        <v>307</v>
      </c>
      <c r="Y284" s="272" t="s">
        <v>307</v>
      </c>
      <c r="Z284" s="272" t="s">
        <v>307</v>
      </c>
      <c r="AA284" s="272" t="s">
        <v>307</v>
      </c>
      <c r="AB284" s="272" t="s">
        <v>307</v>
      </c>
      <c r="AC284" s="272" t="s">
        <v>307</v>
      </c>
      <c r="AD284" s="272"/>
      <c r="AE284" s="272" t="s">
        <v>307</v>
      </c>
      <c r="AF284" s="272" t="s">
        <v>2051</v>
      </c>
      <c r="AG284" s="272" t="s">
        <v>2051</v>
      </c>
    </row>
    <row r="285" spans="1:33" ht="14.4" x14ac:dyDescent="0.3">
      <c r="A285" s="271">
        <v>123160</v>
      </c>
      <c r="B285" s="272" t="s">
        <v>1020</v>
      </c>
      <c r="C285" s="272" t="s">
        <v>66</v>
      </c>
      <c r="D285" s="272" t="s">
        <v>720</v>
      </c>
      <c r="E285" s="272" t="s">
        <v>307</v>
      </c>
      <c r="F285" s="272" t="s">
        <v>307</v>
      </c>
      <c r="G285" s="272" t="s">
        <v>307</v>
      </c>
      <c r="H285" s="272" t="s">
        <v>307</v>
      </c>
      <c r="I285" s="272" t="s">
        <v>415</v>
      </c>
      <c r="J285" s="272" t="s">
        <v>307</v>
      </c>
      <c r="K285" s="272" t="s">
        <v>307</v>
      </c>
      <c r="L285" s="272" t="s">
        <v>307</v>
      </c>
      <c r="M285" s="272" t="s">
        <v>307</v>
      </c>
      <c r="N285" s="272" t="s">
        <v>307</v>
      </c>
      <c r="O285" s="278" t="s">
        <v>307</v>
      </c>
      <c r="P285" s="271">
        <v>0</v>
      </c>
      <c r="Q285" s="272" t="s">
        <v>307</v>
      </c>
      <c r="R285" s="272" t="s">
        <v>307</v>
      </c>
      <c r="S285" s="272" t="s">
        <v>307</v>
      </c>
      <c r="T285" s="272" t="s">
        <v>307</v>
      </c>
      <c r="U285" s="272" t="s">
        <v>307</v>
      </c>
      <c r="V285" s="272" t="s">
        <v>307</v>
      </c>
      <c r="W285" s="272" t="s">
        <v>307</v>
      </c>
      <c r="X285" s="272" t="s">
        <v>307</v>
      </c>
      <c r="Y285" s="272" t="s">
        <v>307</v>
      </c>
      <c r="Z285" s="272" t="s">
        <v>307</v>
      </c>
      <c r="AA285" s="272" t="s">
        <v>307</v>
      </c>
      <c r="AB285" s="272" t="s">
        <v>307</v>
      </c>
      <c r="AC285" s="272" t="s">
        <v>307</v>
      </c>
      <c r="AD285" s="272"/>
      <c r="AE285" s="272" t="s">
        <v>307</v>
      </c>
      <c r="AF285" s="272" t="s">
        <v>2051</v>
      </c>
      <c r="AG285" s="272" t="s">
        <v>2051</v>
      </c>
    </row>
    <row r="286" spans="1:33" ht="43.2" x14ac:dyDescent="0.3">
      <c r="A286" s="271">
        <v>123161</v>
      </c>
      <c r="B286" s="272" t="s">
        <v>1019</v>
      </c>
      <c r="C286" s="272" t="s">
        <v>487</v>
      </c>
      <c r="D286" s="272" t="s">
        <v>273</v>
      </c>
      <c r="E286" s="272" t="s">
        <v>307</v>
      </c>
      <c r="F286" s="272" t="s">
        <v>307</v>
      </c>
      <c r="G286" s="272" t="s">
        <v>307</v>
      </c>
      <c r="H286" s="272" t="s">
        <v>307</v>
      </c>
      <c r="I286" s="272" t="s">
        <v>415</v>
      </c>
      <c r="J286" s="272" t="s">
        <v>307</v>
      </c>
      <c r="K286" s="272" t="s">
        <v>307</v>
      </c>
      <c r="L286" s="272" t="s">
        <v>307</v>
      </c>
      <c r="M286" s="272" t="s">
        <v>307</v>
      </c>
      <c r="N286" s="272" t="s">
        <v>307</v>
      </c>
      <c r="O286" s="278" t="s">
        <v>307</v>
      </c>
      <c r="P286" s="271">
        <v>0</v>
      </c>
      <c r="Q286" s="272" t="s">
        <v>307</v>
      </c>
      <c r="R286" s="272" t="s">
        <v>307</v>
      </c>
      <c r="S286" s="272" t="s">
        <v>307</v>
      </c>
      <c r="T286" s="272" t="s">
        <v>307</v>
      </c>
      <c r="U286" s="272" t="s">
        <v>307</v>
      </c>
      <c r="V286" s="272" t="s">
        <v>307</v>
      </c>
      <c r="W286" s="272" t="s">
        <v>307</v>
      </c>
      <c r="X286" s="272" t="s">
        <v>307</v>
      </c>
      <c r="Y286" s="272" t="s">
        <v>307</v>
      </c>
      <c r="Z286" s="272" t="s">
        <v>307</v>
      </c>
      <c r="AA286" s="272" t="s">
        <v>307</v>
      </c>
      <c r="AB286" s="272" t="s">
        <v>307</v>
      </c>
      <c r="AC286" s="272" t="s">
        <v>2090</v>
      </c>
      <c r="AD286" s="272"/>
      <c r="AE286" s="272" t="s">
        <v>307</v>
      </c>
      <c r="AF286" s="272" t="s">
        <v>2051</v>
      </c>
      <c r="AG286" s="272" t="s">
        <v>2051</v>
      </c>
    </row>
    <row r="287" spans="1:33" ht="43.2" x14ac:dyDescent="0.3">
      <c r="A287" s="271">
        <v>123164</v>
      </c>
      <c r="B287" s="272" t="s">
        <v>1017</v>
      </c>
      <c r="C287" s="272" t="s">
        <v>2040</v>
      </c>
      <c r="D287" s="272" t="s">
        <v>1018</v>
      </c>
      <c r="E287" s="272" t="s">
        <v>307</v>
      </c>
      <c r="F287" s="272" t="s">
        <v>307</v>
      </c>
      <c r="G287" s="272" t="s">
        <v>307</v>
      </c>
      <c r="H287" s="272" t="s">
        <v>307</v>
      </c>
      <c r="I287" s="272" t="s">
        <v>415</v>
      </c>
      <c r="J287" s="272" t="s">
        <v>307</v>
      </c>
      <c r="K287" s="272" t="s">
        <v>307</v>
      </c>
      <c r="L287" s="272" t="s">
        <v>307</v>
      </c>
      <c r="M287" s="272" t="s">
        <v>307</v>
      </c>
      <c r="N287" s="272" t="s">
        <v>307</v>
      </c>
      <c r="O287" s="278" t="s">
        <v>307</v>
      </c>
      <c r="P287" s="271">
        <v>0</v>
      </c>
      <c r="Q287" s="272" t="s">
        <v>307</v>
      </c>
      <c r="R287" s="272" t="s">
        <v>307</v>
      </c>
      <c r="S287" s="272" t="s">
        <v>307</v>
      </c>
      <c r="T287" s="272" t="s">
        <v>307</v>
      </c>
      <c r="U287" s="272" t="s">
        <v>307</v>
      </c>
      <c r="V287" s="272" t="s">
        <v>307</v>
      </c>
      <c r="W287" s="272" t="s">
        <v>307</v>
      </c>
      <c r="X287" s="272" t="s">
        <v>307</v>
      </c>
      <c r="Y287" s="272" t="s">
        <v>307</v>
      </c>
      <c r="Z287" s="272" t="s">
        <v>307</v>
      </c>
      <c r="AA287" s="272" t="s">
        <v>307</v>
      </c>
      <c r="AB287" s="272" t="s">
        <v>307</v>
      </c>
      <c r="AC287" s="272" t="s">
        <v>2091</v>
      </c>
      <c r="AD287" s="272"/>
      <c r="AE287" s="272" t="s">
        <v>307</v>
      </c>
      <c r="AF287" s="272" t="s">
        <v>2051</v>
      </c>
      <c r="AG287" s="272" t="s">
        <v>2051</v>
      </c>
    </row>
    <row r="288" spans="1:33" ht="14.4" x14ac:dyDescent="0.3">
      <c r="A288" s="271">
        <v>123165</v>
      </c>
      <c r="B288" s="272" t="s">
        <v>1016</v>
      </c>
      <c r="C288" s="272" t="s">
        <v>422</v>
      </c>
      <c r="D288" s="272" t="s">
        <v>221</v>
      </c>
      <c r="E288" s="272" t="s">
        <v>307</v>
      </c>
      <c r="F288" s="272" t="s">
        <v>307</v>
      </c>
      <c r="G288" s="272" t="s">
        <v>307</v>
      </c>
      <c r="H288" s="272" t="s">
        <v>307</v>
      </c>
      <c r="I288" s="272" t="s">
        <v>415</v>
      </c>
      <c r="J288" s="272" t="s">
        <v>307</v>
      </c>
      <c r="K288" s="272" t="s">
        <v>307</v>
      </c>
      <c r="L288" s="272" t="s">
        <v>307</v>
      </c>
      <c r="M288" s="272" t="s">
        <v>307</v>
      </c>
      <c r="N288" s="272" t="s">
        <v>307</v>
      </c>
      <c r="O288" s="278" t="s">
        <v>307</v>
      </c>
      <c r="P288" s="271">
        <v>0</v>
      </c>
      <c r="Q288" s="272" t="s">
        <v>307</v>
      </c>
      <c r="R288" s="272" t="s">
        <v>307</v>
      </c>
      <c r="S288" s="272" t="s">
        <v>307</v>
      </c>
      <c r="T288" s="272" t="s">
        <v>307</v>
      </c>
      <c r="U288" s="272" t="s">
        <v>307</v>
      </c>
      <c r="V288" s="272" t="s">
        <v>307</v>
      </c>
      <c r="W288" s="272" t="s">
        <v>307</v>
      </c>
      <c r="X288" s="272" t="s">
        <v>307</v>
      </c>
      <c r="Y288" s="272" t="s">
        <v>307</v>
      </c>
      <c r="Z288" s="272" t="s">
        <v>307</v>
      </c>
      <c r="AA288" s="272" t="s">
        <v>307</v>
      </c>
      <c r="AB288" s="272" t="s">
        <v>307</v>
      </c>
      <c r="AC288" s="272" t="s">
        <v>307</v>
      </c>
      <c r="AD288" s="272"/>
      <c r="AE288" s="272" t="s">
        <v>307</v>
      </c>
      <c r="AF288" s="272" t="s">
        <v>2051</v>
      </c>
      <c r="AG288" s="272" t="s">
        <v>2051</v>
      </c>
    </row>
    <row r="289" spans="1:33" ht="28.8" x14ac:dyDescent="0.3">
      <c r="A289" s="273">
        <v>123175</v>
      </c>
      <c r="B289" s="274" t="s">
        <v>1014</v>
      </c>
      <c r="C289" s="274" t="s">
        <v>678</v>
      </c>
      <c r="D289" s="274" t="s">
        <v>1015</v>
      </c>
      <c r="E289" s="274" t="s">
        <v>333</v>
      </c>
      <c r="F289" s="279"/>
      <c r="G289" s="274" t="s">
        <v>1917</v>
      </c>
      <c r="H289" s="274" t="s">
        <v>334</v>
      </c>
      <c r="I289" s="274" t="s">
        <v>415</v>
      </c>
      <c r="J289" s="274" t="s">
        <v>316</v>
      </c>
      <c r="K289" s="273">
        <v>2012</v>
      </c>
      <c r="L289" s="274" t="s">
        <v>317</v>
      </c>
      <c r="M289" s="283"/>
      <c r="N289" s="272" t="s">
        <v>307</v>
      </c>
      <c r="O289" s="278" t="s">
        <v>307</v>
      </c>
      <c r="P289" s="271">
        <v>0</v>
      </c>
      <c r="Q289" s="283"/>
      <c r="R289" s="283"/>
      <c r="S289" s="283"/>
      <c r="T289" s="283"/>
      <c r="U289" s="283"/>
      <c r="V289" s="283"/>
      <c r="W289" s="283"/>
      <c r="X289" s="283"/>
      <c r="Y289" s="283"/>
      <c r="Z289" s="283"/>
      <c r="AA289" s="283"/>
      <c r="AB289" s="283"/>
      <c r="AC289" s="274" t="s">
        <v>307</v>
      </c>
      <c r="AD289" s="283"/>
      <c r="AE289" s="283"/>
      <c r="AF289" s="283"/>
      <c r="AG289" s="283"/>
    </row>
    <row r="290" spans="1:33" ht="14.4" x14ac:dyDescent="0.3">
      <c r="A290" s="271">
        <v>123179</v>
      </c>
      <c r="B290" s="272" t="s">
        <v>1012</v>
      </c>
      <c r="C290" s="272" t="s">
        <v>1013</v>
      </c>
      <c r="D290" s="272" t="s">
        <v>245</v>
      </c>
      <c r="E290" s="272" t="s">
        <v>307</v>
      </c>
      <c r="F290" s="272" t="s">
        <v>307</v>
      </c>
      <c r="G290" s="272" t="s">
        <v>307</v>
      </c>
      <c r="H290" s="272" t="s">
        <v>307</v>
      </c>
      <c r="I290" s="272" t="s">
        <v>415</v>
      </c>
      <c r="J290" s="272" t="s">
        <v>307</v>
      </c>
      <c r="K290" s="272" t="s">
        <v>307</v>
      </c>
      <c r="L290" s="272" t="s">
        <v>307</v>
      </c>
      <c r="M290" s="272" t="s">
        <v>307</v>
      </c>
      <c r="N290" s="272" t="s">
        <v>307</v>
      </c>
      <c r="O290" s="278" t="s">
        <v>307</v>
      </c>
      <c r="P290" s="271">
        <v>0</v>
      </c>
      <c r="Q290" s="272" t="s">
        <v>307</v>
      </c>
      <c r="R290" s="272" t="s">
        <v>307</v>
      </c>
      <c r="S290" s="272" t="s">
        <v>307</v>
      </c>
      <c r="T290" s="272" t="s">
        <v>307</v>
      </c>
      <c r="U290" s="272" t="s">
        <v>307</v>
      </c>
      <c r="V290" s="272" t="s">
        <v>307</v>
      </c>
      <c r="W290" s="272" t="s">
        <v>307</v>
      </c>
      <c r="X290" s="272" t="s">
        <v>307</v>
      </c>
      <c r="Y290" s="272" t="s">
        <v>307</v>
      </c>
      <c r="Z290" s="272" t="s">
        <v>307</v>
      </c>
      <c r="AA290" s="272" t="s">
        <v>307</v>
      </c>
      <c r="AB290" s="272" t="s">
        <v>307</v>
      </c>
      <c r="AC290" s="272" t="s">
        <v>307</v>
      </c>
      <c r="AD290" s="272"/>
      <c r="AE290" s="272" t="s">
        <v>307</v>
      </c>
      <c r="AF290" s="272" t="s">
        <v>2051</v>
      </c>
      <c r="AG290" s="272" t="s">
        <v>2051</v>
      </c>
    </row>
    <row r="291" spans="1:33" ht="43.2" x14ac:dyDescent="0.3">
      <c r="A291" s="271">
        <v>123182</v>
      </c>
      <c r="B291" s="272" t="s">
        <v>520</v>
      </c>
      <c r="C291" s="272" t="s">
        <v>69</v>
      </c>
      <c r="D291" s="272" t="s">
        <v>496</v>
      </c>
      <c r="E291" s="272" t="s">
        <v>307</v>
      </c>
      <c r="F291" s="272" t="s">
        <v>307</v>
      </c>
      <c r="G291" s="272" t="s">
        <v>307</v>
      </c>
      <c r="H291" s="272" t="s">
        <v>307</v>
      </c>
      <c r="I291" s="272" t="s">
        <v>415</v>
      </c>
      <c r="J291" s="272" t="s">
        <v>307</v>
      </c>
      <c r="K291" s="272" t="s">
        <v>307</v>
      </c>
      <c r="L291" s="272" t="s">
        <v>307</v>
      </c>
      <c r="M291" s="272" t="s">
        <v>307</v>
      </c>
      <c r="N291" s="272" t="s">
        <v>307</v>
      </c>
      <c r="O291" s="278" t="s">
        <v>307</v>
      </c>
      <c r="P291" s="271">
        <v>0</v>
      </c>
      <c r="Q291" s="272" t="s">
        <v>307</v>
      </c>
      <c r="R291" s="272" t="s">
        <v>307</v>
      </c>
      <c r="S291" s="272" t="s">
        <v>307</v>
      </c>
      <c r="T291" s="272" t="s">
        <v>307</v>
      </c>
      <c r="U291" s="272" t="s">
        <v>307</v>
      </c>
      <c r="V291" s="272" t="s">
        <v>307</v>
      </c>
      <c r="W291" s="272" t="s">
        <v>307</v>
      </c>
      <c r="X291" s="272" t="s">
        <v>307</v>
      </c>
      <c r="Y291" s="272" t="s">
        <v>307</v>
      </c>
      <c r="Z291" s="272" t="s">
        <v>307</v>
      </c>
      <c r="AA291" s="272" t="s">
        <v>307</v>
      </c>
      <c r="AB291" s="272" t="s">
        <v>307</v>
      </c>
      <c r="AC291" s="272" t="s">
        <v>2090</v>
      </c>
      <c r="AD291" s="272"/>
      <c r="AE291" s="272" t="s">
        <v>307</v>
      </c>
      <c r="AF291" s="272" t="s">
        <v>2051</v>
      </c>
      <c r="AG291" s="272" t="s">
        <v>2051</v>
      </c>
    </row>
    <row r="292" spans="1:33" ht="43.2" x14ac:dyDescent="0.3">
      <c r="A292" s="271">
        <v>123185</v>
      </c>
      <c r="B292" s="272" t="s">
        <v>1011</v>
      </c>
      <c r="C292" s="272" t="s">
        <v>2043</v>
      </c>
      <c r="D292" s="272" t="s">
        <v>612</v>
      </c>
      <c r="E292" s="272" t="s">
        <v>307</v>
      </c>
      <c r="F292" s="272" t="s">
        <v>307</v>
      </c>
      <c r="G292" s="272" t="s">
        <v>307</v>
      </c>
      <c r="H292" s="272" t="s">
        <v>307</v>
      </c>
      <c r="I292" s="272" t="s">
        <v>415</v>
      </c>
      <c r="J292" s="272" t="s">
        <v>307</v>
      </c>
      <c r="K292" s="272" t="s">
        <v>307</v>
      </c>
      <c r="L292" s="272" t="s">
        <v>307</v>
      </c>
      <c r="M292" s="272" t="s">
        <v>307</v>
      </c>
      <c r="N292" s="272" t="s">
        <v>307</v>
      </c>
      <c r="O292" s="278" t="s">
        <v>307</v>
      </c>
      <c r="P292" s="271">
        <v>0</v>
      </c>
      <c r="Q292" s="272" t="s">
        <v>307</v>
      </c>
      <c r="R292" s="272" t="s">
        <v>307</v>
      </c>
      <c r="S292" s="272" t="s">
        <v>307</v>
      </c>
      <c r="T292" s="272" t="s">
        <v>307</v>
      </c>
      <c r="U292" s="272" t="s">
        <v>307</v>
      </c>
      <c r="V292" s="272" t="s">
        <v>307</v>
      </c>
      <c r="W292" s="272" t="s">
        <v>307</v>
      </c>
      <c r="X292" s="272" t="s">
        <v>307</v>
      </c>
      <c r="Y292" s="272" t="s">
        <v>307</v>
      </c>
      <c r="Z292" s="272" t="s">
        <v>307</v>
      </c>
      <c r="AA292" s="272" t="s">
        <v>307</v>
      </c>
      <c r="AB292" s="272" t="s">
        <v>307</v>
      </c>
      <c r="AC292" s="272" t="s">
        <v>2091</v>
      </c>
      <c r="AD292" s="272"/>
      <c r="AE292" s="272" t="s">
        <v>307</v>
      </c>
      <c r="AF292" s="272" t="s">
        <v>2051</v>
      </c>
      <c r="AG292" s="272" t="s">
        <v>2051</v>
      </c>
    </row>
    <row r="293" spans="1:33" ht="43.2" x14ac:dyDescent="0.3">
      <c r="A293" s="271">
        <v>123187</v>
      </c>
      <c r="B293" s="272" t="s">
        <v>1009</v>
      </c>
      <c r="C293" s="272" t="s">
        <v>168</v>
      </c>
      <c r="D293" s="272" t="s">
        <v>1010</v>
      </c>
      <c r="E293" s="272" t="s">
        <v>307</v>
      </c>
      <c r="F293" s="272" t="s">
        <v>307</v>
      </c>
      <c r="G293" s="272" t="s">
        <v>307</v>
      </c>
      <c r="H293" s="272" t="s">
        <v>307</v>
      </c>
      <c r="I293" s="272" t="s">
        <v>415</v>
      </c>
      <c r="J293" s="272" t="s">
        <v>307</v>
      </c>
      <c r="K293" s="272" t="s">
        <v>307</v>
      </c>
      <c r="L293" s="272" t="s">
        <v>307</v>
      </c>
      <c r="M293" s="272" t="s">
        <v>307</v>
      </c>
      <c r="N293" s="272" t="s">
        <v>307</v>
      </c>
      <c r="O293" s="278" t="s">
        <v>307</v>
      </c>
      <c r="P293" s="271">
        <v>0</v>
      </c>
      <c r="Q293" s="272" t="s">
        <v>307</v>
      </c>
      <c r="R293" s="272" t="s">
        <v>307</v>
      </c>
      <c r="S293" s="272" t="s">
        <v>307</v>
      </c>
      <c r="T293" s="272" t="s">
        <v>307</v>
      </c>
      <c r="U293" s="272" t="s">
        <v>307</v>
      </c>
      <c r="V293" s="272" t="s">
        <v>307</v>
      </c>
      <c r="W293" s="272" t="s">
        <v>307</v>
      </c>
      <c r="X293" s="272" t="s">
        <v>307</v>
      </c>
      <c r="Y293" s="272" t="s">
        <v>307</v>
      </c>
      <c r="Z293" s="272" t="s">
        <v>307</v>
      </c>
      <c r="AA293" s="272" t="s">
        <v>307</v>
      </c>
      <c r="AB293" s="272" t="s">
        <v>307</v>
      </c>
      <c r="AC293" s="272" t="s">
        <v>2090</v>
      </c>
      <c r="AD293" s="272"/>
      <c r="AE293" s="272" t="s">
        <v>307</v>
      </c>
      <c r="AF293" s="272" t="s">
        <v>2051</v>
      </c>
      <c r="AG293" s="272" t="s">
        <v>2051</v>
      </c>
    </row>
    <row r="294" spans="1:33" ht="72" x14ac:dyDescent="0.3">
      <c r="A294" s="273">
        <v>123190</v>
      </c>
      <c r="B294" s="274" t="s">
        <v>1008</v>
      </c>
      <c r="C294" s="274" t="s">
        <v>670</v>
      </c>
      <c r="D294" s="274" t="s">
        <v>214</v>
      </c>
      <c r="E294" s="274" t="s">
        <v>332</v>
      </c>
      <c r="F294" s="275">
        <v>30403</v>
      </c>
      <c r="G294" s="274" t="s">
        <v>1964</v>
      </c>
      <c r="H294" s="274" t="s">
        <v>334</v>
      </c>
      <c r="I294" s="274" t="s">
        <v>415</v>
      </c>
      <c r="J294" s="274" t="s">
        <v>1787</v>
      </c>
      <c r="K294" s="273">
        <v>2002</v>
      </c>
      <c r="L294" s="274" t="s">
        <v>320</v>
      </c>
      <c r="M294" s="283"/>
      <c r="N294" s="272" t="s">
        <v>307</v>
      </c>
      <c r="O294" s="278" t="s">
        <v>307</v>
      </c>
      <c r="P294" s="271">
        <v>0</v>
      </c>
      <c r="Q294" s="283"/>
      <c r="R294" s="283"/>
      <c r="S294" s="283"/>
      <c r="T294" s="283"/>
      <c r="U294" s="283"/>
      <c r="V294" s="283"/>
      <c r="W294" s="283"/>
      <c r="X294" s="283"/>
      <c r="Y294" s="283"/>
      <c r="Z294" s="283"/>
      <c r="AA294" s="283"/>
      <c r="AB294" s="283"/>
      <c r="AC294" s="274" t="s">
        <v>2092</v>
      </c>
      <c r="AD294" s="283"/>
      <c r="AE294" s="283"/>
      <c r="AF294" s="283"/>
      <c r="AG294" s="283"/>
    </row>
    <row r="295" spans="1:33" ht="28.8" x14ac:dyDescent="0.3">
      <c r="A295" s="273">
        <v>123192</v>
      </c>
      <c r="B295" s="274" t="s">
        <v>1006</v>
      </c>
      <c r="C295" s="274" t="s">
        <v>97</v>
      </c>
      <c r="D295" s="274" t="s">
        <v>1007</v>
      </c>
      <c r="E295" s="274" t="s">
        <v>1408</v>
      </c>
      <c r="F295" s="275">
        <v>29304</v>
      </c>
      <c r="G295" s="274" t="s">
        <v>1802</v>
      </c>
      <c r="H295" s="274" t="s">
        <v>334</v>
      </c>
      <c r="I295" s="274" t="s">
        <v>415</v>
      </c>
      <c r="J295" s="274" t="s">
        <v>1787</v>
      </c>
      <c r="K295" s="273">
        <v>1998</v>
      </c>
      <c r="L295" s="274" t="s">
        <v>328</v>
      </c>
      <c r="M295" s="283"/>
      <c r="N295" s="272" t="s">
        <v>307</v>
      </c>
      <c r="O295" s="278" t="s">
        <v>307</v>
      </c>
      <c r="P295" s="271">
        <v>0</v>
      </c>
      <c r="Q295" s="283"/>
      <c r="R295" s="283"/>
      <c r="S295" s="283"/>
      <c r="T295" s="283"/>
      <c r="U295" s="283"/>
      <c r="V295" s="283"/>
      <c r="W295" s="283"/>
      <c r="X295" s="283"/>
      <c r="Y295" s="283"/>
      <c r="Z295" s="283"/>
      <c r="AA295" s="283"/>
      <c r="AB295" s="283"/>
      <c r="AC295" s="274" t="s">
        <v>307</v>
      </c>
      <c r="AD295" s="283"/>
      <c r="AE295" s="283"/>
      <c r="AF295" s="283"/>
      <c r="AG295" s="283"/>
    </row>
    <row r="296" spans="1:33" ht="14.4" x14ac:dyDescent="0.3">
      <c r="A296" s="271">
        <v>123194</v>
      </c>
      <c r="B296" s="272" t="s">
        <v>1005</v>
      </c>
      <c r="C296" s="272" t="s">
        <v>121</v>
      </c>
      <c r="D296" s="272" t="s">
        <v>198</v>
      </c>
      <c r="E296" s="272" t="s">
        <v>307</v>
      </c>
      <c r="F296" s="272" t="s">
        <v>307</v>
      </c>
      <c r="G296" s="272" t="s">
        <v>307</v>
      </c>
      <c r="H296" s="272" t="s">
        <v>307</v>
      </c>
      <c r="I296" s="272" t="s">
        <v>415</v>
      </c>
      <c r="J296" s="272" t="s">
        <v>307</v>
      </c>
      <c r="K296" s="272" t="s">
        <v>307</v>
      </c>
      <c r="L296" s="272" t="s">
        <v>307</v>
      </c>
      <c r="M296" s="272" t="s">
        <v>307</v>
      </c>
      <c r="N296" s="272" t="s">
        <v>307</v>
      </c>
      <c r="O296" s="278" t="s">
        <v>307</v>
      </c>
      <c r="P296" s="271">
        <v>0</v>
      </c>
      <c r="Q296" s="272" t="s">
        <v>307</v>
      </c>
      <c r="R296" s="272" t="s">
        <v>307</v>
      </c>
      <c r="S296" s="272" t="s">
        <v>307</v>
      </c>
      <c r="T296" s="272" t="s">
        <v>307</v>
      </c>
      <c r="U296" s="272" t="s">
        <v>307</v>
      </c>
      <c r="V296" s="272" t="s">
        <v>307</v>
      </c>
      <c r="W296" s="272" t="s">
        <v>307</v>
      </c>
      <c r="X296" s="272" t="s">
        <v>307</v>
      </c>
      <c r="Y296" s="272" t="s">
        <v>307</v>
      </c>
      <c r="Z296" s="272" t="s">
        <v>307</v>
      </c>
      <c r="AA296" s="272" t="s">
        <v>307</v>
      </c>
      <c r="AB296" s="272" t="s">
        <v>307</v>
      </c>
      <c r="AC296" s="272" t="s">
        <v>307</v>
      </c>
      <c r="AD296" s="272"/>
      <c r="AE296" s="272" t="s">
        <v>307</v>
      </c>
      <c r="AF296" s="272" t="s">
        <v>2051</v>
      </c>
      <c r="AG296" s="272" t="s">
        <v>2051</v>
      </c>
    </row>
    <row r="297" spans="1:33" ht="43.2" x14ac:dyDescent="0.3">
      <c r="A297" s="271">
        <v>123198</v>
      </c>
      <c r="B297" s="272" t="s">
        <v>1003</v>
      </c>
      <c r="C297" s="272" t="s">
        <v>395</v>
      </c>
      <c r="D297" s="272" t="s">
        <v>1004</v>
      </c>
      <c r="E297" s="272" t="s">
        <v>307</v>
      </c>
      <c r="F297" s="272" t="s">
        <v>307</v>
      </c>
      <c r="G297" s="272" t="s">
        <v>307</v>
      </c>
      <c r="H297" s="272" t="s">
        <v>307</v>
      </c>
      <c r="I297" s="272" t="s">
        <v>415</v>
      </c>
      <c r="J297" s="272" t="s">
        <v>307</v>
      </c>
      <c r="K297" s="272" t="s">
        <v>307</v>
      </c>
      <c r="L297" s="272" t="s">
        <v>307</v>
      </c>
      <c r="M297" s="272" t="s">
        <v>307</v>
      </c>
      <c r="N297" s="272" t="s">
        <v>307</v>
      </c>
      <c r="O297" s="278" t="s">
        <v>307</v>
      </c>
      <c r="P297" s="271">
        <v>0</v>
      </c>
      <c r="Q297" s="272" t="s">
        <v>307</v>
      </c>
      <c r="R297" s="272" t="s">
        <v>307</v>
      </c>
      <c r="S297" s="272" t="s">
        <v>307</v>
      </c>
      <c r="T297" s="272" t="s">
        <v>307</v>
      </c>
      <c r="U297" s="272" t="s">
        <v>307</v>
      </c>
      <c r="V297" s="272" t="s">
        <v>307</v>
      </c>
      <c r="W297" s="272" t="s">
        <v>307</v>
      </c>
      <c r="X297" s="272" t="s">
        <v>307</v>
      </c>
      <c r="Y297" s="272" t="s">
        <v>307</v>
      </c>
      <c r="Z297" s="272" t="s">
        <v>307</v>
      </c>
      <c r="AA297" s="272" t="s">
        <v>307</v>
      </c>
      <c r="AB297" s="272" t="s">
        <v>307</v>
      </c>
      <c r="AC297" s="272" t="s">
        <v>2090</v>
      </c>
      <c r="AD297" s="272"/>
      <c r="AE297" s="272" t="s">
        <v>307</v>
      </c>
      <c r="AF297" s="272" t="s">
        <v>2051</v>
      </c>
      <c r="AG297" s="272" t="s">
        <v>2051</v>
      </c>
    </row>
    <row r="298" spans="1:33" ht="43.2" x14ac:dyDescent="0.3">
      <c r="A298" s="271">
        <v>123212</v>
      </c>
      <c r="B298" s="272" t="s">
        <v>1002</v>
      </c>
      <c r="C298" s="272" t="s">
        <v>160</v>
      </c>
      <c r="D298" s="272" t="s">
        <v>391</v>
      </c>
      <c r="E298" s="272" t="s">
        <v>307</v>
      </c>
      <c r="F298" s="272" t="s">
        <v>307</v>
      </c>
      <c r="G298" s="272" t="s">
        <v>307</v>
      </c>
      <c r="H298" s="272" t="s">
        <v>307</v>
      </c>
      <c r="I298" s="272" t="s">
        <v>415</v>
      </c>
      <c r="J298" s="272" t="s">
        <v>307</v>
      </c>
      <c r="K298" s="272" t="s">
        <v>307</v>
      </c>
      <c r="L298" s="272" t="s">
        <v>307</v>
      </c>
      <c r="M298" s="272" t="s">
        <v>307</v>
      </c>
      <c r="N298" s="272" t="s">
        <v>307</v>
      </c>
      <c r="O298" s="278" t="s">
        <v>307</v>
      </c>
      <c r="P298" s="271">
        <v>0</v>
      </c>
      <c r="Q298" s="272" t="s">
        <v>307</v>
      </c>
      <c r="R298" s="272" t="s">
        <v>307</v>
      </c>
      <c r="S298" s="272" t="s">
        <v>307</v>
      </c>
      <c r="T298" s="272" t="s">
        <v>307</v>
      </c>
      <c r="U298" s="272" t="s">
        <v>307</v>
      </c>
      <c r="V298" s="272" t="s">
        <v>307</v>
      </c>
      <c r="W298" s="272" t="s">
        <v>307</v>
      </c>
      <c r="X298" s="272" t="s">
        <v>307</v>
      </c>
      <c r="Y298" s="272" t="s">
        <v>307</v>
      </c>
      <c r="Z298" s="272" t="s">
        <v>307</v>
      </c>
      <c r="AA298" s="272" t="s">
        <v>307</v>
      </c>
      <c r="AB298" s="272" t="s">
        <v>307</v>
      </c>
      <c r="AC298" s="272" t="s">
        <v>2091</v>
      </c>
      <c r="AD298" s="272"/>
      <c r="AE298" s="272" t="s">
        <v>307</v>
      </c>
      <c r="AF298" s="272" t="s">
        <v>2051</v>
      </c>
      <c r="AG298" s="272" t="s">
        <v>2051</v>
      </c>
    </row>
    <row r="299" spans="1:33" ht="28.8" x14ac:dyDescent="0.3">
      <c r="A299" s="273">
        <v>123224</v>
      </c>
      <c r="B299" s="274" t="s">
        <v>1000</v>
      </c>
      <c r="C299" s="274" t="s">
        <v>775</v>
      </c>
      <c r="D299" s="274" t="s">
        <v>1001</v>
      </c>
      <c r="E299" s="274" t="s">
        <v>333</v>
      </c>
      <c r="F299" s="275">
        <v>36428</v>
      </c>
      <c r="G299" s="274" t="s">
        <v>315</v>
      </c>
      <c r="H299" s="274" t="s">
        <v>334</v>
      </c>
      <c r="I299" s="274" t="s">
        <v>415</v>
      </c>
      <c r="J299" s="274" t="s">
        <v>316</v>
      </c>
      <c r="K299" s="279"/>
      <c r="L299" s="274" t="s">
        <v>315</v>
      </c>
      <c r="M299" s="283"/>
      <c r="N299" s="272" t="s">
        <v>307</v>
      </c>
      <c r="O299" s="278" t="s">
        <v>307</v>
      </c>
      <c r="P299" s="271">
        <v>0</v>
      </c>
      <c r="Q299" s="283"/>
      <c r="R299" s="283"/>
      <c r="S299" s="283"/>
      <c r="T299" s="283"/>
      <c r="U299" s="283"/>
      <c r="V299" s="283"/>
      <c r="W299" s="283"/>
      <c r="X299" s="283"/>
      <c r="Y299" s="283"/>
      <c r="Z299" s="283"/>
      <c r="AA299" s="283"/>
      <c r="AB299" s="283"/>
      <c r="AC299" s="274" t="s">
        <v>307</v>
      </c>
      <c r="AD299" s="283"/>
      <c r="AE299" s="283"/>
      <c r="AF299" s="283"/>
      <c r="AG299" s="283"/>
    </row>
    <row r="300" spans="1:33" ht="43.2" x14ac:dyDescent="0.3">
      <c r="A300" s="271">
        <v>123226</v>
      </c>
      <c r="B300" s="272" t="s">
        <v>999</v>
      </c>
      <c r="C300" s="272" t="s">
        <v>1758</v>
      </c>
      <c r="D300" s="272" t="s">
        <v>212</v>
      </c>
      <c r="E300" s="272" t="s">
        <v>307</v>
      </c>
      <c r="F300" s="272" t="s">
        <v>307</v>
      </c>
      <c r="G300" s="272" t="s">
        <v>307</v>
      </c>
      <c r="H300" s="272" t="s">
        <v>307</v>
      </c>
      <c r="I300" s="272" t="s">
        <v>415</v>
      </c>
      <c r="J300" s="272" t="s">
        <v>307</v>
      </c>
      <c r="K300" s="272" t="s">
        <v>307</v>
      </c>
      <c r="L300" s="272" t="s">
        <v>307</v>
      </c>
      <c r="M300" s="272" t="s">
        <v>307</v>
      </c>
      <c r="N300" s="272" t="s">
        <v>307</v>
      </c>
      <c r="O300" s="278" t="s">
        <v>307</v>
      </c>
      <c r="P300" s="271">
        <v>0</v>
      </c>
      <c r="Q300" s="272" t="s">
        <v>307</v>
      </c>
      <c r="R300" s="272" t="s">
        <v>307</v>
      </c>
      <c r="S300" s="272" t="s">
        <v>307</v>
      </c>
      <c r="T300" s="272" t="s">
        <v>307</v>
      </c>
      <c r="U300" s="272" t="s">
        <v>307</v>
      </c>
      <c r="V300" s="272" t="s">
        <v>307</v>
      </c>
      <c r="W300" s="272" t="s">
        <v>307</v>
      </c>
      <c r="X300" s="272" t="s">
        <v>307</v>
      </c>
      <c r="Y300" s="272" t="s">
        <v>307</v>
      </c>
      <c r="Z300" s="272" t="s">
        <v>307</v>
      </c>
      <c r="AA300" s="272" t="s">
        <v>307</v>
      </c>
      <c r="AB300" s="272" t="s">
        <v>307</v>
      </c>
      <c r="AC300" s="272" t="s">
        <v>2090</v>
      </c>
      <c r="AD300" s="272"/>
      <c r="AE300" s="272" t="s">
        <v>307</v>
      </c>
      <c r="AF300" s="272" t="s">
        <v>2051</v>
      </c>
      <c r="AG300" s="272" t="s">
        <v>2051</v>
      </c>
    </row>
    <row r="301" spans="1:33" ht="28.8" x14ac:dyDescent="0.3">
      <c r="A301" s="273">
        <v>123236</v>
      </c>
      <c r="B301" s="274" t="s">
        <v>998</v>
      </c>
      <c r="C301" s="274" t="s">
        <v>140</v>
      </c>
      <c r="D301" s="274" t="s">
        <v>193</v>
      </c>
      <c r="E301" s="274" t="s">
        <v>333</v>
      </c>
      <c r="F301" s="275">
        <v>35796</v>
      </c>
      <c r="G301" s="274" t="s">
        <v>330</v>
      </c>
      <c r="H301" s="274" t="s">
        <v>334</v>
      </c>
      <c r="I301" s="274" t="s">
        <v>415</v>
      </c>
      <c r="J301" s="274" t="s">
        <v>316</v>
      </c>
      <c r="K301" s="273">
        <v>2015</v>
      </c>
      <c r="L301" s="274" t="s">
        <v>330</v>
      </c>
      <c r="M301" s="283"/>
      <c r="N301" s="272" t="s">
        <v>307</v>
      </c>
      <c r="O301" s="278" t="s">
        <v>307</v>
      </c>
      <c r="P301" s="271">
        <v>0</v>
      </c>
      <c r="Q301" s="283"/>
      <c r="R301" s="283"/>
      <c r="S301" s="283"/>
      <c r="T301" s="283"/>
      <c r="U301" s="283"/>
      <c r="V301" s="283"/>
      <c r="W301" s="283"/>
      <c r="X301" s="283"/>
      <c r="Y301" s="283"/>
      <c r="Z301" s="283"/>
      <c r="AA301" s="283"/>
      <c r="AB301" s="283"/>
      <c r="AC301" s="274" t="s">
        <v>307</v>
      </c>
      <c r="AD301" s="283"/>
      <c r="AE301" s="283"/>
      <c r="AF301" s="283"/>
      <c r="AG301" s="283"/>
    </row>
    <row r="302" spans="1:33" ht="28.8" x14ac:dyDescent="0.3">
      <c r="A302" s="271">
        <v>123247</v>
      </c>
      <c r="B302" s="272" t="s">
        <v>997</v>
      </c>
      <c r="C302" s="272" t="s">
        <v>96</v>
      </c>
      <c r="D302" s="272" t="s">
        <v>268</v>
      </c>
      <c r="E302" s="272" t="s">
        <v>333</v>
      </c>
      <c r="F302" s="272" t="s">
        <v>1919</v>
      </c>
      <c r="G302" s="272" t="s">
        <v>315</v>
      </c>
      <c r="H302" s="272" t="s">
        <v>334</v>
      </c>
      <c r="I302" s="272" t="s">
        <v>415</v>
      </c>
      <c r="J302" s="272" t="s">
        <v>335</v>
      </c>
      <c r="K302" s="272" t="s">
        <v>2176</v>
      </c>
      <c r="L302" s="272" t="s">
        <v>315</v>
      </c>
      <c r="M302" s="272" t="s">
        <v>307</v>
      </c>
      <c r="N302" s="272" t="s">
        <v>307</v>
      </c>
      <c r="O302" s="278" t="s">
        <v>307</v>
      </c>
      <c r="P302" s="271">
        <v>0</v>
      </c>
      <c r="Q302" s="272" t="s">
        <v>307</v>
      </c>
      <c r="R302" s="272" t="s">
        <v>307</v>
      </c>
      <c r="S302" s="272" t="s">
        <v>307</v>
      </c>
      <c r="T302" s="272" t="s">
        <v>307</v>
      </c>
      <c r="U302" s="272" t="s">
        <v>307</v>
      </c>
      <c r="V302" s="272" t="s">
        <v>307</v>
      </c>
      <c r="W302" s="272" t="s">
        <v>307</v>
      </c>
      <c r="X302" s="272" t="s">
        <v>307</v>
      </c>
      <c r="Y302" s="272" t="s">
        <v>307</v>
      </c>
      <c r="Z302" s="272" t="s">
        <v>307</v>
      </c>
      <c r="AA302" s="272" t="s">
        <v>307</v>
      </c>
      <c r="AB302" s="272" t="s">
        <v>307</v>
      </c>
      <c r="AC302" s="272" t="s">
        <v>307</v>
      </c>
      <c r="AD302" s="272"/>
      <c r="AE302" s="272" t="s">
        <v>307</v>
      </c>
      <c r="AF302" s="272"/>
      <c r="AG302" s="272" t="s">
        <v>2051</v>
      </c>
    </row>
    <row r="303" spans="1:33" ht="43.2" x14ac:dyDescent="0.3">
      <c r="A303" s="271">
        <v>123253</v>
      </c>
      <c r="B303" s="272" t="s">
        <v>995</v>
      </c>
      <c r="C303" s="272" t="s">
        <v>996</v>
      </c>
      <c r="D303" s="272" t="s">
        <v>433</v>
      </c>
      <c r="E303" s="272" t="s">
        <v>307</v>
      </c>
      <c r="F303" s="272" t="s">
        <v>307</v>
      </c>
      <c r="G303" s="272" t="s">
        <v>307</v>
      </c>
      <c r="H303" s="272" t="s">
        <v>307</v>
      </c>
      <c r="I303" s="272" t="s">
        <v>415</v>
      </c>
      <c r="J303" s="272" t="s">
        <v>307</v>
      </c>
      <c r="K303" s="272" t="s">
        <v>307</v>
      </c>
      <c r="L303" s="272" t="s">
        <v>307</v>
      </c>
      <c r="M303" s="272" t="s">
        <v>307</v>
      </c>
      <c r="N303" s="272" t="s">
        <v>307</v>
      </c>
      <c r="O303" s="278" t="s">
        <v>307</v>
      </c>
      <c r="P303" s="271">
        <v>0</v>
      </c>
      <c r="Q303" s="272" t="s">
        <v>307</v>
      </c>
      <c r="R303" s="272" t="s">
        <v>307</v>
      </c>
      <c r="S303" s="272" t="s">
        <v>307</v>
      </c>
      <c r="T303" s="272" t="s">
        <v>307</v>
      </c>
      <c r="U303" s="272" t="s">
        <v>307</v>
      </c>
      <c r="V303" s="272" t="s">
        <v>307</v>
      </c>
      <c r="W303" s="272" t="s">
        <v>307</v>
      </c>
      <c r="X303" s="272" t="s">
        <v>307</v>
      </c>
      <c r="Y303" s="272" t="s">
        <v>307</v>
      </c>
      <c r="Z303" s="272" t="s">
        <v>307</v>
      </c>
      <c r="AA303" s="272" t="s">
        <v>307</v>
      </c>
      <c r="AB303" s="272" t="s">
        <v>307</v>
      </c>
      <c r="AC303" s="272" t="s">
        <v>2090</v>
      </c>
      <c r="AD303" s="272"/>
      <c r="AE303" s="272" t="s">
        <v>307</v>
      </c>
      <c r="AF303" s="272" t="s">
        <v>2051</v>
      </c>
      <c r="AG303" s="272" t="s">
        <v>2051</v>
      </c>
    </row>
    <row r="304" spans="1:33" ht="43.2" x14ac:dyDescent="0.3">
      <c r="A304" s="271">
        <v>123277</v>
      </c>
      <c r="B304" s="272" t="s">
        <v>994</v>
      </c>
      <c r="C304" s="272" t="s">
        <v>721</v>
      </c>
      <c r="D304" s="272" t="s">
        <v>224</v>
      </c>
      <c r="E304" s="272" t="s">
        <v>307</v>
      </c>
      <c r="F304" s="272" t="s">
        <v>307</v>
      </c>
      <c r="G304" s="272" t="s">
        <v>307</v>
      </c>
      <c r="H304" s="272" t="s">
        <v>307</v>
      </c>
      <c r="I304" s="272" t="s">
        <v>415</v>
      </c>
      <c r="J304" s="272" t="s">
        <v>307</v>
      </c>
      <c r="K304" s="272" t="s">
        <v>307</v>
      </c>
      <c r="L304" s="272" t="s">
        <v>307</v>
      </c>
      <c r="M304" s="272" t="s">
        <v>307</v>
      </c>
      <c r="N304" s="272" t="s">
        <v>307</v>
      </c>
      <c r="O304" s="278" t="s">
        <v>307</v>
      </c>
      <c r="P304" s="271">
        <v>0</v>
      </c>
      <c r="Q304" s="272" t="s">
        <v>307</v>
      </c>
      <c r="R304" s="272" t="s">
        <v>307</v>
      </c>
      <c r="S304" s="272" t="s">
        <v>307</v>
      </c>
      <c r="T304" s="272" t="s">
        <v>307</v>
      </c>
      <c r="U304" s="272" t="s">
        <v>307</v>
      </c>
      <c r="V304" s="272" t="s">
        <v>307</v>
      </c>
      <c r="W304" s="272" t="s">
        <v>307</v>
      </c>
      <c r="X304" s="272" t="s">
        <v>307</v>
      </c>
      <c r="Y304" s="272" t="s">
        <v>307</v>
      </c>
      <c r="Z304" s="272" t="s">
        <v>307</v>
      </c>
      <c r="AA304" s="272" t="s">
        <v>307</v>
      </c>
      <c r="AB304" s="272" t="s">
        <v>307</v>
      </c>
      <c r="AC304" s="272" t="s">
        <v>2090</v>
      </c>
      <c r="AD304" s="272"/>
      <c r="AE304" s="272" t="s">
        <v>307</v>
      </c>
      <c r="AF304" s="272" t="s">
        <v>2051</v>
      </c>
      <c r="AG304" s="272" t="s">
        <v>2051</v>
      </c>
    </row>
    <row r="305" spans="1:33" ht="28.8" x14ac:dyDescent="0.3">
      <c r="A305" s="273">
        <v>123278</v>
      </c>
      <c r="B305" s="274" t="s">
        <v>993</v>
      </c>
      <c r="C305" s="274" t="s">
        <v>119</v>
      </c>
      <c r="D305" s="274" t="s">
        <v>488</v>
      </c>
      <c r="E305" s="274" t="s">
        <v>1408</v>
      </c>
      <c r="F305" s="275">
        <v>35134</v>
      </c>
      <c r="G305" s="274" t="s">
        <v>1890</v>
      </c>
      <c r="H305" s="274" t="s">
        <v>334</v>
      </c>
      <c r="I305" s="274" t="s">
        <v>415</v>
      </c>
      <c r="J305" s="274" t="s">
        <v>1787</v>
      </c>
      <c r="K305" s="273">
        <v>2014</v>
      </c>
      <c r="L305" s="274" t="s">
        <v>323</v>
      </c>
      <c r="M305" s="283"/>
      <c r="N305" s="272" t="s">
        <v>307</v>
      </c>
      <c r="O305" s="278" t="s">
        <v>307</v>
      </c>
      <c r="P305" s="271">
        <v>0</v>
      </c>
      <c r="Q305" s="283"/>
      <c r="R305" s="283"/>
      <c r="S305" s="283"/>
      <c r="T305" s="283"/>
      <c r="U305" s="283"/>
      <c r="V305" s="283"/>
      <c r="W305" s="283"/>
      <c r="X305" s="283"/>
      <c r="Y305" s="283"/>
      <c r="Z305" s="283"/>
      <c r="AA305" s="283"/>
      <c r="AB305" s="283"/>
      <c r="AC305" s="274" t="s">
        <v>307</v>
      </c>
      <c r="AD305" s="283"/>
      <c r="AE305" s="283"/>
      <c r="AF305" s="283"/>
      <c r="AG305" s="283"/>
    </row>
    <row r="306" spans="1:33" ht="43.2" x14ac:dyDescent="0.3">
      <c r="A306" s="271">
        <v>123309</v>
      </c>
      <c r="B306" s="272" t="s">
        <v>990</v>
      </c>
      <c r="C306" s="272" t="s">
        <v>112</v>
      </c>
      <c r="D306" s="272" t="s">
        <v>991</v>
      </c>
      <c r="E306" s="272" t="s">
        <v>307</v>
      </c>
      <c r="F306" s="272" t="s">
        <v>307</v>
      </c>
      <c r="G306" s="272" t="s">
        <v>307</v>
      </c>
      <c r="H306" s="272" t="s">
        <v>307</v>
      </c>
      <c r="I306" s="272" t="s">
        <v>415</v>
      </c>
      <c r="J306" s="272" t="s">
        <v>307</v>
      </c>
      <c r="K306" s="272" t="s">
        <v>307</v>
      </c>
      <c r="L306" s="272" t="s">
        <v>307</v>
      </c>
      <c r="M306" s="272" t="s">
        <v>307</v>
      </c>
      <c r="N306" s="272" t="s">
        <v>307</v>
      </c>
      <c r="O306" s="278" t="s">
        <v>307</v>
      </c>
      <c r="P306" s="271">
        <v>0</v>
      </c>
      <c r="Q306" s="272" t="s">
        <v>307</v>
      </c>
      <c r="R306" s="272" t="s">
        <v>307</v>
      </c>
      <c r="S306" s="272" t="s">
        <v>307</v>
      </c>
      <c r="T306" s="272" t="s">
        <v>307</v>
      </c>
      <c r="U306" s="272" t="s">
        <v>307</v>
      </c>
      <c r="V306" s="272" t="s">
        <v>307</v>
      </c>
      <c r="W306" s="272" t="s">
        <v>307</v>
      </c>
      <c r="X306" s="272" t="s">
        <v>307</v>
      </c>
      <c r="Y306" s="272" t="s">
        <v>307</v>
      </c>
      <c r="Z306" s="272" t="s">
        <v>307</v>
      </c>
      <c r="AA306" s="272" t="s">
        <v>307</v>
      </c>
      <c r="AB306" s="272" t="s">
        <v>307</v>
      </c>
      <c r="AC306" s="272" t="s">
        <v>2090</v>
      </c>
      <c r="AD306" s="272"/>
      <c r="AE306" s="272" t="s">
        <v>307</v>
      </c>
      <c r="AF306" s="272" t="s">
        <v>2051</v>
      </c>
      <c r="AG306" s="272" t="s">
        <v>2051</v>
      </c>
    </row>
    <row r="307" spans="1:33" ht="43.2" x14ac:dyDescent="0.3">
      <c r="A307" s="273">
        <v>123326</v>
      </c>
      <c r="B307" s="274" t="s">
        <v>989</v>
      </c>
      <c r="C307" s="274" t="s">
        <v>149</v>
      </c>
      <c r="D307" s="274" t="s">
        <v>247</v>
      </c>
      <c r="E307" s="274" t="s">
        <v>1408</v>
      </c>
      <c r="F307" s="275">
        <v>35991</v>
      </c>
      <c r="G307" s="274" t="s">
        <v>1831</v>
      </c>
      <c r="H307" s="274" t="s">
        <v>334</v>
      </c>
      <c r="I307" s="274" t="s">
        <v>415</v>
      </c>
      <c r="J307" s="274" t="s">
        <v>1783</v>
      </c>
      <c r="K307" s="273">
        <v>0</v>
      </c>
      <c r="L307" s="274" t="s">
        <v>1783</v>
      </c>
      <c r="M307" s="283"/>
      <c r="N307" s="272" t="s">
        <v>307</v>
      </c>
      <c r="O307" s="278" t="s">
        <v>307</v>
      </c>
      <c r="P307" s="271">
        <v>0</v>
      </c>
      <c r="Q307" s="283"/>
      <c r="R307" s="283"/>
      <c r="S307" s="283"/>
      <c r="T307" s="283"/>
      <c r="U307" s="283"/>
      <c r="V307" s="283"/>
      <c r="W307" s="283"/>
      <c r="X307" s="283"/>
      <c r="Y307" s="283"/>
      <c r="Z307" s="283"/>
      <c r="AA307" s="283"/>
      <c r="AB307" s="283"/>
      <c r="AC307" s="274" t="s">
        <v>2093</v>
      </c>
      <c r="AD307" s="283"/>
      <c r="AE307" s="283"/>
      <c r="AF307" s="283"/>
      <c r="AG307" s="283"/>
    </row>
    <row r="308" spans="1:33" ht="28.8" x14ac:dyDescent="0.3">
      <c r="A308" s="271">
        <v>123335</v>
      </c>
      <c r="B308" s="272" t="s">
        <v>988</v>
      </c>
      <c r="C308" s="272" t="s">
        <v>97</v>
      </c>
      <c r="D308" s="272" t="s">
        <v>258</v>
      </c>
      <c r="E308" s="272" t="s">
        <v>332</v>
      </c>
      <c r="F308" s="272" t="s">
        <v>1985</v>
      </c>
      <c r="G308" s="272" t="s">
        <v>1796</v>
      </c>
      <c r="H308" s="272" t="s">
        <v>334</v>
      </c>
      <c r="I308" s="272" t="s">
        <v>415</v>
      </c>
      <c r="J308" s="272" t="s">
        <v>1787</v>
      </c>
      <c r="K308" s="272" t="s">
        <v>2163</v>
      </c>
      <c r="L308" s="272" t="s">
        <v>315</v>
      </c>
      <c r="M308" s="272" t="s">
        <v>307</v>
      </c>
      <c r="N308" s="272" t="s">
        <v>307</v>
      </c>
      <c r="O308" s="278" t="s">
        <v>307</v>
      </c>
      <c r="P308" s="271">
        <v>0</v>
      </c>
      <c r="Q308" s="272" t="s">
        <v>307</v>
      </c>
      <c r="R308" s="272" t="s">
        <v>307</v>
      </c>
      <c r="S308" s="272" t="s">
        <v>307</v>
      </c>
      <c r="T308" s="272" t="s">
        <v>307</v>
      </c>
      <c r="U308" s="272" t="s">
        <v>307</v>
      </c>
      <c r="V308" s="272" t="s">
        <v>307</v>
      </c>
      <c r="W308" s="272" t="s">
        <v>307</v>
      </c>
      <c r="X308" s="272" t="s">
        <v>307</v>
      </c>
      <c r="Y308" s="272" t="s">
        <v>307</v>
      </c>
      <c r="Z308" s="272" t="s">
        <v>307</v>
      </c>
      <c r="AA308" s="272" t="s">
        <v>307</v>
      </c>
      <c r="AB308" s="272" t="s">
        <v>307</v>
      </c>
      <c r="AC308" s="272" t="s">
        <v>307</v>
      </c>
      <c r="AD308" s="272"/>
      <c r="AE308" s="272" t="s">
        <v>307</v>
      </c>
      <c r="AF308" s="272"/>
      <c r="AG308" s="272" t="s">
        <v>2051</v>
      </c>
    </row>
    <row r="309" spans="1:33" ht="28.8" x14ac:dyDescent="0.3">
      <c r="A309" s="271">
        <v>123341</v>
      </c>
      <c r="B309" s="272" t="s">
        <v>733</v>
      </c>
      <c r="C309" s="272" t="s">
        <v>137</v>
      </c>
      <c r="D309" s="272" t="s">
        <v>987</v>
      </c>
      <c r="E309" s="272" t="s">
        <v>307</v>
      </c>
      <c r="F309" s="272" t="s">
        <v>307</v>
      </c>
      <c r="G309" s="272" t="s">
        <v>307</v>
      </c>
      <c r="H309" s="272" t="s">
        <v>307</v>
      </c>
      <c r="I309" s="272" t="s">
        <v>415</v>
      </c>
      <c r="J309" s="272" t="s">
        <v>307</v>
      </c>
      <c r="K309" s="272" t="s">
        <v>307</v>
      </c>
      <c r="L309" s="272" t="s">
        <v>307</v>
      </c>
      <c r="M309" s="272" t="s">
        <v>307</v>
      </c>
      <c r="N309" s="272" t="s">
        <v>307</v>
      </c>
      <c r="O309" s="278" t="s">
        <v>307</v>
      </c>
      <c r="P309" s="271">
        <v>0</v>
      </c>
      <c r="Q309" s="272" t="s">
        <v>307</v>
      </c>
      <c r="R309" s="272" t="s">
        <v>307</v>
      </c>
      <c r="S309" s="272" t="s">
        <v>307</v>
      </c>
      <c r="T309" s="272" t="s">
        <v>307</v>
      </c>
      <c r="U309" s="272" t="s">
        <v>307</v>
      </c>
      <c r="V309" s="272" t="s">
        <v>307</v>
      </c>
      <c r="W309" s="272" t="s">
        <v>307</v>
      </c>
      <c r="X309" s="272" t="s">
        <v>307</v>
      </c>
      <c r="Y309" s="272" t="s">
        <v>307</v>
      </c>
      <c r="Z309" s="272" t="s">
        <v>307</v>
      </c>
      <c r="AA309" s="272" t="s">
        <v>307</v>
      </c>
      <c r="AB309" s="272" t="s">
        <v>307</v>
      </c>
      <c r="AC309" s="272" t="s">
        <v>307</v>
      </c>
      <c r="AD309" s="272"/>
      <c r="AE309" s="272" t="s">
        <v>307</v>
      </c>
      <c r="AF309" s="272" t="s">
        <v>2051</v>
      </c>
      <c r="AG309" s="272" t="s">
        <v>2051</v>
      </c>
    </row>
    <row r="310" spans="1:33" ht="14.4" x14ac:dyDescent="0.3">
      <c r="A310" s="271">
        <v>123359</v>
      </c>
      <c r="B310" s="272" t="s">
        <v>985</v>
      </c>
      <c r="C310" s="272" t="s">
        <v>64</v>
      </c>
      <c r="D310" s="272" t="s">
        <v>212</v>
      </c>
      <c r="E310" s="272" t="s">
        <v>307</v>
      </c>
      <c r="F310" s="272" t="s">
        <v>307</v>
      </c>
      <c r="G310" s="272" t="s">
        <v>307</v>
      </c>
      <c r="H310" s="272" t="s">
        <v>307</v>
      </c>
      <c r="I310" s="272" t="s">
        <v>415</v>
      </c>
      <c r="J310" s="272" t="s">
        <v>307</v>
      </c>
      <c r="K310" s="272" t="s">
        <v>307</v>
      </c>
      <c r="L310" s="272" t="s">
        <v>307</v>
      </c>
      <c r="M310" s="272" t="s">
        <v>307</v>
      </c>
      <c r="N310" s="272" t="s">
        <v>307</v>
      </c>
      <c r="O310" s="278" t="s">
        <v>307</v>
      </c>
      <c r="P310" s="271">
        <v>0</v>
      </c>
      <c r="Q310" s="272" t="s">
        <v>307</v>
      </c>
      <c r="R310" s="272" t="s">
        <v>307</v>
      </c>
      <c r="S310" s="272" t="s">
        <v>307</v>
      </c>
      <c r="T310" s="272" t="s">
        <v>307</v>
      </c>
      <c r="U310" s="272" t="s">
        <v>307</v>
      </c>
      <c r="V310" s="272" t="s">
        <v>307</v>
      </c>
      <c r="W310" s="272" t="s">
        <v>307</v>
      </c>
      <c r="X310" s="272" t="s">
        <v>307</v>
      </c>
      <c r="Y310" s="272" t="s">
        <v>307</v>
      </c>
      <c r="Z310" s="272" t="s">
        <v>307</v>
      </c>
      <c r="AA310" s="272" t="s">
        <v>307</v>
      </c>
      <c r="AB310" s="272" t="s">
        <v>307</v>
      </c>
      <c r="AC310" s="272" t="s">
        <v>307</v>
      </c>
      <c r="AD310" s="272"/>
      <c r="AE310" s="272" t="s">
        <v>307</v>
      </c>
      <c r="AF310" s="272" t="s">
        <v>2051</v>
      </c>
      <c r="AG310" s="272" t="s">
        <v>2051</v>
      </c>
    </row>
    <row r="311" spans="1:33" ht="28.8" x14ac:dyDescent="0.3">
      <c r="A311" s="273">
        <v>123361</v>
      </c>
      <c r="B311" s="274" t="s">
        <v>984</v>
      </c>
      <c r="C311" s="274" t="s">
        <v>89</v>
      </c>
      <c r="D311" s="274" t="s">
        <v>292</v>
      </c>
      <c r="E311" s="274" t="s">
        <v>333</v>
      </c>
      <c r="F311" s="275">
        <v>27546</v>
      </c>
      <c r="G311" s="274" t="s">
        <v>315</v>
      </c>
      <c r="H311" s="274" t="s">
        <v>334</v>
      </c>
      <c r="I311" s="274" t="s">
        <v>415</v>
      </c>
      <c r="J311" s="274" t="s">
        <v>316</v>
      </c>
      <c r="K311" s="273">
        <v>1993</v>
      </c>
      <c r="L311" s="274" t="s">
        <v>315</v>
      </c>
      <c r="M311" s="283"/>
      <c r="N311" s="272" t="s">
        <v>307</v>
      </c>
      <c r="O311" s="278" t="s">
        <v>307</v>
      </c>
      <c r="P311" s="271">
        <v>0</v>
      </c>
      <c r="Q311" s="283"/>
      <c r="R311" s="283"/>
      <c r="S311" s="283"/>
      <c r="T311" s="283"/>
      <c r="U311" s="283"/>
      <c r="V311" s="283"/>
      <c r="W311" s="283"/>
      <c r="X311" s="283"/>
      <c r="Y311" s="283"/>
      <c r="Z311" s="283"/>
      <c r="AA311" s="283"/>
      <c r="AB311" s="283"/>
      <c r="AC311" s="274" t="s">
        <v>307</v>
      </c>
      <c r="AD311" s="283"/>
      <c r="AE311" s="283"/>
      <c r="AF311" s="283"/>
      <c r="AG311" s="283"/>
    </row>
    <row r="312" spans="1:33" ht="28.8" x14ac:dyDescent="0.3">
      <c r="A312" s="273">
        <v>123365</v>
      </c>
      <c r="B312" s="274" t="s">
        <v>983</v>
      </c>
      <c r="C312" s="274" t="s">
        <v>107</v>
      </c>
      <c r="D312" s="274" t="s">
        <v>216</v>
      </c>
      <c r="E312" s="274" t="s">
        <v>332</v>
      </c>
      <c r="F312" s="279"/>
      <c r="G312" s="274" t="s">
        <v>315</v>
      </c>
      <c r="H312" s="274" t="s">
        <v>334</v>
      </c>
      <c r="I312" s="274" t="s">
        <v>415</v>
      </c>
      <c r="J312" s="274" t="s">
        <v>316</v>
      </c>
      <c r="K312" s="273">
        <v>2014</v>
      </c>
      <c r="L312" s="274" t="s">
        <v>317</v>
      </c>
      <c r="M312" s="283"/>
      <c r="N312" s="272" t="s">
        <v>307</v>
      </c>
      <c r="O312" s="278" t="s">
        <v>307</v>
      </c>
      <c r="P312" s="271">
        <v>0</v>
      </c>
      <c r="Q312" s="283"/>
      <c r="R312" s="283"/>
      <c r="S312" s="283"/>
      <c r="T312" s="283"/>
      <c r="U312" s="283"/>
      <c r="V312" s="283"/>
      <c r="W312" s="283"/>
      <c r="X312" s="283"/>
      <c r="Y312" s="283"/>
      <c r="Z312" s="283"/>
      <c r="AA312" s="283"/>
      <c r="AB312" s="283"/>
      <c r="AC312" s="274" t="s">
        <v>307</v>
      </c>
      <c r="AD312" s="283"/>
      <c r="AE312" s="283"/>
      <c r="AF312" s="283"/>
      <c r="AG312" s="283"/>
    </row>
    <row r="313" spans="1:33" ht="28.8" x14ac:dyDescent="0.3">
      <c r="A313" s="273">
        <v>123374</v>
      </c>
      <c r="B313" s="274" t="s">
        <v>982</v>
      </c>
      <c r="C313" s="274" t="s">
        <v>68</v>
      </c>
      <c r="D313" s="274" t="s">
        <v>274</v>
      </c>
      <c r="E313" s="274" t="s">
        <v>1408</v>
      </c>
      <c r="F313" s="275">
        <v>34700</v>
      </c>
      <c r="G313" s="274" t="s">
        <v>1830</v>
      </c>
      <c r="H313" s="274" t="s">
        <v>334</v>
      </c>
      <c r="I313" s="274" t="s">
        <v>415</v>
      </c>
      <c r="J313" s="274" t="s">
        <v>316</v>
      </c>
      <c r="K313" s="273">
        <v>2014</v>
      </c>
      <c r="L313" s="274" t="s">
        <v>315</v>
      </c>
      <c r="M313" s="283"/>
      <c r="N313" s="272" t="s">
        <v>307</v>
      </c>
      <c r="O313" s="278" t="s">
        <v>307</v>
      </c>
      <c r="P313" s="271">
        <v>0</v>
      </c>
      <c r="Q313" s="283"/>
      <c r="R313" s="283"/>
      <c r="S313" s="283"/>
      <c r="T313" s="283"/>
      <c r="U313" s="283"/>
      <c r="V313" s="283"/>
      <c r="W313" s="283"/>
      <c r="X313" s="283"/>
      <c r="Y313" s="283"/>
      <c r="Z313" s="283"/>
      <c r="AA313" s="283"/>
      <c r="AB313" s="283"/>
      <c r="AC313" s="274" t="s">
        <v>307</v>
      </c>
      <c r="AD313" s="283"/>
      <c r="AE313" s="283"/>
      <c r="AF313" s="283"/>
      <c r="AG313" s="283"/>
    </row>
    <row r="314" spans="1:33" ht="14.4" x14ac:dyDescent="0.3">
      <c r="A314" s="271">
        <v>123379</v>
      </c>
      <c r="B314" s="272" t="s">
        <v>981</v>
      </c>
      <c r="C314" s="272" t="s">
        <v>87</v>
      </c>
      <c r="D314" s="272" t="s">
        <v>302</v>
      </c>
      <c r="E314" s="272" t="s">
        <v>307</v>
      </c>
      <c r="F314" s="272" t="s">
        <v>307</v>
      </c>
      <c r="G314" s="272" t="s">
        <v>307</v>
      </c>
      <c r="H314" s="272" t="s">
        <v>307</v>
      </c>
      <c r="I314" s="272" t="s">
        <v>415</v>
      </c>
      <c r="J314" s="272" t="s">
        <v>307</v>
      </c>
      <c r="K314" s="272" t="s">
        <v>307</v>
      </c>
      <c r="L314" s="272" t="s">
        <v>307</v>
      </c>
      <c r="M314" s="272" t="s">
        <v>307</v>
      </c>
      <c r="N314" s="272" t="s">
        <v>307</v>
      </c>
      <c r="O314" s="278" t="s">
        <v>307</v>
      </c>
      <c r="P314" s="271">
        <v>0</v>
      </c>
      <c r="Q314" s="272" t="s">
        <v>307</v>
      </c>
      <c r="R314" s="272" t="s">
        <v>307</v>
      </c>
      <c r="S314" s="272" t="s">
        <v>307</v>
      </c>
      <c r="T314" s="272" t="s">
        <v>307</v>
      </c>
      <c r="U314" s="272" t="s">
        <v>307</v>
      </c>
      <c r="V314" s="272" t="s">
        <v>307</v>
      </c>
      <c r="W314" s="272" t="s">
        <v>307</v>
      </c>
      <c r="X314" s="272" t="s">
        <v>307</v>
      </c>
      <c r="Y314" s="272" t="s">
        <v>307</v>
      </c>
      <c r="Z314" s="272" t="s">
        <v>307</v>
      </c>
      <c r="AA314" s="272" t="s">
        <v>307</v>
      </c>
      <c r="AB314" s="272" t="s">
        <v>307</v>
      </c>
      <c r="AC314" s="272" t="s">
        <v>307</v>
      </c>
      <c r="AD314" s="272"/>
      <c r="AE314" s="272" t="s">
        <v>307</v>
      </c>
      <c r="AF314" s="272" t="s">
        <v>2051</v>
      </c>
      <c r="AG314" s="272" t="s">
        <v>2051</v>
      </c>
    </row>
    <row r="315" spans="1:33" ht="28.8" x14ac:dyDescent="0.3">
      <c r="A315" s="271">
        <v>123380</v>
      </c>
      <c r="B315" s="272" t="s">
        <v>980</v>
      </c>
      <c r="C315" s="272" t="s">
        <v>665</v>
      </c>
      <c r="D315" s="272" t="s">
        <v>225</v>
      </c>
      <c r="E315" s="272" t="s">
        <v>307</v>
      </c>
      <c r="F315" s="272" t="s">
        <v>307</v>
      </c>
      <c r="G315" s="272" t="s">
        <v>307</v>
      </c>
      <c r="H315" s="272" t="s">
        <v>307</v>
      </c>
      <c r="I315" s="272" t="s">
        <v>415</v>
      </c>
      <c r="J315" s="272" t="s">
        <v>307</v>
      </c>
      <c r="K315" s="272" t="s">
        <v>307</v>
      </c>
      <c r="L315" s="272" t="s">
        <v>307</v>
      </c>
      <c r="M315" s="272" t="s">
        <v>307</v>
      </c>
      <c r="N315" s="272" t="s">
        <v>307</v>
      </c>
      <c r="O315" s="278" t="s">
        <v>307</v>
      </c>
      <c r="P315" s="271">
        <v>0</v>
      </c>
      <c r="Q315" s="272" t="s">
        <v>307</v>
      </c>
      <c r="R315" s="272" t="s">
        <v>307</v>
      </c>
      <c r="S315" s="272" t="s">
        <v>307</v>
      </c>
      <c r="T315" s="272" t="s">
        <v>307</v>
      </c>
      <c r="U315" s="272" t="s">
        <v>307</v>
      </c>
      <c r="V315" s="272" t="s">
        <v>307</v>
      </c>
      <c r="W315" s="272" t="s">
        <v>307</v>
      </c>
      <c r="X315" s="272" t="s">
        <v>307</v>
      </c>
      <c r="Y315" s="272" t="s">
        <v>307</v>
      </c>
      <c r="Z315" s="272" t="s">
        <v>307</v>
      </c>
      <c r="AA315" s="272" t="s">
        <v>307</v>
      </c>
      <c r="AB315" s="272" t="s">
        <v>307</v>
      </c>
      <c r="AC315" s="272" t="s">
        <v>307</v>
      </c>
      <c r="AD315" s="272"/>
      <c r="AE315" s="272" t="s">
        <v>307</v>
      </c>
      <c r="AF315" s="272" t="s">
        <v>2051</v>
      </c>
      <c r="AG315" s="272" t="s">
        <v>2051</v>
      </c>
    </row>
    <row r="316" spans="1:33" ht="14.4" x14ac:dyDescent="0.3">
      <c r="A316" s="271">
        <v>123381</v>
      </c>
      <c r="B316" s="272" t="s">
        <v>979</v>
      </c>
      <c r="C316" s="272" t="s">
        <v>97</v>
      </c>
      <c r="D316" s="272" t="s">
        <v>267</v>
      </c>
      <c r="E316" s="272" t="s">
        <v>307</v>
      </c>
      <c r="F316" s="272" t="s">
        <v>307</v>
      </c>
      <c r="G316" s="272" t="s">
        <v>307</v>
      </c>
      <c r="H316" s="272" t="s">
        <v>307</v>
      </c>
      <c r="I316" s="272" t="s">
        <v>415</v>
      </c>
      <c r="J316" s="272" t="s">
        <v>307</v>
      </c>
      <c r="K316" s="272" t="s">
        <v>307</v>
      </c>
      <c r="L316" s="272" t="s">
        <v>307</v>
      </c>
      <c r="M316" s="272" t="s">
        <v>307</v>
      </c>
      <c r="N316" s="272" t="s">
        <v>307</v>
      </c>
      <c r="O316" s="278" t="s">
        <v>307</v>
      </c>
      <c r="P316" s="271">
        <v>0</v>
      </c>
      <c r="Q316" s="272" t="s">
        <v>307</v>
      </c>
      <c r="R316" s="272" t="s">
        <v>307</v>
      </c>
      <c r="S316" s="272" t="s">
        <v>307</v>
      </c>
      <c r="T316" s="272" t="s">
        <v>307</v>
      </c>
      <c r="U316" s="272" t="s">
        <v>307</v>
      </c>
      <c r="V316" s="272" t="s">
        <v>307</v>
      </c>
      <c r="W316" s="272" t="s">
        <v>307</v>
      </c>
      <c r="X316" s="272" t="s">
        <v>307</v>
      </c>
      <c r="Y316" s="272" t="s">
        <v>307</v>
      </c>
      <c r="Z316" s="272" t="s">
        <v>307</v>
      </c>
      <c r="AA316" s="272" t="s">
        <v>307</v>
      </c>
      <c r="AB316" s="272" t="s">
        <v>307</v>
      </c>
      <c r="AC316" s="272" t="s">
        <v>307</v>
      </c>
      <c r="AD316" s="272"/>
      <c r="AE316" s="272" t="s">
        <v>307</v>
      </c>
      <c r="AF316" s="272" t="s">
        <v>2051</v>
      </c>
      <c r="AG316" s="272" t="s">
        <v>2051</v>
      </c>
    </row>
    <row r="317" spans="1:33" ht="14.4" x14ac:dyDescent="0.3">
      <c r="A317" s="271">
        <v>123389</v>
      </c>
      <c r="B317" s="272" t="s">
        <v>696</v>
      </c>
      <c r="C317" s="272" t="s">
        <v>704</v>
      </c>
      <c r="D317" s="272" t="s">
        <v>194</v>
      </c>
      <c r="E317" s="272" t="s">
        <v>307</v>
      </c>
      <c r="F317" s="272" t="s">
        <v>307</v>
      </c>
      <c r="G317" s="272" t="s">
        <v>307</v>
      </c>
      <c r="H317" s="272" t="s">
        <v>307</v>
      </c>
      <c r="I317" s="272" t="s">
        <v>415</v>
      </c>
      <c r="J317" s="272" t="s">
        <v>307</v>
      </c>
      <c r="K317" s="272" t="s">
        <v>307</v>
      </c>
      <c r="L317" s="272" t="s">
        <v>307</v>
      </c>
      <c r="M317" s="272" t="s">
        <v>307</v>
      </c>
      <c r="N317" s="272" t="s">
        <v>307</v>
      </c>
      <c r="O317" s="278" t="s">
        <v>307</v>
      </c>
      <c r="P317" s="271">
        <v>0</v>
      </c>
      <c r="Q317" s="272" t="s">
        <v>307</v>
      </c>
      <c r="R317" s="272" t="s">
        <v>307</v>
      </c>
      <c r="S317" s="272" t="s">
        <v>307</v>
      </c>
      <c r="T317" s="272" t="s">
        <v>307</v>
      </c>
      <c r="U317" s="272" t="s">
        <v>307</v>
      </c>
      <c r="V317" s="272" t="s">
        <v>307</v>
      </c>
      <c r="W317" s="272" t="s">
        <v>307</v>
      </c>
      <c r="X317" s="272" t="s">
        <v>307</v>
      </c>
      <c r="Y317" s="272" t="s">
        <v>307</v>
      </c>
      <c r="Z317" s="272" t="s">
        <v>307</v>
      </c>
      <c r="AA317" s="272" t="s">
        <v>307</v>
      </c>
      <c r="AB317" s="272" t="s">
        <v>307</v>
      </c>
      <c r="AC317" s="272" t="s">
        <v>307</v>
      </c>
      <c r="AD317" s="272"/>
      <c r="AE317" s="272" t="s">
        <v>307</v>
      </c>
      <c r="AF317" s="272" t="s">
        <v>2051</v>
      </c>
      <c r="AG317" s="272" t="s">
        <v>2051</v>
      </c>
    </row>
    <row r="318" spans="1:33" ht="28.8" x14ac:dyDescent="0.3">
      <c r="A318" s="273">
        <v>123390</v>
      </c>
      <c r="B318" s="274" t="s">
        <v>978</v>
      </c>
      <c r="C318" s="274" t="s">
        <v>66</v>
      </c>
      <c r="D318" s="274" t="s">
        <v>621</v>
      </c>
      <c r="E318" s="274" t="s">
        <v>333</v>
      </c>
      <c r="F318" s="275">
        <v>35283</v>
      </c>
      <c r="G318" s="274" t="s">
        <v>315</v>
      </c>
      <c r="H318" s="274" t="s">
        <v>334</v>
      </c>
      <c r="I318" s="274" t="s">
        <v>415</v>
      </c>
      <c r="J318" s="274" t="s">
        <v>335</v>
      </c>
      <c r="K318" s="273">
        <v>2014</v>
      </c>
      <c r="L318" s="274" t="s">
        <v>315</v>
      </c>
      <c r="M318" s="283"/>
      <c r="N318" s="272" t="s">
        <v>307</v>
      </c>
      <c r="O318" s="278" t="s">
        <v>307</v>
      </c>
      <c r="P318" s="271">
        <v>0</v>
      </c>
      <c r="Q318" s="283"/>
      <c r="R318" s="283"/>
      <c r="S318" s="283"/>
      <c r="T318" s="283"/>
      <c r="U318" s="283"/>
      <c r="V318" s="283"/>
      <c r="W318" s="283"/>
      <c r="X318" s="283"/>
      <c r="Y318" s="283"/>
      <c r="Z318" s="283"/>
      <c r="AA318" s="283"/>
      <c r="AB318" s="283"/>
      <c r="AC318" s="274" t="s">
        <v>307</v>
      </c>
      <c r="AD318" s="283"/>
      <c r="AE318" s="283"/>
      <c r="AF318" s="283"/>
      <c r="AG318" s="283"/>
    </row>
    <row r="319" spans="1:33" ht="28.8" x14ac:dyDescent="0.3">
      <c r="A319" s="271">
        <v>123391</v>
      </c>
      <c r="B319" s="272" t="s">
        <v>977</v>
      </c>
      <c r="C319" s="272" t="s">
        <v>719</v>
      </c>
      <c r="D319" s="272" t="s">
        <v>252</v>
      </c>
      <c r="E319" s="272" t="s">
        <v>1408</v>
      </c>
      <c r="F319" s="272" t="s">
        <v>1986</v>
      </c>
      <c r="G319" s="272" t="s">
        <v>1874</v>
      </c>
      <c r="H319" s="272" t="s">
        <v>334</v>
      </c>
      <c r="I319" s="272" t="s">
        <v>415</v>
      </c>
      <c r="J319" s="272" t="s">
        <v>316</v>
      </c>
      <c r="K319" s="272" t="s">
        <v>2172</v>
      </c>
      <c r="L319" s="272" t="s">
        <v>317</v>
      </c>
      <c r="M319" s="272" t="s">
        <v>307</v>
      </c>
      <c r="N319" s="272" t="s">
        <v>307</v>
      </c>
      <c r="O319" s="278" t="s">
        <v>307</v>
      </c>
      <c r="P319" s="271">
        <v>0</v>
      </c>
      <c r="Q319" s="272" t="s">
        <v>307</v>
      </c>
      <c r="R319" s="272" t="s">
        <v>307</v>
      </c>
      <c r="S319" s="272" t="s">
        <v>307</v>
      </c>
      <c r="T319" s="272" t="s">
        <v>307</v>
      </c>
      <c r="U319" s="272" t="s">
        <v>307</v>
      </c>
      <c r="V319" s="272" t="s">
        <v>307</v>
      </c>
      <c r="W319" s="272" t="s">
        <v>307</v>
      </c>
      <c r="X319" s="272" t="s">
        <v>307</v>
      </c>
      <c r="Y319" s="272" t="s">
        <v>307</v>
      </c>
      <c r="Z319" s="272" t="s">
        <v>307</v>
      </c>
      <c r="AA319" s="272" t="s">
        <v>307</v>
      </c>
      <c r="AB319" s="272" t="s">
        <v>307</v>
      </c>
      <c r="AC319" s="272" t="s">
        <v>307</v>
      </c>
      <c r="AD319" s="272"/>
      <c r="AE319" s="272" t="s">
        <v>307</v>
      </c>
      <c r="AF319" s="272"/>
      <c r="AG319" s="272" t="s">
        <v>2051</v>
      </c>
    </row>
    <row r="320" spans="1:33" ht="28.8" x14ac:dyDescent="0.3">
      <c r="A320" s="273">
        <v>123400</v>
      </c>
      <c r="B320" s="274" t="s">
        <v>976</v>
      </c>
      <c r="C320" s="274" t="s">
        <v>87</v>
      </c>
      <c r="D320" s="274" t="s">
        <v>205</v>
      </c>
      <c r="E320" s="274" t="s">
        <v>333</v>
      </c>
      <c r="F320" s="279"/>
      <c r="G320" s="274" t="s">
        <v>315</v>
      </c>
      <c r="H320" s="274" t="s">
        <v>334</v>
      </c>
      <c r="I320" s="274" t="s">
        <v>415</v>
      </c>
      <c r="J320" s="274" t="s">
        <v>335</v>
      </c>
      <c r="K320" s="273">
        <v>2012</v>
      </c>
      <c r="L320" s="274" t="s">
        <v>315</v>
      </c>
      <c r="M320" s="283"/>
      <c r="N320" s="272">
        <v>492</v>
      </c>
      <c r="O320" s="278">
        <v>45354</v>
      </c>
      <c r="P320" s="271">
        <v>1000</v>
      </c>
      <c r="Q320" s="283"/>
      <c r="R320" s="283"/>
      <c r="S320" s="283"/>
      <c r="T320" s="283"/>
      <c r="U320" s="283"/>
      <c r="V320" s="283"/>
      <c r="W320" s="283"/>
      <c r="X320" s="283"/>
      <c r="Y320" s="283"/>
      <c r="Z320" s="283"/>
      <c r="AA320" s="283"/>
      <c r="AB320" s="283"/>
      <c r="AC320" s="274" t="s">
        <v>307</v>
      </c>
      <c r="AD320" s="283"/>
      <c r="AE320" s="283"/>
      <c r="AF320" s="283"/>
      <c r="AG320" s="283"/>
    </row>
    <row r="321" spans="1:33" ht="14.4" x14ac:dyDescent="0.3">
      <c r="A321" s="271">
        <v>123404</v>
      </c>
      <c r="B321" s="272" t="s">
        <v>975</v>
      </c>
      <c r="C321" s="272" t="s">
        <v>74</v>
      </c>
      <c r="D321" s="272" t="s">
        <v>449</v>
      </c>
      <c r="E321" s="272" t="s">
        <v>307</v>
      </c>
      <c r="F321" s="272" t="s">
        <v>307</v>
      </c>
      <c r="G321" s="272" t="s">
        <v>307</v>
      </c>
      <c r="H321" s="272" t="s">
        <v>307</v>
      </c>
      <c r="I321" s="272" t="s">
        <v>415</v>
      </c>
      <c r="J321" s="272" t="s">
        <v>307</v>
      </c>
      <c r="K321" s="272" t="s">
        <v>307</v>
      </c>
      <c r="L321" s="272" t="s">
        <v>307</v>
      </c>
      <c r="M321" s="272" t="s">
        <v>307</v>
      </c>
      <c r="N321" s="272" t="s">
        <v>307</v>
      </c>
      <c r="O321" s="278" t="s">
        <v>307</v>
      </c>
      <c r="P321" s="271">
        <v>0</v>
      </c>
      <c r="Q321" s="272" t="s">
        <v>307</v>
      </c>
      <c r="R321" s="272" t="s">
        <v>307</v>
      </c>
      <c r="S321" s="272" t="s">
        <v>307</v>
      </c>
      <c r="T321" s="272" t="s">
        <v>307</v>
      </c>
      <c r="U321" s="272" t="s">
        <v>307</v>
      </c>
      <c r="V321" s="272" t="s">
        <v>307</v>
      </c>
      <c r="W321" s="272" t="s">
        <v>307</v>
      </c>
      <c r="X321" s="272" t="s">
        <v>307</v>
      </c>
      <c r="Y321" s="272" t="s">
        <v>307</v>
      </c>
      <c r="Z321" s="272" t="s">
        <v>307</v>
      </c>
      <c r="AA321" s="272" t="s">
        <v>307</v>
      </c>
      <c r="AB321" s="272" t="s">
        <v>307</v>
      </c>
      <c r="AC321" s="272" t="s">
        <v>307</v>
      </c>
      <c r="AD321" s="272"/>
      <c r="AE321" s="272" t="s">
        <v>307</v>
      </c>
      <c r="AF321" s="272" t="s">
        <v>2051</v>
      </c>
      <c r="AG321" s="272" t="s">
        <v>2051</v>
      </c>
    </row>
    <row r="322" spans="1:33" ht="14.4" x14ac:dyDescent="0.3">
      <c r="A322" s="271">
        <v>123410</v>
      </c>
      <c r="B322" s="272" t="s">
        <v>974</v>
      </c>
      <c r="C322" s="272" t="s">
        <v>100</v>
      </c>
      <c r="D322" s="272" t="s">
        <v>205</v>
      </c>
      <c r="E322" s="272" t="s">
        <v>307</v>
      </c>
      <c r="F322" s="272" t="s">
        <v>307</v>
      </c>
      <c r="G322" s="272" t="s">
        <v>307</v>
      </c>
      <c r="H322" s="272" t="s">
        <v>307</v>
      </c>
      <c r="I322" s="272" t="s">
        <v>415</v>
      </c>
      <c r="J322" s="272" t="s">
        <v>307</v>
      </c>
      <c r="K322" s="272" t="s">
        <v>307</v>
      </c>
      <c r="L322" s="272" t="s">
        <v>307</v>
      </c>
      <c r="M322" s="272" t="s">
        <v>307</v>
      </c>
      <c r="N322" s="272" t="s">
        <v>307</v>
      </c>
      <c r="O322" s="278" t="s">
        <v>307</v>
      </c>
      <c r="P322" s="271">
        <v>0</v>
      </c>
      <c r="Q322" s="272" t="s">
        <v>307</v>
      </c>
      <c r="R322" s="272" t="s">
        <v>307</v>
      </c>
      <c r="S322" s="272" t="s">
        <v>307</v>
      </c>
      <c r="T322" s="272" t="s">
        <v>307</v>
      </c>
      <c r="U322" s="272" t="s">
        <v>307</v>
      </c>
      <c r="V322" s="272" t="s">
        <v>307</v>
      </c>
      <c r="W322" s="272" t="s">
        <v>307</v>
      </c>
      <c r="X322" s="272" t="s">
        <v>307</v>
      </c>
      <c r="Y322" s="272" t="s">
        <v>307</v>
      </c>
      <c r="Z322" s="272" t="s">
        <v>307</v>
      </c>
      <c r="AA322" s="272" t="s">
        <v>307</v>
      </c>
      <c r="AB322" s="272" t="s">
        <v>307</v>
      </c>
      <c r="AC322" s="272" t="s">
        <v>307</v>
      </c>
      <c r="AD322" s="272"/>
      <c r="AE322" s="272" t="s">
        <v>307</v>
      </c>
      <c r="AF322" s="272" t="s">
        <v>2051</v>
      </c>
      <c r="AG322" s="272" t="s">
        <v>2051</v>
      </c>
    </row>
    <row r="323" spans="1:33" ht="14.4" x14ac:dyDescent="0.3">
      <c r="A323" s="271">
        <v>123413</v>
      </c>
      <c r="B323" s="272" t="s">
        <v>972</v>
      </c>
      <c r="C323" s="272" t="s">
        <v>973</v>
      </c>
      <c r="D323" s="272" t="s">
        <v>290</v>
      </c>
      <c r="E323" s="272" t="s">
        <v>307</v>
      </c>
      <c r="F323" s="272" t="s">
        <v>307</v>
      </c>
      <c r="G323" s="272" t="s">
        <v>307</v>
      </c>
      <c r="H323" s="272" t="s">
        <v>307</v>
      </c>
      <c r="I323" s="272" t="s">
        <v>415</v>
      </c>
      <c r="J323" s="272" t="s">
        <v>307</v>
      </c>
      <c r="K323" s="272" t="s">
        <v>307</v>
      </c>
      <c r="L323" s="272" t="s">
        <v>307</v>
      </c>
      <c r="M323" s="272" t="s">
        <v>307</v>
      </c>
      <c r="N323" s="272" t="s">
        <v>307</v>
      </c>
      <c r="O323" s="278" t="s">
        <v>307</v>
      </c>
      <c r="P323" s="271">
        <v>0</v>
      </c>
      <c r="Q323" s="272" t="s">
        <v>307</v>
      </c>
      <c r="R323" s="272" t="s">
        <v>307</v>
      </c>
      <c r="S323" s="272" t="s">
        <v>307</v>
      </c>
      <c r="T323" s="272" t="s">
        <v>307</v>
      </c>
      <c r="U323" s="272" t="s">
        <v>307</v>
      </c>
      <c r="V323" s="272" t="s">
        <v>307</v>
      </c>
      <c r="W323" s="272" t="s">
        <v>307</v>
      </c>
      <c r="X323" s="272" t="s">
        <v>307</v>
      </c>
      <c r="Y323" s="272" t="s">
        <v>307</v>
      </c>
      <c r="Z323" s="272" t="s">
        <v>307</v>
      </c>
      <c r="AA323" s="272" t="s">
        <v>307</v>
      </c>
      <c r="AB323" s="272" t="s">
        <v>307</v>
      </c>
      <c r="AC323" s="272" t="s">
        <v>307</v>
      </c>
      <c r="AD323" s="272"/>
      <c r="AE323" s="272" t="s">
        <v>307</v>
      </c>
      <c r="AF323" s="272" t="s">
        <v>2051</v>
      </c>
      <c r="AG323" s="272" t="s">
        <v>2051</v>
      </c>
    </row>
    <row r="324" spans="1:33" ht="28.8" x14ac:dyDescent="0.3">
      <c r="A324" s="271">
        <v>123422</v>
      </c>
      <c r="B324" s="272" t="s">
        <v>970</v>
      </c>
      <c r="C324" s="272" t="s">
        <v>126</v>
      </c>
      <c r="D324" s="272" t="s">
        <v>971</v>
      </c>
      <c r="E324" s="272" t="s">
        <v>333</v>
      </c>
      <c r="F324" s="272" t="s">
        <v>1907</v>
      </c>
      <c r="G324" s="272" t="s">
        <v>1865</v>
      </c>
      <c r="H324" s="272" t="s">
        <v>334</v>
      </c>
      <c r="I324" s="272" t="s">
        <v>415</v>
      </c>
      <c r="J324" s="272" t="s">
        <v>316</v>
      </c>
      <c r="K324" s="272" t="s">
        <v>2174</v>
      </c>
      <c r="L324" s="272" t="s">
        <v>327</v>
      </c>
      <c r="M324" s="272" t="s">
        <v>307</v>
      </c>
      <c r="N324" s="272" t="s">
        <v>307</v>
      </c>
      <c r="O324" s="278" t="s">
        <v>307</v>
      </c>
      <c r="P324" s="271">
        <v>0</v>
      </c>
      <c r="Q324" s="272" t="s">
        <v>307</v>
      </c>
      <c r="R324" s="272" t="s">
        <v>307</v>
      </c>
      <c r="S324" s="272" t="s">
        <v>307</v>
      </c>
      <c r="T324" s="272" t="s">
        <v>307</v>
      </c>
      <c r="U324" s="272" t="s">
        <v>307</v>
      </c>
      <c r="V324" s="272" t="s">
        <v>307</v>
      </c>
      <c r="W324" s="272" t="s">
        <v>307</v>
      </c>
      <c r="X324" s="272" t="s">
        <v>307</v>
      </c>
      <c r="Y324" s="272" t="s">
        <v>307</v>
      </c>
      <c r="Z324" s="272" t="s">
        <v>307</v>
      </c>
      <c r="AA324" s="272" t="s">
        <v>307</v>
      </c>
      <c r="AB324" s="272" t="s">
        <v>307</v>
      </c>
      <c r="AC324" s="272" t="s">
        <v>307</v>
      </c>
      <c r="AD324" s="272"/>
      <c r="AE324" s="272" t="s">
        <v>307</v>
      </c>
      <c r="AF324" s="272"/>
      <c r="AG324" s="272" t="s">
        <v>2051</v>
      </c>
    </row>
    <row r="325" spans="1:33" ht="14.4" x14ac:dyDescent="0.3">
      <c r="A325" s="271">
        <v>123426</v>
      </c>
      <c r="B325" s="272" t="s">
        <v>969</v>
      </c>
      <c r="C325" s="272" t="s">
        <v>80</v>
      </c>
      <c r="D325" s="272" t="s">
        <v>365</v>
      </c>
      <c r="E325" s="272" t="s">
        <v>307</v>
      </c>
      <c r="F325" s="272" t="s">
        <v>307</v>
      </c>
      <c r="G325" s="272" t="s">
        <v>307</v>
      </c>
      <c r="H325" s="272" t="s">
        <v>307</v>
      </c>
      <c r="I325" s="272" t="s">
        <v>415</v>
      </c>
      <c r="J325" s="272" t="s">
        <v>307</v>
      </c>
      <c r="K325" s="272" t="s">
        <v>307</v>
      </c>
      <c r="L325" s="272" t="s">
        <v>307</v>
      </c>
      <c r="M325" s="272" t="s">
        <v>307</v>
      </c>
      <c r="N325" s="272" t="s">
        <v>307</v>
      </c>
      <c r="O325" s="278" t="s">
        <v>307</v>
      </c>
      <c r="P325" s="271">
        <v>0</v>
      </c>
      <c r="Q325" s="272" t="s">
        <v>307</v>
      </c>
      <c r="R325" s="272" t="s">
        <v>307</v>
      </c>
      <c r="S325" s="272" t="s">
        <v>307</v>
      </c>
      <c r="T325" s="272" t="s">
        <v>307</v>
      </c>
      <c r="U325" s="272" t="s">
        <v>307</v>
      </c>
      <c r="V325" s="272" t="s">
        <v>307</v>
      </c>
      <c r="W325" s="272" t="s">
        <v>307</v>
      </c>
      <c r="X325" s="272" t="s">
        <v>307</v>
      </c>
      <c r="Y325" s="272" t="s">
        <v>307</v>
      </c>
      <c r="Z325" s="272" t="s">
        <v>307</v>
      </c>
      <c r="AA325" s="272" t="s">
        <v>307</v>
      </c>
      <c r="AB325" s="272" t="s">
        <v>307</v>
      </c>
      <c r="AC325" s="272" t="s">
        <v>307</v>
      </c>
      <c r="AD325" s="272"/>
      <c r="AE325" s="272" t="s">
        <v>307</v>
      </c>
      <c r="AF325" s="272" t="s">
        <v>2051</v>
      </c>
      <c r="AG325" s="272" t="s">
        <v>2051</v>
      </c>
    </row>
    <row r="326" spans="1:33" ht="28.8" x14ac:dyDescent="0.3">
      <c r="A326" s="271">
        <v>123429</v>
      </c>
      <c r="B326" s="272" t="s">
        <v>968</v>
      </c>
      <c r="C326" s="272" t="s">
        <v>1987</v>
      </c>
      <c r="D326" s="272" t="s">
        <v>2099</v>
      </c>
      <c r="E326" s="272" t="s">
        <v>1408</v>
      </c>
      <c r="F326" s="272" t="s">
        <v>1988</v>
      </c>
      <c r="G326" s="272" t="s">
        <v>1826</v>
      </c>
      <c r="H326" s="272" t="s">
        <v>334</v>
      </c>
      <c r="I326" s="272" t="s">
        <v>415</v>
      </c>
      <c r="J326" s="272" t="s">
        <v>1787</v>
      </c>
      <c r="K326" s="272" t="s">
        <v>2167</v>
      </c>
      <c r="L326" s="272" t="s">
        <v>317</v>
      </c>
      <c r="M326" s="272" t="s">
        <v>307</v>
      </c>
      <c r="N326" s="272" t="s">
        <v>307</v>
      </c>
      <c r="O326" s="278" t="s">
        <v>307</v>
      </c>
      <c r="P326" s="271">
        <v>0</v>
      </c>
      <c r="Q326" s="272" t="s">
        <v>307</v>
      </c>
      <c r="R326" s="272" t="s">
        <v>307</v>
      </c>
      <c r="S326" s="272" t="s">
        <v>307</v>
      </c>
      <c r="T326" s="272" t="s">
        <v>307</v>
      </c>
      <c r="U326" s="272" t="s">
        <v>307</v>
      </c>
      <c r="V326" s="272" t="s">
        <v>307</v>
      </c>
      <c r="W326" s="272" t="s">
        <v>307</v>
      </c>
      <c r="X326" s="272" t="s">
        <v>307</v>
      </c>
      <c r="Y326" s="272" t="s">
        <v>307</v>
      </c>
      <c r="Z326" s="272" t="s">
        <v>307</v>
      </c>
      <c r="AA326" s="272" t="s">
        <v>307</v>
      </c>
      <c r="AB326" s="272" t="s">
        <v>307</v>
      </c>
      <c r="AC326" s="272" t="s">
        <v>307</v>
      </c>
      <c r="AD326" s="272"/>
      <c r="AE326" s="272" t="s">
        <v>307</v>
      </c>
      <c r="AF326" s="272"/>
      <c r="AG326" s="272" t="s">
        <v>2051</v>
      </c>
    </row>
    <row r="327" spans="1:33" ht="14.4" x14ac:dyDescent="0.3">
      <c r="A327" s="271">
        <v>123433</v>
      </c>
      <c r="B327" s="272" t="s">
        <v>967</v>
      </c>
      <c r="C327" s="272" t="s">
        <v>67</v>
      </c>
      <c r="D327" s="272" t="s">
        <v>255</v>
      </c>
      <c r="E327" s="272" t="s">
        <v>307</v>
      </c>
      <c r="F327" s="272" t="s">
        <v>307</v>
      </c>
      <c r="G327" s="272" t="s">
        <v>307</v>
      </c>
      <c r="H327" s="272" t="s">
        <v>307</v>
      </c>
      <c r="I327" s="272" t="s">
        <v>415</v>
      </c>
      <c r="J327" s="272" t="s">
        <v>307</v>
      </c>
      <c r="K327" s="272" t="s">
        <v>307</v>
      </c>
      <c r="L327" s="272" t="s">
        <v>307</v>
      </c>
      <c r="M327" s="272" t="s">
        <v>307</v>
      </c>
      <c r="N327" s="272" t="s">
        <v>307</v>
      </c>
      <c r="O327" s="278" t="s">
        <v>307</v>
      </c>
      <c r="P327" s="271">
        <v>0</v>
      </c>
      <c r="Q327" s="272" t="s">
        <v>307</v>
      </c>
      <c r="R327" s="272" t="s">
        <v>307</v>
      </c>
      <c r="S327" s="272" t="s">
        <v>307</v>
      </c>
      <c r="T327" s="272" t="s">
        <v>307</v>
      </c>
      <c r="U327" s="272" t="s">
        <v>307</v>
      </c>
      <c r="V327" s="272" t="s">
        <v>307</v>
      </c>
      <c r="W327" s="272" t="s">
        <v>307</v>
      </c>
      <c r="X327" s="272" t="s">
        <v>307</v>
      </c>
      <c r="Y327" s="272" t="s">
        <v>307</v>
      </c>
      <c r="Z327" s="272" t="s">
        <v>307</v>
      </c>
      <c r="AA327" s="272" t="s">
        <v>307</v>
      </c>
      <c r="AB327" s="272" t="s">
        <v>307</v>
      </c>
      <c r="AC327" s="272" t="s">
        <v>307</v>
      </c>
      <c r="AD327" s="272"/>
      <c r="AE327" s="272" t="s">
        <v>307</v>
      </c>
      <c r="AF327" s="272" t="s">
        <v>2051</v>
      </c>
      <c r="AG327" s="272" t="s">
        <v>2051</v>
      </c>
    </row>
    <row r="328" spans="1:33" ht="14.4" x14ac:dyDescent="0.3">
      <c r="A328" s="271">
        <v>123439</v>
      </c>
      <c r="B328" s="272" t="s">
        <v>965</v>
      </c>
      <c r="C328" s="272" t="s">
        <v>966</v>
      </c>
      <c r="D328" s="272" t="s">
        <v>830</v>
      </c>
      <c r="E328" s="272" t="s">
        <v>307</v>
      </c>
      <c r="F328" s="272" t="s">
        <v>307</v>
      </c>
      <c r="G328" s="272" t="s">
        <v>307</v>
      </c>
      <c r="H328" s="272" t="s">
        <v>307</v>
      </c>
      <c r="I328" s="272" t="s">
        <v>415</v>
      </c>
      <c r="J328" s="272" t="s">
        <v>307</v>
      </c>
      <c r="K328" s="272" t="s">
        <v>307</v>
      </c>
      <c r="L328" s="272" t="s">
        <v>307</v>
      </c>
      <c r="M328" s="272" t="s">
        <v>307</v>
      </c>
      <c r="N328" s="272" t="s">
        <v>307</v>
      </c>
      <c r="O328" s="278" t="s">
        <v>307</v>
      </c>
      <c r="P328" s="271">
        <v>0</v>
      </c>
      <c r="Q328" s="272" t="s">
        <v>307</v>
      </c>
      <c r="R328" s="272" t="s">
        <v>307</v>
      </c>
      <c r="S328" s="272" t="s">
        <v>307</v>
      </c>
      <c r="T328" s="272" t="s">
        <v>307</v>
      </c>
      <c r="U328" s="272" t="s">
        <v>307</v>
      </c>
      <c r="V328" s="272" t="s">
        <v>307</v>
      </c>
      <c r="W328" s="272" t="s">
        <v>307</v>
      </c>
      <c r="X328" s="272" t="s">
        <v>307</v>
      </c>
      <c r="Y328" s="272" t="s">
        <v>307</v>
      </c>
      <c r="Z328" s="272" t="s">
        <v>307</v>
      </c>
      <c r="AA328" s="272" t="s">
        <v>307</v>
      </c>
      <c r="AB328" s="272" t="s">
        <v>307</v>
      </c>
      <c r="AC328" s="272" t="s">
        <v>307</v>
      </c>
      <c r="AD328" s="272"/>
      <c r="AE328" s="272" t="s">
        <v>307</v>
      </c>
      <c r="AF328" s="272" t="s">
        <v>2051</v>
      </c>
      <c r="AG328" s="272" t="s">
        <v>2051</v>
      </c>
    </row>
    <row r="329" spans="1:33" ht="14.4" x14ac:dyDescent="0.3">
      <c r="A329" s="271">
        <v>123443</v>
      </c>
      <c r="B329" s="272" t="s">
        <v>964</v>
      </c>
      <c r="C329" s="272" t="s">
        <v>107</v>
      </c>
      <c r="D329" s="272" t="s">
        <v>243</v>
      </c>
      <c r="E329" s="272" t="s">
        <v>307</v>
      </c>
      <c r="F329" s="272" t="s">
        <v>307</v>
      </c>
      <c r="G329" s="272" t="s">
        <v>307</v>
      </c>
      <c r="H329" s="272" t="s">
        <v>307</v>
      </c>
      <c r="I329" s="272" t="s">
        <v>415</v>
      </c>
      <c r="J329" s="272" t="s">
        <v>307</v>
      </c>
      <c r="K329" s="272" t="s">
        <v>307</v>
      </c>
      <c r="L329" s="272" t="s">
        <v>307</v>
      </c>
      <c r="M329" s="272" t="s">
        <v>307</v>
      </c>
      <c r="N329" s="272" t="s">
        <v>307</v>
      </c>
      <c r="O329" s="278" t="s">
        <v>307</v>
      </c>
      <c r="P329" s="271">
        <v>0</v>
      </c>
      <c r="Q329" s="272" t="s">
        <v>307</v>
      </c>
      <c r="R329" s="272" t="s">
        <v>307</v>
      </c>
      <c r="S329" s="272" t="s">
        <v>307</v>
      </c>
      <c r="T329" s="272" t="s">
        <v>307</v>
      </c>
      <c r="U329" s="272" t="s">
        <v>307</v>
      </c>
      <c r="V329" s="272" t="s">
        <v>307</v>
      </c>
      <c r="W329" s="272" t="s">
        <v>307</v>
      </c>
      <c r="X329" s="272" t="s">
        <v>307</v>
      </c>
      <c r="Y329" s="272" t="s">
        <v>307</v>
      </c>
      <c r="Z329" s="272" t="s">
        <v>307</v>
      </c>
      <c r="AA329" s="272" t="s">
        <v>307</v>
      </c>
      <c r="AB329" s="272" t="s">
        <v>307</v>
      </c>
      <c r="AC329" s="272" t="s">
        <v>307</v>
      </c>
      <c r="AD329" s="272"/>
      <c r="AE329" s="272" t="s">
        <v>307</v>
      </c>
      <c r="AF329" s="272" t="s">
        <v>2051</v>
      </c>
      <c r="AG329" s="272" t="s">
        <v>2051</v>
      </c>
    </row>
    <row r="330" spans="1:33" ht="14.4" x14ac:dyDescent="0.3">
      <c r="A330" s="271">
        <v>123446</v>
      </c>
      <c r="B330" s="272" t="s">
        <v>963</v>
      </c>
      <c r="C330" s="272" t="s">
        <v>662</v>
      </c>
      <c r="D330" s="272" t="s">
        <v>194</v>
      </c>
      <c r="E330" s="272" t="s">
        <v>307</v>
      </c>
      <c r="F330" s="272" t="s">
        <v>307</v>
      </c>
      <c r="G330" s="272" t="s">
        <v>307</v>
      </c>
      <c r="H330" s="272" t="s">
        <v>307</v>
      </c>
      <c r="I330" s="272" t="s">
        <v>415</v>
      </c>
      <c r="J330" s="272" t="s">
        <v>307</v>
      </c>
      <c r="K330" s="272" t="s">
        <v>307</v>
      </c>
      <c r="L330" s="272" t="s">
        <v>307</v>
      </c>
      <c r="M330" s="272" t="s">
        <v>307</v>
      </c>
      <c r="N330" s="272" t="s">
        <v>307</v>
      </c>
      <c r="O330" s="278" t="s">
        <v>307</v>
      </c>
      <c r="P330" s="271">
        <v>0</v>
      </c>
      <c r="Q330" s="272" t="s">
        <v>307</v>
      </c>
      <c r="R330" s="272" t="s">
        <v>307</v>
      </c>
      <c r="S330" s="272" t="s">
        <v>307</v>
      </c>
      <c r="T330" s="272" t="s">
        <v>307</v>
      </c>
      <c r="U330" s="272" t="s">
        <v>307</v>
      </c>
      <c r="V330" s="272" t="s">
        <v>307</v>
      </c>
      <c r="W330" s="272" t="s">
        <v>307</v>
      </c>
      <c r="X330" s="272" t="s">
        <v>307</v>
      </c>
      <c r="Y330" s="272" t="s">
        <v>307</v>
      </c>
      <c r="Z330" s="272" t="s">
        <v>307</v>
      </c>
      <c r="AA330" s="272" t="s">
        <v>307</v>
      </c>
      <c r="AB330" s="272" t="s">
        <v>307</v>
      </c>
      <c r="AC330" s="272" t="s">
        <v>307</v>
      </c>
      <c r="AD330" s="272"/>
      <c r="AE330" s="272" t="s">
        <v>307</v>
      </c>
      <c r="AF330" s="272" t="s">
        <v>2051</v>
      </c>
      <c r="AG330" s="272" t="s">
        <v>2051</v>
      </c>
    </row>
    <row r="331" spans="1:33" ht="28.8" x14ac:dyDescent="0.3">
      <c r="A331" s="273">
        <v>123458</v>
      </c>
      <c r="B331" s="274" t="s">
        <v>961</v>
      </c>
      <c r="C331" s="274" t="s">
        <v>66</v>
      </c>
      <c r="D331" s="274" t="s">
        <v>962</v>
      </c>
      <c r="E331" s="274" t="s">
        <v>333</v>
      </c>
      <c r="F331" s="279"/>
      <c r="G331" s="274" t="s">
        <v>1825</v>
      </c>
      <c r="H331" s="274" t="s">
        <v>334</v>
      </c>
      <c r="I331" s="274" t="s">
        <v>415</v>
      </c>
      <c r="J331" s="274" t="s">
        <v>316</v>
      </c>
      <c r="K331" s="273">
        <v>2018</v>
      </c>
      <c r="L331" s="274" t="s">
        <v>328</v>
      </c>
      <c r="M331" s="283"/>
      <c r="N331" s="272" t="s">
        <v>307</v>
      </c>
      <c r="O331" s="278" t="s">
        <v>307</v>
      </c>
      <c r="P331" s="271">
        <v>0</v>
      </c>
      <c r="Q331" s="283"/>
      <c r="R331" s="283"/>
      <c r="S331" s="283"/>
      <c r="T331" s="283"/>
      <c r="U331" s="283"/>
      <c r="V331" s="283"/>
      <c r="W331" s="283"/>
      <c r="X331" s="283"/>
      <c r="Y331" s="283"/>
      <c r="Z331" s="283"/>
      <c r="AA331" s="283"/>
      <c r="AB331" s="283"/>
      <c r="AC331" s="274" t="s">
        <v>307</v>
      </c>
      <c r="AD331" s="283"/>
      <c r="AE331" s="283"/>
      <c r="AF331" s="283"/>
      <c r="AG331" s="283"/>
    </row>
    <row r="332" spans="1:33" ht="14.4" x14ac:dyDescent="0.3">
      <c r="A332" s="271">
        <v>123462</v>
      </c>
      <c r="B332" s="272" t="s">
        <v>960</v>
      </c>
      <c r="C332" s="272" t="s">
        <v>143</v>
      </c>
      <c r="D332" s="272" t="s">
        <v>258</v>
      </c>
      <c r="E332" s="272" t="s">
        <v>307</v>
      </c>
      <c r="F332" s="272" t="s">
        <v>307</v>
      </c>
      <c r="G332" s="272" t="s">
        <v>307</v>
      </c>
      <c r="H332" s="272" t="s">
        <v>307</v>
      </c>
      <c r="I332" s="272" t="s">
        <v>415</v>
      </c>
      <c r="J332" s="272" t="s">
        <v>307</v>
      </c>
      <c r="K332" s="272" t="s">
        <v>307</v>
      </c>
      <c r="L332" s="272" t="s">
        <v>307</v>
      </c>
      <c r="M332" s="272" t="s">
        <v>307</v>
      </c>
      <c r="N332" s="272" t="s">
        <v>307</v>
      </c>
      <c r="O332" s="278" t="s">
        <v>307</v>
      </c>
      <c r="P332" s="271">
        <v>0</v>
      </c>
      <c r="Q332" s="272" t="s">
        <v>307</v>
      </c>
      <c r="R332" s="272" t="s">
        <v>307</v>
      </c>
      <c r="S332" s="272" t="s">
        <v>307</v>
      </c>
      <c r="T332" s="272" t="s">
        <v>307</v>
      </c>
      <c r="U332" s="272" t="s">
        <v>307</v>
      </c>
      <c r="V332" s="272" t="s">
        <v>307</v>
      </c>
      <c r="W332" s="272" t="s">
        <v>307</v>
      </c>
      <c r="X332" s="272" t="s">
        <v>307</v>
      </c>
      <c r="Y332" s="272" t="s">
        <v>307</v>
      </c>
      <c r="Z332" s="272" t="s">
        <v>307</v>
      </c>
      <c r="AA332" s="272" t="s">
        <v>307</v>
      </c>
      <c r="AB332" s="272" t="s">
        <v>307</v>
      </c>
      <c r="AC332" s="272" t="s">
        <v>307</v>
      </c>
      <c r="AD332" s="272"/>
      <c r="AE332" s="272" t="s">
        <v>307</v>
      </c>
      <c r="AF332" s="272" t="s">
        <v>2051</v>
      </c>
      <c r="AG332" s="272" t="s">
        <v>2051</v>
      </c>
    </row>
    <row r="333" spans="1:33" ht="14.4" x14ac:dyDescent="0.3">
      <c r="A333" s="271">
        <v>123464</v>
      </c>
      <c r="B333" s="272" t="s">
        <v>959</v>
      </c>
      <c r="C333" s="272" t="s">
        <v>620</v>
      </c>
      <c r="D333" s="272" t="s">
        <v>233</v>
      </c>
      <c r="E333" s="272" t="s">
        <v>307</v>
      </c>
      <c r="F333" s="272" t="s">
        <v>307</v>
      </c>
      <c r="G333" s="272" t="s">
        <v>307</v>
      </c>
      <c r="H333" s="272" t="s">
        <v>307</v>
      </c>
      <c r="I333" s="272" t="s">
        <v>415</v>
      </c>
      <c r="J333" s="272" t="s">
        <v>307</v>
      </c>
      <c r="K333" s="272" t="s">
        <v>307</v>
      </c>
      <c r="L333" s="272" t="s">
        <v>307</v>
      </c>
      <c r="M333" s="272" t="s">
        <v>307</v>
      </c>
      <c r="N333" s="272" t="s">
        <v>307</v>
      </c>
      <c r="O333" s="278" t="s">
        <v>307</v>
      </c>
      <c r="P333" s="271">
        <v>0</v>
      </c>
      <c r="Q333" s="272" t="s">
        <v>307</v>
      </c>
      <c r="R333" s="272" t="s">
        <v>307</v>
      </c>
      <c r="S333" s="272" t="s">
        <v>307</v>
      </c>
      <c r="T333" s="272" t="s">
        <v>307</v>
      </c>
      <c r="U333" s="272" t="s">
        <v>307</v>
      </c>
      <c r="V333" s="272" t="s">
        <v>307</v>
      </c>
      <c r="W333" s="272" t="s">
        <v>307</v>
      </c>
      <c r="X333" s="272" t="s">
        <v>307</v>
      </c>
      <c r="Y333" s="272" t="s">
        <v>307</v>
      </c>
      <c r="Z333" s="272" t="s">
        <v>307</v>
      </c>
      <c r="AA333" s="272" t="s">
        <v>307</v>
      </c>
      <c r="AB333" s="272" t="s">
        <v>307</v>
      </c>
      <c r="AC333" s="272" t="s">
        <v>307</v>
      </c>
      <c r="AD333" s="272"/>
      <c r="AE333" s="272" t="s">
        <v>307</v>
      </c>
      <c r="AF333" s="272" t="s">
        <v>2051</v>
      </c>
      <c r="AG333" s="272" t="s">
        <v>2051</v>
      </c>
    </row>
    <row r="334" spans="1:33" ht="14.4" x14ac:dyDescent="0.3">
      <c r="A334" s="271">
        <v>123465</v>
      </c>
      <c r="B334" s="272" t="s">
        <v>958</v>
      </c>
      <c r="C334" s="272" t="s">
        <v>66</v>
      </c>
      <c r="D334" s="272" t="s">
        <v>371</v>
      </c>
      <c r="E334" s="272" t="s">
        <v>307</v>
      </c>
      <c r="F334" s="272" t="s">
        <v>307</v>
      </c>
      <c r="G334" s="272" t="s">
        <v>307</v>
      </c>
      <c r="H334" s="272" t="s">
        <v>307</v>
      </c>
      <c r="I334" s="272" t="s">
        <v>415</v>
      </c>
      <c r="J334" s="272" t="s">
        <v>307</v>
      </c>
      <c r="K334" s="272" t="s">
        <v>307</v>
      </c>
      <c r="L334" s="272" t="s">
        <v>307</v>
      </c>
      <c r="M334" s="272" t="s">
        <v>307</v>
      </c>
      <c r="N334" s="272" t="s">
        <v>307</v>
      </c>
      <c r="O334" s="278" t="s">
        <v>307</v>
      </c>
      <c r="P334" s="271">
        <v>0</v>
      </c>
      <c r="Q334" s="272" t="s">
        <v>307</v>
      </c>
      <c r="R334" s="272" t="s">
        <v>307</v>
      </c>
      <c r="S334" s="272" t="s">
        <v>307</v>
      </c>
      <c r="T334" s="272" t="s">
        <v>307</v>
      </c>
      <c r="U334" s="272" t="s">
        <v>307</v>
      </c>
      <c r="V334" s="272" t="s">
        <v>307</v>
      </c>
      <c r="W334" s="272" t="s">
        <v>307</v>
      </c>
      <c r="X334" s="272" t="s">
        <v>307</v>
      </c>
      <c r="Y334" s="272" t="s">
        <v>307</v>
      </c>
      <c r="Z334" s="272" t="s">
        <v>307</v>
      </c>
      <c r="AA334" s="272" t="s">
        <v>307</v>
      </c>
      <c r="AB334" s="272" t="s">
        <v>307</v>
      </c>
      <c r="AC334" s="272" t="s">
        <v>307</v>
      </c>
      <c r="AD334" s="272"/>
      <c r="AE334" s="272" t="s">
        <v>307</v>
      </c>
      <c r="AF334" s="272" t="s">
        <v>2051</v>
      </c>
      <c r="AG334" s="272" t="s">
        <v>2051</v>
      </c>
    </row>
    <row r="335" spans="1:33" ht="28.8" x14ac:dyDescent="0.3">
      <c r="A335" s="273">
        <v>123467</v>
      </c>
      <c r="B335" s="274" t="s">
        <v>957</v>
      </c>
      <c r="C335" s="274" t="s">
        <v>641</v>
      </c>
      <c r="D335" s="274" t="s">
        <v>198</v>
      </c>
      <c r="E335" s="274" t="s">
        <v>1408</v>
      </c>
      <c r="F335" s="275">
        <v>33778</v>
      </c>
      <c r="G335" s="274" t="s">
        <v>1816</v>
      </c>
      <c r="H335" s="274" t="s">
        <v>334</v>
      </c>
      <c r="I335" s="274" t="s">
        <v>415</v>
      </c>
      <c r="J335" s="274" t="s">
        <v>1787</v>
      </c>
      <c r="K335" s="273">
        <v>2010</v>
      </c>
      <c r="L335" s="274" t="s">
        <v>315</v>
      </c>
      <c r="M335" s="283"/>
      <c r="N335" s="272">
        <v>230</v>
      </c>
      <c r="O335" s="278">
        <v>45330</v>
      </c>
      <c r="P335" s="271">
        <v>20000</v>
      </c>
      <c r="Q335" s="283"/>
      <c r="R335" s="283"/>
      <c r="S335" s="283"/>
      <c r="T335" s="283"/>
      <c r="U335" s="283"/>
      <c r="V335" s="283"/>
      <c r="W335" s="283"/>
      <c r="X335" s="283"/>
      <c r="Y335" s="283"/>
      <c r="Z335" s="283"/>
      <c r="AA335" s="283"/>
      <c r="AB335" s="283"/>
      <c r="AC335" s="274" t="s">
        <v>307</v>
      </c>
      <c r="AD335" s="283"/>
      <c r="AE335" s="283"/>
      <c r="AF335" s="283"/>
      <c r="AG335" s="283"/>
    </row>
    <row r="336" spans="1:33" ht="14.4" x14ac:dyDescent="0.3">
      <c r="A336" s="271">
        <v>123477</v>
      </c>
      <c r="B336" s="272" t="s">
        <v>955</v>
      </c>
      <c r="C336" s="272" t="s">
        <v>97</v>
      </c>
      <c r="D336" s="272" t="s">
        <v>246</v>
      </c>
      <c r="E336" s="272" t="s">
        <v>307</v>
      </c>
      <c r="F336" s="272" t="s">
        <v>307</v>
      </c>
      <c r="G336" s="272" t="s">
        <v>307</v>
      </c>
      <c r="H336" s="272" t="s">
        <v>307</v>
      </c>
      <c r="I336" s="272" t="s">
        <v>415</v>
      </c>
      <c r="J336" s="272" t="s">
        <v>307</v>
      </c>
      <c r="K336" s="272" t="s">
        <v>307</v>
      </c>
      <c r="L336" s="272" t="s">
        <v>307</v>
      </c>
      <c r="M336" s="272" t="s">
        <v>307</v>
      </c>
      <c r="N336" s="272" t="s">
        <v>307</v>
      </c>
      <c r="O336" s="278" t="s">
        <v>307</v>
      </c>
      <c r="P336" s="271">
        <v>0</v>
      </c>
      <c r="Q336" s="272" t="s">
        <v>307</v>
      </c>
      <c r="R336" s="272" t="s">
        <v>307</v>
      </c>
      <c r="S336" s="272" t="s">
        <v>307</v>
      </c>
      <c r="T336" s="272" t="s">
        <v>307</v>
      </c>
      <c r="U336" s="272" t="s">
        <v>307</v>
      </c>
      <c r="V336" s="272" t="s">
        <v>307</v>
      </c>
      <c r="W336" s="272" t="s">
        <v>307</v>
      </c>
      <c r="X336" s="272" t="s">
        <v>307</v>
      </c>
      <c r="Y336" s="272" t="s">
        <v>307</v>
      </c>
      <c r="Z336" s="272" t="s">
        <v>307</v>
      </c>
      <c r="AA336" s="272" t="s">
        <v>307</v>
      </c>
      <c r="AB336" s="272" t="s">
        <v>307</v>
      </c>
      <c r="AC336" s="272" t="s">
        <v>307</v>
      </c>
      <c r="AD336" s="272"/>
      <c r="AE336" s="272" t="s">
        <v>307</v>
      </c>
      <c r="AF336" s="272" t="s">
        <v>2051</v>
      </c>
      <c r="AG336" s="272" t="s">
        <v>2051</v>
      </c>
    </row>
    <row r="337" spans="1:33" ht="28.8" x14ac:dyDescent="0.3">
      <c r="A337" s="273">
        <v>123487</v>
      </c>
      <c r="B337" s="274" t="s">
        <v>954</v>
      </c>
      <c r="C337" s="274" t="s">
        <v>61</v>
      </c>
      <c r="D337" s="274" t="s">
        <v>633</v>
      </c>
      <c r="E337" s="274" t="s">
        <v>1408</v>
      </c>
      <c r="F337" s="275">
        <v>35094</v>
      </c>
      <c r="G337" s="274" t="s">
        <v>1880</v>
      </c>
      <c r="H337" s="274" t="s">
        <v>334</v>
      </c>
      <c r="I337" s="274" t="s">
        <v>415</v>
      </c>
      <c r="J337" s="274" t="s">
        <v>1787</v>
      </c>
      <c r="K337" s="273">
        <v>2013</v>
      </c>
      <c r="L337" s="274" t="s">
        <v>317</v>
      </c>
      <c r="M337" s="283"/>
      <c r="N337" s="272" t="s">
        <v>307</v>
      </c>
      <c r="O337" s="278" t="s">
        <v>307</v>
      </c>
      <c r="P337" s="271">
        <v>0</v>
      </c>
      <c r="Q337" s="283"/>
      <c r="R337" s="283"/>
      <c r="S337" s="283"/>
      <c r="T337" s="283"/>
      <c r="U337" s="283"/>
      <c r="V337" s="283"/>
      <c r="W337" s="283"/>
      <c r="X337" s="283"/>
      <c r="Y337" s="283"/>
      <c r="Z337" s="283"/>
      <c r="AA337" s="283"/>
      <c r="AB337" s="283"/>
      <c r="AC337" s="274" t="s">
        <v>307</v>
      </c>
      <c r="AD337" s="283"/>
      <c r="AE337" s="283"/>
      <c r="AF337" s="283"/>
      <c r="AG337" s="283"/>
    </row>
    <row r="338" spans="1:33" ht="28.8" x14ac:dyDescent="0.3">
      <c r="A338" s="273">
        <v>123488</v>
      </c>
      <c r="B338" s="274" t="s">
        <v>953</v>
      </c>
      <c r="C338" s="274" t="s">
        <v>381</v>
      </c>
      <c r="D338" s="274" t="s">
        <v>262</v>
      </c>
      <c r="E338" s="274" t="s">
        <v>332</v>
      </c>
      <c r="F338" s="275">
        <v>33263</v>
      </c>
      <c r="G338" s="274" t="s">
        <v>315</v>
      </c>
      <c r="H338" s="274" t="s">
        <v>334</v>
      </c>
      <c r="I338" s="274" t="s">
        <v>415</v>
      </c>
      <c r="J338" s="274" t="s">
        <v>316</v>
      </c>
      <c r="K338" s="273">
        <v>2009</v>
      </c>
      <c r="L338" s="274" t="s">
        <v>315</v>
      </c>
      <c r="M338" s="283"/>
      <c r="N338" s="272" t="s">
        <v>307</v>
      </c>
      <c r="O338" s="278" t="s">
        <v>307</v>
      </c>
      <c r="P338" s="271">
        <v>0</v>
      </c>
      <c r="Q338" s="283"/>
      <c r="R338" s="283"/>
      <c r="S338" s="283"/>
      <c r="T338" s="283"/>
      <c r="U338" s="283"/>
      <c r="V338" s="283"/>
      <c r="W338" s="283"/>
      <c r="X338" s="283"/>
      <c r="Y338" s="283"/>
      <c r="Z338" s="283"/>
      <c r="AA338" s="283"/>
      <c r="AB338" s="283"/>
      <c r="AC338" s="274" t="s">
        <v>307</v>
      </c>
      <c r="AD338" s="283"/>
      <c r="AE338" s="283"/>
      <c r="AF338" s="283"/>
      <c r="AG338" s="283"/>
    </row>
    <row r="339" spans="1:33" ht="14.4" x14ac:dyDescent="0.3">
      <c r="A339" s="271">
        <v>123506</v>
      </c>
      <c r="B339" s="272" t="s">
        <v>950</v>
      </c>
      <c r="C339" s="272" t="s">
        <v>502</v>
      </c>
      <c r="D339" s="272" t="s">
        <v>618</v>
      </c>
      <c r="E339" s="272" t="s">
        <v>307</v>
      </c>
      <c r="F339" s="272" t="s">
        <v>307</v>
      </c>
      <c r="G339" s="272" t="s">
        <v>307</v>
      </c>
      <c r="H339" s="272" t="s">
        <v>307</v>
      </c>
      <c r="I339" s="272" t="s">
        <v>415</v>
      </c>
      <c r="J339" s="272" t="s">
        <v>307</v>
      </c>
      <c r="K339" s="272" t="s">
        <v>307</v>
      </c>
      <c r="L339" s="272" t="s">
        <v>307</v>
      </c>
      <c r="M339" s="272" t="s">
        <v>307</v>
      </c>
      <c r="N339" s="272" t="s">
        <v>307</v>
      </c>
      <c r="O339" s="278" t="s">
        <v>307</v>
      </c>
      <c r="P339" s="271">
        <v>0</v>
      </c>
      <c r="Q339" s="272" t="s">
        <v>307</v>
      </c>
      <c r="R339" s="272" t="s">
        <v>307</v>
      </c>
      <c r="S339" s="272" t="s">
        <v>307</v>
      </c>
      <c r="T339" s="272" t="s">
        <v>307</v>
      </c>
      <c r="U339" s="272" t="s">
        <v>307</v>
      </c>
      <c r="V339" s="272" t="s">
        <v>307</v>
      </c>
      <c r="W339" s="272" t="s">
        <v>307</v>
      </c>
      <c r="X339" s="272" t="s">
        <v>307</v>
      </c>
      <c r="Y339" s="272" t="s">
        <v>307</v>
      </c>
      <c r="Z339" s="272" t="s">
        <v>307</v>
      </c>
      <c r="AA339" s="272" t="s">
        <v>307</v>
      </c>
      <c r="AB339" s="272" t="s">
        <v>307</v>
      </c>
      <c r="AC339" s="272" t="s">
        <v>307</v>
      </c>
      <c r="AD339" s="272"/>
      <c r="AE339" s="272" t="s">
        <v>307</v>
      </c>
      <c r="AF339" s="272" t="s">
        <v>2051</v>
      </c>
      <c r="AG339" s="272" t="s">
        <v>2051</v>
      </c>
    </row>
    <row r="340" spans="1:33" ht="14.4" x14ac:dyDescent="0.3">
      <c r="A340" s="271">
        <v>123515</v>
      </c>
      <c r="B340" s="272" t="s">
        <v>724</v>
      </c>
      <c r="C340" s="272" t="s">
        <v>67</v>
      </c>
      <c r="D340" s="272" t="s">
        <v>702</v>
      </c>
      <c r="E340" s="272" t="s">
        <v>307</v>
      </c>
      <c r="F340" s="272" t="s">
        <v>307</v>
      </c>
      <c r="G340" s="272" t="s">
        <v>307</v>
      </c>
      <c r="H340" s="272" t="s">
        <v>307</v>
      </c>
      <c r="I340" s="272" t="s">
        <v>415</v>
      </c>
      <c r="J340" s="272" t="s">
        <v>307</v>
      </c>
      <c r="K340" s="272" t="s">
        <v>307</v>
      </c>
      <c r="L340" s="272" t="s">
        <v>307</v>
      </c>
      <c r="M340" s="272" t="s">
        <v>307</v>
      </c>
      <c r="N340" s="272" t="s">
        <v>307</v>
      </c>
      <c r="O340" s="278" t="s">
        <v>307</v>
      </c>
      <c r="P340" s="271">
        <v>0</v>
      </c>
      <c r="Q340" s="272" t="s">
        <v>307</v>
      </c>
      <c r="R340" s="272" t="s">
        <v>307</v>
      </c>
      <c r="S340" s="272" t="s">
        <v>307</v>
      </c>
      <c r="T340" s="272" t="s">
        <v>307</v>
      </c>
      <c r="U340" s="272" t="s">
        <v>307</v>
      </c>
      <c r="V340" s="272" t="s">
        <v>307</v>
      </c>
      <c r="W340" s="272" t="s">
        <v>307</v>
      </c>
      <c r="X340" s="272" t="s">
        <v>307</v>
      </c>
      <c r="Y340" s="272" t="s">
        <v>307</v>
      </c>
      <c r="Z340" s="272" t="s">
        <v>307</v>
      </c>
      <c r="AA340" s="272" t="s">
        <v>307</v>
      </c>
      <c r="AB340" s="272" t="s">
        <v>307</v>
      </c>
      <c r="AC340" s="272" t="s">
        <v>307</v>
      </c>
      <c r="AD340" s="272"/>
      <c r="AE340" s="272" t="s">
        <v>307</v>
      </c>
      <c r="AF340" s="272" t="s">
        <v>2051</v>
      </c>
      <c r="AG340" s="272" t="s">
        <v>2051</v>
      </c>
    </row>
    <row r="341" spans="1:33" ht="28.8" x14ac:dyDescent="0.3">
      <c r="A341" s="271">
        <v>123535</v>
      </c>
      <c r="B341" s="272" t="s">
        <v>948</v>
      </c>
      <c r="C341" s="272" t="s">
        <v>66</v>
      </c>
      <c r="D341" s="272" t="s">
        <v>256</v>
      </c>
      <c r="E341" s="272" t="s">
        <v>333</v>
      </c>
      <c r="F341" s="272" t="s">
        <v>1938</v>
      </c>
      <c r="G341" s="272" t="s">
        <v>315</v>
      </c>
      <c r="H341" s="272" t="s">
        <v>334</v>
      </c>
      <c r="I341" s="272" t="s">
        <v>415</v>
      </c>
      <c r="J341" s="272" t="s">
        <v>316</v>
      </c>
      <c r="K341" s="272" t="s">
        <v>2172</v>
      </c>
      <c r="L341" s="272" t="s">
        <v>315</v>
      </c>
      <c r="M341" s="272" t="s">
        <v>307</v>
      </c>
      <c r="N341" s="272" t="s">
        <v>307</v>
      </c>
      <c r="O341" s="278" t="s">
        <v>307</v>
      </c>
      <c r="P341" s="271">
        <v>0</v>
      </c>
      <c r="Q341" s="272" t="s">
        <v>307</v>
      </c>
      <c r="R341" s="272" t="s">
        <v>307</v>
      </c>
      <c r="S341" s="272" t="s">
        <v>307</v>
      </c>
      <c r="T341" s="272" t="s">
        <v>307</v>
      </c>
      <c r="U341" s="272" t="s">
        <v>307</v>
      </c>
      <c r="V341" s="272" t="s">
        <v>307</v>
      </c>
      <c r="W341" s="272" t="s">
        <v>307</v>
      </c>
      <c r="X341" s="272" t="s">
        <v>307</v>
      </c>
      <c r="Y341" s="272" t="s">
        <v>307</v>
      </c>
      <c r="Z341" s="272" t="s">
        <v>307</v>
      </c>
      <c r="AA341" s="272" t="s">
        <v>307</v>
      </c>
      <c r="AB341" s="272" t="s">
        <v>307</v>
      </c>
      <c r="AC341" s="272" t="s">
        <v>307</v>
      </c>
      <c r="AD341" s="272"/>
      <c r="AE341" s="272" t="s">
        <v>307</v>
      </c>
      <c r="AF341" s="272"/>
      <c r="AG341" s="272" t="s">
        <v>2051</v>
      </c>
    </row>
    <row r="342" spans="1:33" ht="14.4" x14ac:dyDescent="0.3">
      <c r="A342" s="271">
        <v>123536</v>
      </c>
      <c r="B342" s="272" t="s">
        <v>947</v>
      </c>
      <c r="C342" s="272" t="s">
        <v>83</v>
      </c>
      <c r="D342" s="272" t="s">
        <v>250</v>
      </c>
      <c r="E342" s="272" t="s">
        <v>307</v>
      </c>
      <c r="F342" s="272" t="s">
        <v>307</v>
      </c>
      <c r="G342" s="272" t="s">
        <v>307</v>
      </c>
      <c r="H342" s="272" t="s">
        <v>307</v>
      </c>
      <c r="I342" s="272" t="s">
        <v>415</v>
      </c>
      <c r="J342" s="272" t="s">
        <v>307</v>
      </c>
      <c r="K342" s="272" t="s">
        <v>307</v>
      </c>
      <c r="L342" s="272" t="s">
        <v>307</v>
      </c>
      <c r="M342" s="272" t="s">
        <v>307</v>
      </c>
      <c r="N342" s="272" t="s">
        <v>307</v>
      </c>
      <c r="O342" s="278" t="s">
        <v>307</v>
      </c>
      <c r="P342" s="271">
        <v>0</v>
      </c>
      <c r="Q342" s="272" t="s">
        <v>307</v>
      </c>
      <c r="R342" s="272" t="s">
        <v>307</v>
      </c>
      <c r="S342" s="272" t="s">
        <v>307</v>
      </c>
      <c r="T342" s="272" t="s">
        <v>307</v>
      </c>
      <c r="U342" s="272" t="s">
        <v>307</v>
      </c>
      <c r="V342" s="272" t="s">
        <v>307</v>
      </c>
      <c r="W342" s="272" t="s">
        <v>307</v>
      </c>
      <c r="X342" s="272" t="s">
        <v>307</v>
      </c>
      <c r="Y342" s="272" t="s">
        <v>307</v>
      </c>
      <c r="Z342" s="272" t="s">
        <v>307</v>
      </c>
      <c r="AA342" s="272" t="s">
        <v>307</v>
      </c>
      <c r="AB342" s="272" t="s">
        <v>307</v>
      </c>
      <c r="AC342" s="272" t="s">
        <v>307</v>
      </c>
      <c r="AD342" s="272"/>
      <c r="AE342" s="272" t="s">
        <v>307</v>
      </c>
      <c r="AF342" s="272" t="s">
        <v>2051</v>
      </c>
      <c r="AG342" s="272" t="s">
        <v>2051</v>
      </c>
    </row>
    <row r="343" spans="1:33" ht="28.8" x14ac:dyDescent="0.3">
      <c r="A343" s="271">
        <v>123544</v>
      </c>
      <c r="B343" s="272" t="s">
        <v>945</v>
      </c>
      <c r="C343" s="272" t="s">
        <v>107</v>
      </c>
      <c r="D343" s="272" t="s">
        <v>241</v>
      </c>
      <c r="E343" s="272" t="s">
        <v>307</v>
      </c>
      <c r="F343" s="272" t="s">
        <v>307</v>
      </c>
      <c r="G343" s="272" t="s">
        <v>307</v>
      </c>
      <c r="H343" s="272" t="s">
        <v>307</v>
      </c>
      <c r="I343" s="272" t="s">
        <v>415</v>
      </c>
      <c r="J343" s="272" t="s">
        <v>307</v>
      </c>
      <c r="K343" s="272" t="s">
        <v>307</v>
      </c>
      <c r="L343" s="272" t="s">
        <v>307</v>
      </c>
      <c r="M343" s="272" t="s">
        <v>307</v>
      </c>
      <c r="N343" s="272" t="s">
        <v>307</v>
      </c>
      <c r="O343" s="278" t="s">
        <v>307</v>
      </c>
      <c r="P343" s="271">
        <v>0</v>
      </c>
      <c r="Q343" s="272" t="s">
        <v>307</v>
      </c>
      <c r="R343" s="272" t="s">
        <v>307</v>
      </c>
      <c r="S343" s="272" t="s">
        <v>307</v>
      </c>
      <c r="T343" s="272" t="s">
        <v>307</v>
      </c>
      <c r="U343" s="272" t="s">
        <v>307</v>
      </c>
      <c r="V343" s="272" t="s">
        <v>307</v>
      </c>
      <c r="W343" s="272" t="s">
        <v>307</v>
      </c>
      <c r="X343" s="272" t="s">
        <v>307</v>
      </c>
      <c r="Y343" s="272" t="s">
        <v>307</v>
      </c>
      <c r="Z343" s="272" t="s">
        <v>307</v>
      </c>
      <c r="AA343" s="272" t="s">
        <v>307</v>
      </c>
      <c r="AB343" s="272" t="s">
        <v>307</v>
      </c>
      <c r="AC343" s="272" t="s">
        <v>307</v>
      </c>
      <c r="AD343" s="272"/>
      <c r="AE343" s="272" t="s">
        <v>307</v>
      </c>
      <c r="AF343" s="272" t="s">
        <v>2051</v>
      </c>
      <c r="AG343" s="272" t="s">
        <v>2051</v>
      </c>
    </row>
    <row r="344" spans="1:33" ht="14.4" x14ac:dyDescent="0.3">
      <c r="A344" s="271">
        <v>123550</v>
      </c>
      <c r="B344" s="272" t="s">
        <v>944</v>
      </c>
      <c r="C344" s="272" t="s">
        <v>69</v>
      </c>
      <c r="D344" s="272" t="s">
        <v>248</v>
      </c>
      <c r="E344" s="272" t="s">
        <v>307</v>
      </c>
      <c r="F344" s="272" t="s">
        <v>307</v>
      </c>
      <c r="G344" s="272" t="s">
        <v>307</v>
      </c>
      <c r="H344" s="272" t="s">
        <v>307</v>
      </c>
      <c r="I344" s="272" t="s">
        <v>415</v>
      </c>
      <c r="J344" s="272" t="s">
        <v>307</v>
      </c>
      <c r="K344" s="272" t="s">
        <v>307</v>
      </c>
      <c r="L344" s="272" t="s">
        <v>307</v>
      </c>
      <c r="M344" s="272" t="s">
        <v>307</v>
      </c>
      <c r="N344" s="272" t="s">
        <v>307</v>
      </c>
      <c r="O344" s="278" t="s">
        <v>307</v>
      </c>
      <c r="P344" s="271">
        <v>0</v>
      </c>
      <c r="Q344" s="272" t="s">
        <v>307</v>
      </c>
      <c r="R344" s="272" t="s">
        <v>307</v>
      </c>
      <c r="S344" s="272" t="s">
        <v>307</v>
      </c>
      <c r="T344" s="272" t="s">
        <v>307</v>
      </c>
      <c r="U344" s="272" t="s">
        <v>307</v>
      </c>
      <c r="V344" s="272" t="s">
        <v>307</v>
      </c>
      <c r="W344" s="272" t="s">
        <v>307</v>
      </c>
      <c r="X344" s="272" t="s">
        <v>307</v>
      </c>
      <c r="Y344" s="272" t="s">
        <v>307</v>
      </c>
      <c r="Z344" s="272" t="s">
        <v>307</v>
      </c>
      <c r="AA344" s="272" t="s">
        <v>307</v>
      </c>
      <c r="AB344" s="272" t="s">
        <v>307</v>
      </c>
      <c r="AC344" s="272" t="s">
        <v>307</v>
      </c>
      <c r="AD344" s="272"/>
      <c r="AE344" s="272" t="s">
        <v>307</v>
      </c>
      <c r="AF344" s="272" t="s">
        <v>2051</v>
      </c>
      <c r="AG344" s="272" t="s">
        <v>2051</v>
      </c>
    </row>
    <row r="345" spans="1:33" ht="43.2" x14ac:dyDescent="0.3">
      <c r="A345" s="271">
        <v>123561</v>
      </c>
      <c r="B345" s="272" t="s">
        <v>703</v>
      </c>
      <c r="C345" s="272" t="s">
        <v>653</v>
      </c>
      <c r="D345" s="272" t="s">
        <v>698</v>
      </c>
      <c r="E345" s="272" t="s">
        <v>307</v>
      </c>
      <c r="F345" s="272" t="s">
        <v>307</v>
      </c>
      <c r="G345" s="272" t="s">
        <v>307</v>
      </c>
      <c r="H345" s="272" t="s">
        <v>307</v>
      </c>
      <c r="I345" s="272" t="s">
        <v>415</v>
      </c>
      <c r="J345" s="272" t="s">
        <v>307</v>
      </c>
      <c r="K345" s="272" t="s">
        <v>307</v>
      </c>
      <c r="L345" s="272" t="s">
        <v>307</v>
      </c>
      <c r="M345" s="272" t="s">
        <v>307</v>
      </c>
      <c r="N345" s="272" t="s">
        <v>307</v>
      </c>
      <c r="O345" s="278" t="s">
        <v>307</v>
      </c>
      <c r="P345" s="271">
        <v>0</v>
      </c>
      <c r="Q345" s="272" t="s">
        <v>307</v>
      </c>
      <c r="R345" s="272" t="s">
        <v>307</v>
      </c>
      <c r="S345" s="272" t="s">
        <v>307</v>
      </c>
      <c r="T345" s="272" t="s">
        <v>307</v>
      </c>
      <c r="U345" s="272" t="s">
        <v>307</v>
      </c>
      <c r="V345" s="272" t="s">
        <v>307</v>
      </c>
      <c r="W345" s="272" t="s">
        <v>307</v>
      </c>
      <c r="X345" s="272" t="s">
        <v>307</v>
      </c>
      <c r="Y345" s="272" t="s">
        <v>307</v>
      </c>
      <c r="Z345" s="272" t="s">
        <v>307</v>
      </c>
      <c r="AA345" s="272" t="s">
        <v>307</v>
      </c>
      <c r="AB345" s="272" t="s">
        <v>307</v>
      </c>
      <c r="AC345" s="272" t="s">
        <v>2090</v>
      </c>
      <c r="AD345" s="272"/>
      <c r="AE345" s="272" t="s">
        <v>307</v>
      </c>
      <c r="AF345" s="272" t="s">
        <v>2051</v>
      </c>
      <c r="AG345" s="272" t="s">
        <v>2051</v>
      </c>
    </row>
    <row r="346" spans="1:33" ht="28.8" x14ac:dyDescent="0.3">
      <c r="A346" s="271">
        <v>123563</v>
      </c>
      <c r="B346" s="272" t="s">
        <v>943</v>
      </c>
      <c r="C346" s="272" t="s">
        <v>2100</v>
      </c>
      <c r="D346" s="272" t="s">
        <v>280</v>
      </c>
      <c r="E346" s="272" t="s">
        <v>333</v>
      </c>
      <c r="F346" s="272" t="s">
        <v>1976</v>
      </c>
      <c r="G346" s="272" t="s">
        <v>1823</v>
      </c>
      <c r="H346" s="272" t="s">
        <v>334</v>
      </c>
      <c r="I346" s="272" t="s">
        <v>415</v>
      </c>
      <c r="J346" s="272" t="s">
        <v>316</v>
      </c>
      <c r="K346" s="272" t="s">
        <v>2167</v>
      </c>
      <c r="L346" s="272" t="s">
        <v>317</v>
      </c>
      <c r="M346" s="272" t="s">
        <v>307</v>
      </c>
      <c r="N346" s="272" t="s">
        <v>307</v>
      </c>
      <c r="O346" s="278" t="s">
        <v>307</v>
      </c>
      <c r="P346" s="271">
        <v>0</v>
      </c>
      <c r="Q346" s="272" t="s">
        <v>307</v>
      </c>
      <c r="R346" s="272" t="s">
        <v>307</v>
      </c>
      <c r="S346" s="272" t="s">
        <v>307</v>
      </c>
      <c r="T346" s="272" t="s">
        <v>307</v>
      </c>
      <c r="U346" s="272" t="s">
        <v>307</v>
      </c>
      <c r="V346" s="272" t="s">
        <v>307</v>
      </c>
      <c r="W346" s="272" t="s">
        <v>307</v>
      </c>
      <c r="X346" s="272" t="s">
        <v>307</v>
      </c>
      <c r="Y346" s="272" t="s">
        <v>307</v>
      </c>
      <c r="Z346" s="272" t="s">
        <v>307</v>
      </c>
      <c r="AA346" s="272" t="s">
        <v>307</v>
      </c>
      <c r="AB346" s="272" t="s">
        <v>307</v>
      </c>
      <c r="AC346" s="272" t="s">
        <v>307</v>
      </c>
      <c r="AD346" s="272"/>
      <c r="AE346" s="272" t="s">
        <v>307</v>
      </c>
      <c r="AF346" s="272"/>
      <c r="AG346" s="272" t="s">
        <v>2051</v>
      </c>
    </row>
    <row r="347" spans="1:33" ht="14.4" x14ac:dyDescent="0.3">
      <c r="A347" s="271">
        <v>123567</v>
      </c>
      <c r="B347" s="272" t="s">
        <v>942</v>
      </c>
      <c r="C347" s="272" t="s">
        <v>398</v>
      </c>
      <c r="D347" s="272" t="s">
        <v>221</v>
      </c>
      <c r="E347" s="272" t="s">
        <v>307</v>
      </c>
      <c r="F347" s="272" t="s">
        <v>307</v>
      </c>
      <c r="G347" s="272" t="s">
        <v>307</v>
      </c>
      <c r="H347" s="272" t="s">
        <v>307</v>
      </c>
      <c r="I347" s="272" t="s">
        <v>415</v>
      </c>
      <c r="J347" s="272" t="s">
        <v>307</v>
      </c>
      <c r="K347" s="272" t="s">
        <v>307</v>
      </c>
      <c r="L347" s="272" t="s">
        <v>307</v>
      </c>
      <c r="M347" s="272" t="s">
        <v>307</v>
      </c>
      <c r="N347" s="272" t="s">
        <v>307</v>
      </c>
      <c r="O347" s="278" t="s">
        <v>307</v>
      </c>
      <c r="P347" s="271">
        <v>0</v>
      </c>
      <c r="Q347" s="272" t="s">
        <v>307</v>
      </c>
      <c r="R347" s="272" t="s">
        <v>307</v>
      </c>
      <c r="S347" s="272" t="s">
        <v>307</v>
      </c>
      <c r="T347" s="272" t="s">
        <v>307</v>
      </c>
      <c r="U347" s="272" t="s">
        <v>307</v>
      </c>
      <c r="V347" s="272" t="s">
        <v>307</v>
      </c>
      <c r="W347" s="272" t="s">
        <v>307</v>
      </c>
      <c r="X347" s="272" t="s">
        <v>307</v>
      </c>
      <c r="Y347" s="272" t="s">
        <v>307</v>
      </c>
      <c r="Z347" s="272" t="s">
        <v>307</v>
      </c>
      <c r="AA347" s="272" t="s">
        <v>307</v>
      </c>
      <c r="AB347" s="272" t="s">
        <v>307</v>
      </c>
      <c r="AC347" s="272" t="s">
        <v>307</v>
      </c>
      <c r="AD347" s="272"/>
      <c r="AE347" s="272" t="s">
        <v>307</v>
      </c>
      <c r="AF347" s="272" t="s">
        <v>2051</v>
      </c>
      <c r="AG347" s="272" t="s">
        <v>2051</v>
      </c>
    </row>
    <row r="348" spans="1:33" ht="28.8" x14ac:dyDescent="0.3">
      <c r="A348" s="271">
        <v>123578</v>
      </c>
      <c r="B348" s="272" t="s">
        <v>941</v>
      </c>
      <c r="C348" s="272" t="s">
        <v>134</v>
      </c>
      <c r="D348" s="272" t="s">
        <v>216</v>
      </c>
      <c r="E348" s="272" t="s">
        <v>307</v>
      </c>
      <c r="F348" s="272" t="s">
        <v>307</v>
      </c>
      <c r="G348" s="272" t="s">
        <v>307</v>
      </c>
      <c r="H348" s="272" t="s">
        <v>307</v>
      </c>
      <c r="I348" s="272" t="s">
        <v>415</v>
      </c>
      <c r="J348" s="272" t="s">
        <v>307</v>
      </c>
      <c r="K348" s="272" t="s">
        <v>307</v>
      </c>
      <c r="L348" s="272" t="s">
        <v>307</v>
      </c>
      <c r="M348" s="281" t="s">
        <v>307</v>
      </c>
      <c r="N348" s="272" t="s">
        <v>307</v>
      </c>
      <c r="O348" s="278" t="s">
        <v>307</v>
      </c>
      <c r="P348" s="271">
        <v>0</v>
      </c>
      <c r="Q348" s="281" t="s">
        <v>307</v>
      </c>
      <c r="R348" s="281" t="s">
        <v>307</v>
      </c>
      <c r="S348" s="281" t="s">
        <v>307</v>
      </c>
      <c r="T348" s="281" t="s">
        <v>307</v>
      </c>
      <c r="U348" s="281" t="s">
        <v>307</v>
      </c>
      <c r="V348" s="281" t="s">
        <v>307</v>
      </c>
      <c r="W348" s="281" t="s">
        <v>307</v>
      </c>
      <c r="X348" s="281" t="s">
        <v>307</v>
      </c>
      <c r="Y348" s="281" t="s">
        <v>307</v>
      </c>
      <c r="Z348" s="281" t="s">
        <v>307</v>
      </c>
      <c r="AA348" s="281" t="s">
        <v>307</v>
      </c>
      <c r="AB348" s="281" t="s">
        <v>307</v>
      </c>
      <c r="AC348" s="272" t="s">
        <v>307</v>
      </c>
      <c r="AD348" s="281"/>
      <c r="AE348" s="281" t="s">
        <v>307</v>
      </c>
      <c r="AF348" s="281" t="s">
        <v>2051</v>
      </c>
      <c r="AG348" s="281" t="s">
        <v>2051</v>
      </c>
    </row>
    <row r="349" spans="1:33" ht="28.8" x14ac:dyDescent="0.3">
      <c r="A349" s="273">
        <v>123582</v>
      </c>
      <c r="B349" s="274" t="s">
        <v>940</v>
      </c>
      <c r="C349" s="274" t="s">
        <v>67</v>
      </c>
      <c r="D349" s="274" t="s">
        <v>1332</v>
      </c>
      <c r="E349" s="274" t="s">
        <v>1408</v>
      </c>
      <c r="F349" s="280">
        <v>29212</v>
      </c>
      <c r="G349" s="274" t="s">
        <v>315</v>
      </c>
      <c r="H349" s="274" t="s">
        <v>334</v>
      </c>
      <c r="I349" s="274" t="s">
        <v>415</v>
      </c>
      <c r="J349" s="274" t="s">
        <v>1787</v>
      </c>
      <c r="K349" s="273">
        <v>2007</v>
      </c>
      <c r="L349" s="274" t="s">
        <v>317</v>
      </c>
      <c r="N349" s="272">
        <v>368</v>
      </c>
      <c r="O349" s="278">
        <v>45344</v>
      </c>
      <c r="P349" s="271">
        <v>50000</v>
      </c>
      <c r="AC349" s="274" t="s">
        <v>307</v>
      </c>
    </row>
    <row r="350" spans="1:33" ht="28.8" x14ac:dyDescent="0.3">
      <c r="A350" s="271">
        <v>123588</v>
      </c>
      <c r="B350" s="272" t="s">
        <v>939</v>
      </c>
      <c r="C350" s="272" t="s">
        <v>446</v>
      </c>
      <c r="D350" s="272" t="s">
        <v>389</v>
      </c>
      <c r="E350" s="272" t="s">
        <v>333</v>
      </c>
      <c r="F350" s="272" t="s">
        <v>1990</v>
      </c>
      <c r="G350" s="272" t="s">
        <v>1892</v>
      </c>
      <c r="H350" s="272" t="s">
        <v>334</v>
      </c>
      <c r="I350" s="272" t="s">
        <v>415</v>
      </c>
      <c r="J350" s="272" t="s">
        <v>316</v>
      </c>
      <c r="K350" s="272" t="s">
        <v>2178</v>
      </c>
      <c r="L350" s="272" t="s">
        <v>326</v>
      </c>
      <c r="M350" s="281" t="s">
        <v>307</v>
      </c>
      <c r="N350" s="272" t="s">
        <v>307</v>
      </c>
      <c r="O350" s="278" t="s">
        <v>307</v>
      </c>
      <c r="P350" s="271">
        <v>0</v>
      </c>
      <c r="Q350" s="281" t="s">
        <v>307</v>
      </c>
      <c r="R350" s="281" t="s">
        <v>307</v>
      </c>
      <c r="S350" s="281" t="s">
        <v>307</v>
      </c>
      <c r="T350" s="281" t="s">
        <v>307</v>
      </c>
      <c r="U350" s="281" t="s">
        <v>307</v>
      </c>
      <c r="V350" s="281" t="s">
        <v>307</v>
      </c>
      <c r="W350" s="281" t="s">
        <v>307</v>
      </c>
      <c r="X350" s="281" t="s">
        <v>307</v>
      </c>
      <c r="Y350" s="281" t="s">
        <v>307</v>
      </c>
      <c r="Z350" s="281" t="s">
        <v>307</v>
      </c>
      <c r="AA350" s="281" t="s">
        <v>307</v>
      </c>
      <c r="AB350" s="281" t="s">
        <v>307</v>
      </c>
      <c r="AC350" s="272" t="s">
        <v>307</v>
      </c>
      <c r="AD350" s="281"/>
      <c r="AE350" s="281" t="s">
        <v>307</v>
      </c>
      <c r="AF350" s="281"/>
      <c r="AG350" s="281" t="s">
        <v>2051</v>
      </c>
    </row>
    <row r="351" spans="1:33" ht="28.8" x14ac:dyDescent="0.3">
      <c r="A351" s="271">
        <v>123593</v>
      </c>
      <c r="B351" s="272" t="s">
        <v>937</v>
      </c>
      <c r="C351" s="272" t="s">
        <v>85</v>
      </c>
      <c r="D351" s="272" t="s">
        <v>938</v>
      </c>
      <c r="E351" s="272" t="s">
        <v>333</v>
      </c>
      <c r="F351" s="272" t="s">
        <v>1991</v>
      </c>
      <c r="G351" s="272" t="s">
        <v>315</v>
      </c>
      <c r="H351" s="272" t="s">
        <v>334</v>
      </c>
      <c r="I351" s="272" t="s">
        <v>415</v>
      </c>
      <c r="J351" s="272" t="s">
        <v>335</v>
      </c>
      <c r="K351" s="281" t="s">
        <v>2177</v>
      </c>
      <c r="L351" s="272" t="s">
        <v>315</v>
      </c>
      <c r="M351" s="281" t="s">
        <v>307</v>
      </c>
      <c r="N351" s="272" t="s">
        <v>307</v>
      </c>
      <c r="O351" s="278" t="s">
        <v>307</v>
      </c>
      <c r="P351" s="271">
        <v>0</v>
      </c>
      <c r="Q351" s="281" t="s">
        <v>307</v>
      </c>
      <c r="R351" s="281" t="s">
        <v>307</v>
      </c>
      <c r="S351" s="281" t="s">
        <v>307</v>
      </c>
      <c r="T351" s="281" t="s">
        <v>307</v>
      </c>
      <c r="U351" s="281" t="s">
        <v>307</v>
      </c>
      <c r="V351" s="281" t="s">
        <v>307</v>
      </c>
      <c r="W351" s="281" t="s">
        <v>307</v>
      </c>
      <c r="X351" s="281" t="s">
        <v>307</v>
      </c>
      <c r="Y351" s="281" t="s">
        <v>307</v>
      </c>
      <c r="Z351" s="281" t="s">
        <v>307</v>
      </c>
      <c r="AA351" s="281" t="s">
        <v>307</v>
      </c>
      <c r="AB351" s="281" t="s">
        <v>307</v>
      </c>
      <c r="AC351" s="272" t="s">
        <v>307</v>
      </c>
      <c r="AD351" s="281"/>
      <c r="AE351" s="281" t="s">
        <v>307</v>
      </c>
      <c r="AF351" s="281"/>
      <c r="AG351" s="281" t="s">
        <v>2051</v>
      </c>
    </row>
    <row r="352" spans="1:33" ht="14.4" x14ac:dyDescent="0.3">
      <c r="A352" s="271">
        <v>123597</v>
      </c>
      <c r="B352" s="272" t="s">
        <v>936</v>
      </c>
      <c r="C352" s="272" t="s">
        <v>471</v>
      </c>
      <c r="D352" s="272" t="s">
        <v>2045</v>
      </c>
      <c r="E352" s="272" t="s">
        <v>307</v>
      </c>
      <c r="F352" s="272" t="s">
        <v>307</v>
      </c>
      <c r="G352" s="272" t="s">
        <v>307</v>
      </c>
      <c r="H352" s="272" t="s">
        <v>307</v>
      </c>
      <c r="I352" s="272" t="s">
        <v>415</v>
      </c>
      <c r="J352" s="272" t="s">
        <v>307</v>
      </c>
      <c r="K352" s="272" t="s">
        <v>307</v>
      </c>
      <c r="L352" s="272" t="s">
        <v>307</v>
      </c>
      <c r="M352" s="281" t="s">
        <v>307</v>
      </c>
      <c r="N352" s="272" t="s">
        <v>307</v>
      </c>
      <c r="O352" s="278" t="s">
        <v>307</v>
      </c>
      <c r="P352" s="271">
        <v>0</v>
      </c>
      <c r="Q352" s="281" t="s">
        <v>307</v>
      </c>
      <c r="R352" s="281" t="s">
        <v>307</v>
      </c>
      <c r="S352" s="281" t="s">
        <v>307</v>
      </c>
      <c r="T352" s="281" t="s">
        <v>307</v>
      </c>
      <c r="U352" s="281" t="s">
        <v>307</v>
      </c>
      <c r="V352" s="281" t="s">
        <v>307</v>
      </c>
      <c r="W352" s="281" t="s">
        <v>307</v>
      </c>
      <c r="X352" s="281" t="s">
        <v>307</v>
      </c>
      <c r="Y352" s="281" t="s">
        <v>307</v>
      </c>
      <c r="Z352" s="281" t="s">
        <v>307</v>
      </c>
      <c r="AA352" s="281" t="s">
        <v>307</v>
      </c>
      <c r="AB352" s="281" t="s">
        <v>307</v>
      </c>
      <c r="AC352" s="272" t="s">
        <v>307</v>
      </c>
      <c r="AD352" s="281"/>
      <c r="AE352" s="281" t="s">
        <v>307</v>
      </c>
      <c r="AF352" s="281" t="s">
        <v>2051</v>
      </c>
      <c r="AG352" s="281" t="s">
        <v>2051</v>
      </c>
    </row>
    <row r="353" spans="1:33" ht="14.4" x14ac:dyDescent="0.3">
      <c r="A353" s="271">
        <v>123602</v>
      </c>
      <c r="B353" s="272" t="s">
        <v>935</v>
      </c>
      <c r="C353" s="272" t="s">
        <v>77</v>
      </c>
      <c r="D353" s="272" t="s">
        <v>222</v>
      </c>
      <c r="E353" s="272" t="s">
        <v>307</v>
      </c>
      <c r="F353" s="272" t="s">
        <v>307</v>
      </c>
      <c r="G353" s="272" t="s">
        <v>307</v>
      </c>
      <c r="H353" s="272" t="s">
        <v>307</v>
      </c>
      <c r="I353" s="272" t="s">
        <v>415</v>
      </c>
      <c r="J353" s="272" t="s">
        <v>307</v>
      </c>
      <c r="K353" s="281" t="s">
        <v>307</v>
      </c>
      <c r="L353" s="272" t="s">
        <v>307</v>
      </c>
      <c r="M353" s="281" t="s">
        <v>307</v>
      </c>
      <c r="N353" s="272" t="s">
        <v>307</v>
      </c>
      <c r="O353" s="278" t="s">
        <v>307</v>
      </c>
      <c r="P353" s="271">
        <v>0</v>
      </c>
      <c r="Q353" s="281" t="s">
        <v>307</v>
      </c>
      <c r="R353" s="281" t="s">
        <v>307</v>
      </c>
      <c r="S353" s="281" t="s">
        <v>307</v>
      </c>
      <c r="T353" s="281" t="s">
        <v>307</v>
      </c>
      <c r="U353" s="281" t="s">
        <v>307</v>
      </c>
      <c r="V353" s="281" t="s">
        <v>307</v>
      </c>
      <c r="W353" s="281" t="s">
        <v>307</v>
      </c>
      <c r="X353" s="281" t="s">
        <v>307</v>
      </c>
      <c r="Y353" s="281" t="s">
        <v>307</v>
      </c>
      <c r="Z353" s="281" t="s">
        <v>307</v>
      </c>
      <c r="AA353" s="281" t="s">
        <v>307</v>
      </c>
      <c r="AB353" s="281" t="s">
        <v>307</v>
      </c>
      <c r="AC353" s="272" t="s">
        <v>307</v>
      </c>
      <c r="AD353" s="281"/>
      <c r="AE353" s="281" t="s">
        <v>307</v>
      </c>
      <c r="AF353" s="281" t="s">
        <v>2051</v>
      </c>
      <c r="AG353" s="281" t="s">
        <v>2051</v>
      </c>
    </row>
    <row r="354" spans="1:33" ht="28.8" x14ac:dyDescent="0.3">
      <c r="A354" s="271">
        <v>123606</v>
      </c>
      <c r="B354" s="272" t="s">
        <v>934</v>
      </c>
      <c r="C354" s="272" t="s">
        <v>367</v>
      </c>
      <c r="D354" s="272" t="s">
        <v>480</v>
      </c>
      <c r="E354" s="272" t="s">
        <v>307</v>
      </c>
      <c r="F354" s="272" t="s">
        <v>307</v>
      </c>
      <c r="G354" s="272" t="s">
        <v>307</v>
      </c>
      <c r="H354" s="272" t="s">
        <v>307</v>
      </c>
      <c r="I354" s="272" t="s">
        <v>415</v>
      </c>
      <c r="J354" s="272" t="s">
        <v>307</v>
      </c>
      <c r="K354" s="272" t="s">
        <v>307</v>
      </c>
      <c r="L354" s="272" t="s">
        <v>307</v>
      </c>
      <c r="M354" s="281" t="s">
        <v>307</v>
      </c>
      <c r="N354" s="272" t="s">
        <v>307</v>
      </c>
      <c r="O354" s="278" t="s">
        <v>307</v>
      </c>
      <c r="P354" s="271">
        <v>0</v>
      </c>
      <c r="Q354" s="281" t="s">
        <v>307</v>
      </c>
      <c r="R354" s="281" t="s">
        <v>307</v>
      </c>
      <c r="S354" s="281" t="s">
        <v>307</v>
      </c>
      <c r="T354" s="281" t="s">
        <v>307</v>
      </c>
      <c r="U354" s="281" t="s">
        <v>307</v>
      </c>
      <c r="V354" s="281" t="s">
        <v>307</v>
      </c>
      <c r="W354" s="281" t="s">
        <v>307</v>
      </c>
      <c r="X354" s="281" t="s">
        <v>307</v>
      </c>
      <c r="Y354" s="281" t="s">
        <v>307</v>
      </c>
      <c r="Z354" s="281" t="s">
        <v>307</v>
      </c>
      <c r="AA354" s="281" t="s">
        <v>307</v>
      </c>
      <c r="AB354" s="281" t="s">
        <v>307</v>
      </c>
      <c r="AC354" s="272" t="s">
        <v>307</v>
      </c>
      <c r="AD354" s="281"/>
      <c r="AE354" s="281" t="s">
        <v>307</v>
      </c>
      <c r="AF354" s="281" t="s">
        <v>2051</v>
      </c>
      <c r="AG354" s="281" t="s">
        <v>2051</v>
      </c>
    </row>
    <row r="355" spans="1:33" ht="14.4" x14ac:dyDescent="0.3">
      <c r="A355" s="271">
        <v>123618</v>
      </c>
      <c r="B355" s="272" t="s">
        <v>933</v>
      </c>
      <c r="C355" s="272" t="s">
        <v>697</v>
      </c>
      <c r="D355" s="272" t="s">
        <v>616</v>
      </c>
      <c r="E355" s="272" t="s">
        <v>307</v>
      </c>
      <c r="F355" s="272" t="s">
        <v>307</v>
      </c>
      <c r="G355" s="272" t="s">
        <v>307</v>
      </c>
      <c r="H355" s="272" t="s">
        <v>307</v>
      </c>
      <c r="I355" s="272" t="s">
        <v>415</v>
      </c>
      <c r="J355" s="272" t="s">
        <v>307</v>
      </c>
      <c r="K355" s="272" t="s">
        <v>307</v>
      </c>
      <c r="L355" s="272" t="s">
        <v>307</v>
      </c>
      <c r="M355" s="281" t="s">
        <v>307</v>
      </c>
      <c r="N355" s="272" t="s">
        <v>307</v>
      </c>
      <c r="O355" s="278" t="s">
        <v>307</v>
      </c>
      <c r="P355" s="271">
        <v>0</v>
      </c>
      <c r="Q355" s="281" t="s">
        <v>307</v>
      </c>
      <c r="R355" s="281" t="s">
        <v>307</v>
      </c>
      <c r="S355" s="281" t="s">
        <v>307</v>
      </c>
      <c r="T355" s="281" t="s">
        <v>307</v>
      </c>
      <c r="U355" s="281" t="s">
        <v>307</v>
      </c>
      <c r="V355" s="281" t="s">
        <v>307</v>
      </c>
      <c r="W355" s="281" t="s">
        <v>307</v>
      </c>
      <c r="X355" s="281" t="s">
        <v>307</v>
      </c>
      <c r="Y355" s="281" t="s">
        <v>307</v>
      </c>
      <c r="Z355" s="281" t="s">
        <v>307</v>
      </c>
      <c r="AA355" s="281" t="s">
        <v>307</v>
      </c>
      <c r="AB355" s="281" t="s">
        <v>307</v>
      </c>
      <c r="AC355" s="272" t="s">
        <v>307</v>
      </c>
      <c r="AD355" s="281"/>
      <c r="AE355" s="281" t="s">
        <v>307</v>
      </c>
      <c r="AF355" s="281" t="s">
        <v>2051</v>
      </c>
      <c r="AG355" s="281" t="s">
        <v>2051</v>
      </c>
    </row>
    <row r="356" spans="1:33" ht="14.4" x14ac:dyDescent="0.3">
      <c r="A356" s="271">
        <v>123621</v>
      </c>
      <c r="B356" s="272" t="s">
        <v>932</v>
      </c>
      <c r="C356" s="272" t="s">
        <v>439</v>
      </c>
      <c r="D356" s="272" t="s">
        <v>904</v>
      </c>
      <c r="E356" s="272" t="s">
        <v>307</v>
      </c>
      <c r="F356" s="272" t="s">
        <v>307</v>
      </c>
      <c r="G356" s="272" t="s">
        <v>307</v>
      </c>
      <c r="H356" s="272" t="s">
        <v>307</v>
      </c>
      <c r="I356" s="272" t="s">
        <v>415</v>
      </c>
      <c r="J356" s="272" t="s">
        <v>307</v>
      </c>
      <c r="K356" s="272" t="s">
        <v>307</v>
      </c>
      <c r="L356" s="272" t="s">
        <v>307</v>
      </c>
      <c r="M356" s="281" t="s">
        <v>307</v>
      </c>
      <c r="N356" s="272" t="s">
        <v>307</v>
      </c>
      <c r="O356" s="278" t="s">
        <v>307</v>
      </c>
      <c r="P356" s="271">
        <v>0</v>
      </c>
      <c r="Q356" s="281" t="s">
        <v>307</v>
      </c>
      <c r="R356" s="281" t="s">
        <v>307</v>
      </c>
      <c r="S356" s="281" t="s">
        <v>307</v>
      </c>
      <c r="T356" s="281" t="s">
        <v>307</v>
      </c>
      <c r="U356" s="281" t="s">
        <v>307</v>
      </c>
      <c r="V356" s="281" t="s">
        <v>307</v>
      </c>
      <c r="W356" s="281" t="s">
        <v>307</v>
      </c>
      <c r="X356" s="281" t="s">
        <v>307</v>
      </c>
      <c r="Y356" s="281" t="s">
        <v>307</v>
      </c>
      <c r="Z356" s="281" t="s">
        <v>307</v>
      </c>
      <c r="AA356" s="281" t="s">
        <v>307</v>
      </c>
      <c r="AB356" s="281" t="s">
        <v>307</v>
      </c>
      <c r="AC356" s="272" t="s">
        <v>307</v>
      </c>
      <c r="AD356" s="281"/>
      <c r="AE356" s="281" t="s">
        <v>307</v>
      </c>
      <c r="AF356" s="281" t="s">
        <v>2051</v>
      </c>
      <c r="AG356" s="281" t="s">
        <v>2051</v>
      </c>
    </row>
    <row r="357" spans="1:33" ht="28.8" x14ac:dyDescent="0.3">
      <c r="A357" s="271">
        <v>123623</v>
      </c>
      <c r="B357" s="272" t="s">
        <v>930</v>
      </c>
      <c r="C357" s="272" t="s">
        <v>931</v>
      </c>
      <c r="D357" s="272" t="s">
        <v>193</v>
      </c>
      <c r="E357" s="272" t="s">
        <v>307</v>
      </c>
      <c r="F357" s="272" t="s">
        <v>307</v>
      </c>
      <c r="G357" s="272" t="s">
        <v>307</v>
      </c>
      <c r="H357" s="272" t="s">
        <v>307</v>
      </c>
      <c r="I357" s="272" t="s">
        <v>415</v>
      </c>
      <c r="J357" s="272" t="s">
        <v>307</v>
      </c>
      <c r="K357" s="272" t="s">
        <v>307</v>
      </c>
      <c r="L357" s="272" t="s">
        <v>307</v>
      </c>
      <c r="M357" s="281" t="s">
        <v>307</v>
      </c>
      <c r="N357" s="272" t="s">
        <v>307</v>
      </c>
      <c r="O357" s="278" t="s">
        <v>307</v>
      </c>
      <c r="P357" s="271">
        <v>0</v>
      </c>
      <c r="Q357" s="281" t="s">
        <v>307</v>
      </c>
      <c r="R357" s="281" t="s">
        <v>307</v>
      </c>
      <c r="S357" s="281" t="s">
        <v>307</v>
      </c>
      <c r="T357" s="281" t="s">
        <v>307</v>
      </c>
      <c r="U357" s="281" t="s">
        <v>307</v>
      </c>
      <c r="V357" s="281" t="s">
        <v>307</v>
      </c>
      <c r="W357" s="281" t="s">
        <v>307</v>
      </c>
      <c r="X357" s="281" t="s">
        <v>307</v>
      </c>
      <c r="Y357" s="281" t="s">
        <v>307</v>
      </c>
      <c r="Z357" s="281" t="s">
        <v>307</v>
      </c>
      <c r="AA357" s="281" t="s">
        <v>307</v>
      </c>
      <c r="AB357" s="281" t="s">
        <v>307</v>
      </c>
      <c r="AC357" s="272" t="s">
        <v>307</v>
      </c>
      <c r="AD357" s="281"/>
      <c r="AE357" s="281" t="s">
        <v>307</v>
      </c>
      <c r="AF357" s="281" t="s">
        <v>2051</v>
      </c>
      <c r="AG357" s="281" t="s">
        <v>2051</v>
      </c>
    </row>
    <row r="358" spans="1:33" ht="28.8" x14ac:dyDescent="0.3">
      <c r="A358" s="271">
        <v>123624</v>
      </c>
      <c r="B358" s="272" t="s">
        <v>929</v>
      </c>
      <c r="C358" s="272" t="s">
        <v>96</v>
      </c>
      <c r="D358" s="272" t="s">
        <v>253</v>
      </c>
      <c r="E358" s="272" t="s">
        <v>307</v>
      </c>
      <c r="F358" s="272" t="s">
        <v>307</v>
      </c>
      <c r="G358" s="272" t="s">
        <v>307</v>
      </c>
      <c r="H358" s="272" t="s">
        <v>307</v>
      </c>
      <c r="I358" s="272" t="s">
        <v>415</v>
      </c>
      <c r="J358" s="272" t="s">
        <v>307</v>
      </c>
      <c r="K358" s="272" t="s">
        <v>307</v>
      </c>
      <c r="L358" s="272" t="s">
        <v>307</v>
      </c>
      <c r="M358" s="281" t="s">
        <v>307</v>
      </c>
      <c r="N358" s="272" t="s">
        <v>307</v>
      </c>
      <c r="O358" s="278" t="s">
        <v>307</v>
      </c>
      <c r="P358" s="271">
        <v>0</v>
      </c>
      <c r="Q358" s="281" t="s">
        <v>307</v>
      </c>
      <c r="R358" s="281" t="s">
        <v>307</v>
      </c>
      <c r="S358" s="281" t="s">
        <v>307</v>
      </c>
      <c r="T358" s="281" t="s">
        <v>307</v>
      </c>
      <c r="U358" s="281" t="s">
        <v>307</v>
      </c>
      <c r="V358" s="281" t="s">
        <v>307</v>
      </c>
      <c r="W358" s="281" t="s">
        <v>307</v>
      </c>
      <c r="X358" s="281" t="s">
        <v>307</v>
      </c>
      <c r="Y358" s="281" t="s">
        <v>307</v>
      </c>
      <c r="Z358" s="281" t="s">
        <v>307</v>
      </c>
      <c r="AA358" s="281" t="s">
        <v>307</v>
      </c>
      <c r="AB358" s="281" t="s">
        <v>307</v>
      </c>
      <c r="AC358" s="272" t="s">
        <v>307</v>
      </c>
      <c r="AD358" s="281"/>
      <c r="AE358" s="281" t="s">
        <v>307</v>
      </c>
      <c r="AF358" s="281" t="s">
        <v>2051</v>
      </c>
      <c r="AG358" s="281" t="s">
        <v>2051</v>
      </c>
    </row>
    <row r="359" spans="1:33" ht="28.8" x14ac:dyDescent="0.3">
      <c r="A359" s="271">
        <v>123626</v>
      </c>
      <c r="B359" s="272" t="s">
        <v>928</v>
      </c>
      <c r="C359" s="272" t="s">
        <v>471</v>
      </c>
      <c r="D359" s="272" t="s">
        <v>259</v>
      </c>
      <c r="E359" s="272" t="s">
        <v>307</v>
      </c>
      <c r="F359" s="272" t="s">
        <v>307</v>
      </c>
      <c r="G359" s="272" t="s">
        <v>307</v>
      </c>
      <c r="H359" s="272" t="s">
        <v>307</v>
      </c>
      <c r="I359" s="272" t="s">
        <v>415</v>
      </c>
      <c r="J359" s="272" t="s">
        <v>307</v>
      </c>
      <c r="K359" s="272" t="s">
        <v>307</v>
      </c>
      <c r="L359" s="272" t="s">
        <v>307</v>
      </c>
      <c r="M359" s="281" t="s">
        <v>307</v>
      </c>
      <c r="N359" s="272" t="s">
        <v>307</v>
      </c>
      <c r="O359" s="278" t="s">
        <v>307</v>
      </c>
      <c r="P359" s="271">
        <v>0</v>
      </c>
      <c r="Q359" s="281" t="s">
        <v>307</v>
      </c>
      <c r="R359" s="281" t="s">
        <v>307</v>
      </c>
      <c r="S359" s="281" t="s">
        <v>307</v>
      </c>
      <c r="T359" s="281" t="s">
        <v>307</v>
      </c>
      <c r="U359" s="281" t="s">
        <v>307</v>
      </c>
      <c r="V359" s="281" t="s">
        <v>307</v>
      </c>
      <c r="W359" s="281" t="s">
        <v>307</v>
      </c>
      <c r="X359" s="281" t="s">
        <v>307</v>
      </c>
      <c r="Y359" s="281" t="s">
        <v>307</v>
      </c>
      <c r="Z359" s="281" t="s">
        <v>307</v>
      </c>
      <c r="AA359" s="281" t="s">
        <v>307</v>
      </c>
      <c r="AB359" s="281" t="s">
        <v>307</v>
      </c>
      <c r="AC359" s="272" t="s">
        <v>307</v>
      </c>
      <c r="AD359" s="281"/>
      <c r="AE359" s="281" t="s">
        <v>307</v>
      </c>
      <c r="AF359" s="281" t="s">
        <v>2051</v>
      </c>
      <c r="AG359" s="281" t="s">
        <v>2051</v>
      </c>
    </row>
    <row r="360" spans="1:33" ht="28.8" x14ac:dyDescent="0.3">
      <c r="A360" s="271">
        <v>123631</v>
      </c>
      <c r="B360" s="272" t="s">
        <v>927</v>
      </c>
      <c r="C360" s="272" t="s">
        <v>672</v>
      </c>
      <c r="D360" s="272" t="s">
        <v>290</v>
      </c>
      <c r="E360" s="272" t="s">
        <v>307</v>
      </c>
      <c r="F360" s="281" t="s">
        <v>307</v>
      </c>
      <c r="G360" s="272" t="s">
        <v>307</v>
      </c>
      <c r="H360" s="272" t="s">
        <v>307</v>
      </c>
      <c r="I360" s="272" t="s">
        <v>415</v>
      </c>
      <c r="J360" s="272" t="s">
        <v>307</v>
      </c>
      <c r="K360" s="272" t="s">
        <v>307</v>
      </c>
      <c r="L360" s="272" t="s">
        <v>307</v>
      </c>
      <c r="M360" s="281" t="s">
        <v>307</v>
      </c>
      <c r="N360" s="272" t="s">
        <v>307</v>
      </c>
      <c r="O360" s="278" t="s">
        <v>307</v>
      </c>
      <c r="P360" s="271">
        <v>0</v>
      </c>
      <c r="Q360" s="281" t="s">
        <v>307</v>
      </c>
      <c r="R360" s="281" t="s">
        <v>307</v>
      </c>
      <c r="S360" s="281" t="s">
        <v>307</v>
      </c>
      <c r="T360" s="281" t="s">
        <v>307</v>
      </c>
      <c r="U360" s="281" t="s">
        <v>307</v>
      </c>
      <c r="V360" s="281" t="s">
        <v>307</v>
      </c>
      <c r="W360" s="281" t="s">
        <v>307</v>
      </c>
      <c r="X360" s="281" t="s">
        <v>307</v>
      </c>
      <c r="Y360" s="281" t="s">
        <v>307</v>
      </c>
      <c r="Z360" s="281" t="s">
        <v>307</v>
      </c>
      <c r="AA360" s="281" t="s">
        <v>307</v>
      </c>
      <c r="AB360" s="281" t="s">
        <v>307</v>
      </c>
      <c r="AC360" s="272" t="s">
        <v>307</v>
      </c>
      <c r="AD360" s="281"/>
      <c r="AE360" s="281" t="s">
        <v>307</v>
      </c>
      <c r="AF360" s="281" t="s">
        <v>2051</v>
      </c>
      <c r="AG360" s="281" t="s">
        <v>2051</v>
      </c>
    </row>
    <row r="361" spans="1:33" ht="28.8" x14ac:dyDescent="0.3">
      <c r="A361" s="271">
        <v>123634</v>
      </c>
      <c r="B361" s="272" t="s">
        <v>926</v>
      </c>
      <c r="C361" s="272" t="s">
        <v>667</v>
      </c>
      <c r="D361" s="272" t="s">
        <v>194</v>
      </c>
      <c r="E361" s="272" t="s">
        <v>332</v>
      </c>
      <c r="F361" s="272" t="s">
        <v>1993</v>
      </c>
      <c r="G361" s="272" t="s">
        <v>1900</v>
      </c>
      <c r="H361" s="272" t="s">
        <v>334</v>
      </c>
      <c r="I361" s="272" t="s">
        <v>415</v>
      </c>
      <c r="J361" s="272" t="s">
        <v>316</v>
      </c>
      <c r="K361" s="272" t="s">
        <v>2167</v>
      </c>
      <c r="L361" s="272" t="s">
        <v>541</v>
      </c>
      <c r="M361" s="281" t="s">
        <v>307</v>
      </c>
      <c r="N361" s="272" t="s">
        <v>307</v>
      </c>
      <c r="O361" s="278" t="s">
        <v>307</v>
      </c>
      <c r="P361" s="271">
        <v>0</v>
      </c>
      <c r="Q361" s="281" t="s">
        <v>307</v>
      </c>
      <c r="R361" s="281" t="s">
        <v>307</v>
      </c>
      <c r="S361" s="281" t="s">
        <v>307</v>
      </c>
      <c r="T361" s="281" t="s">
        <v>307</v>
      </c>
      <c r="U361" s="281" t="s">
        <v>307</v>
      </c>
      <c r="V361" s="281" t="s">
        <v>307</v>
      </c>
      <c r="W361" s="281" t="s">
        <v>307</v>
      </c>
      <c r="X361" s="281" t="s">
        <v>307</v>
      </c>
      <c r="Y361" s="281" t="s">
        <v>307</v>
      </c>
      <c r="Z361" s="281" t="s">
        <v>307</v>
      </c>
      <c r="AA361" s="281" t="s">
        <v>307</v>
      </c>
      <c r="AB361" s="281" t="s">
        <v>307</v>
      </c>
      <c r="AC361" s="272" t="s">
        <v>307</v>
      </c>
      <c r="AD361" s="281"/>
      <c r="AE361" s="281" t="s">
        <v>307</v>
      </c>
      <c r="AF361" s="281"/>
      <c r="AG361" s="281" t="s">
        <v>2051</v>
      </c>
    </row>
    <row r="362" spans="1:33" ht="28.8" x14ac:dyDescent="0.3">
      <c r="A362" s="271">
        <v>123636</v>
      </c>
      <c r="B362" s="272" t="s">
        <v>924</v>
      </c>
      <c r="C362" s="272" t="s">
        <v>925</v>
      </c>
      <c r="D362" s="272" t="s">
        <v>2101</v>
      </c>
      <c r="E362" s="272" t="s">
        <v>332</v>
      </c>
      <c r="F362" s="272" t="s">
        <v>1994</v>
      </c>
      <c r="G362" s="272" t="s">
        <v>315</v>
      </c>
      <c r="H362" s="272" t="s">
        <v>334</v>
      </c>
      <c r="I362" s="272" t="s">
        <v>415</v>
      </c>
      <c r="J362" s="272" t="s">
        <v>335</v>
      </c>
      <c r="K362" s="272" t="s">
        <v>2165</v>
      </c>
      <c r="L362" s="272" t="s">
        <v>317</v>
      </c>
      <c r="M362" s="281" t="s">
        <v>307</v>
      </c>
      <c r="N362" s="272" t="s">
        <v>307</v>
      </c>
      <c r="O362" s="278" t="s">
        <v>307</v>
      </c>
      <c r="P362" s="271">
        <v>0</v>
      </c>
      <c r="Q362" s="281" t="s">
        <v>307</v>
      </c>
      <c r="R362" s="281" t="s">
        <v>307</v>
      </c>
      <c r="S362" s="281" t="s">
        <v>307</v>
      </c>
      <c r="T362" s="281" t="s">
        <v>307</v>
      </c>
      <c r="U362" s="281" t="s">
        <v>307</v>
      </c>
      <c r="V362" s="281" t="s">
        <v>307</v>
      </c>
      <c r="W362" s="281" t="s">
        <v>307</v>
      </c>
      <c r="X362" s="281" t="s">
        <v>307</v>
      </c>
      <c r="Y362" s="281" t="s">
        <v>307</v>
      </c>
      <c r="Z362" s="281" t="s">
        <v>307</v>
      </c>
      <c r="AA362" s="281" t="s">
        <v>307</v>
      </c>
      <c r="AB362" s="281" t="s">
        <v>307</v>
      </c>
      <c r="AC362" s="272" t="s">
        <v>307</v>
      </c>
      <c r="AD362" s="281"/>
      <c r="AE362" s="281" t="s">
        <v>307</v>
      </c>
      <c r="AF362" s="281"/>
      <c r="AG362" s="281" t="s">
        <v>2051</v>
      </c>
    </row>
    <row r="363" spans="1:33" ht="28.8" x14ac:dyDescent="0.3">
      <c r="A363" s="273">
        <v>123646</v>
      </c>
      <c r="B363" s="274" t="s">
        <v>923</v>
      </c>
      <c r="C363" s="274" t="s">
        <v>452</v>
      </c>
      <c r="D363" s="274" t="s">
        <v>505</v>
      </c>
      <c r="E363" s="274" t="s">
        <v>1408</v>
      </c>
      <c r="F363" s="275">
        <v>35358</v>
      </c>
      <c r="G363" s="274" t="s">
        <v>315</v>
      </c>
      <c r="H363" s="274" t="s">
        <v>334</v>
      </c>
      <c r="I363" s="274" t="s">
        <v>415</v>
      </c>
      <c r="J363" s="274" t="s">
        <v>316</v>
      </c>
      <c r="K363" s="273">
        <v>2015</v>
      </c>
      <c r="L363" s="274" t="s">
        <v>315</v>
      </c>
      <c r="N363" s="272" t="s">
        <v>307</v>
      </c>
      <c r="O363" s="278" t="s">
        <v>307</v>
      </c>
      <c r="P363" s="271">
        <v>0</v>
      </c>
      <c r="AC363" s="274" t="s">
        <v>307</v>
      </c>
    </row>
    <row r="364" spans="1:33" ht="14.4" x14ac:dyDescent="0.3">
      <c r="A364" s="271">
        <v>123647</v>
      </c>
      <c r="B364" s="272" t="s">
        <v>922</v>
      </c>
      <c r="C364" s="272" t="s">
        <v>656</v>
      </c>
      <c r="D364" s="272" t="s">
        <v>171</v>
      </c>
      <c r="E364" s="272" t="s">
        <v>307</v>
      </c>
      <c r="F364" s="281" t="s">
        <v>307</v>
      </c>
      <c r="G364" s="272" t="s">
        <v>307</v>
      </c>
      <c r="H364" s="272" t="s">
        <v>307</v>
      </c>
      <c r="I364" s="272" t="s">
        <v>415</v>
      </c>
      <c r="J364" s="272" t="s">
        <v>307</v>
      </c>
      <c r="K364" s="272" t="s">
        <v>307</v>
      </c>
      <c r="L364" s="272" t="s">
        <v>307</v>
      </c>
      <c r="M364" s="281" t="s">
        <v>307</v>
      </c>
      <c r="N364" s="272" t="s">
        <v>307</v>
      </c>
      <c r="O364" s="278" t="s">
        <v>307</v>
      </c>
      <c r="P364" s="271">
        <v>0</v>
      </c>
      <c r="Q364" s="281" t="s">
        <v>307</v>
      </c>
      <c r="R364" s="281" t="s">
        <v>307</v>
      </c>
      <c r="S364" s="281" t="s">
        <v>307</v>
      </c>
      <c r="T364" s="281" t="s">
        <v>307</v>
      </c>
      <c r="U364" s="281" t="s">
        <v>307</v>
      </c>
      <c r="V364" s="281" t="s">
        <v>307</v>
      </c>
      <c r="W364" s="281" t="s">
        <v>307</v>
      </c>
      <c r="X364" s="281" t="s">
        <v>307</v>
      </c>
      <c r="Y364" s="281" t="s">
        <v>307</v>
      </c>
      <c r="Z364" s="281" t="s">
        <v>307</v>
      </c>
      <c r="AA364" s="281" t="s">
        <v>307</v>
      </c>
      <c r="AB364" s="281" t="s">
        <v>307</v>
      </c>
      <c r="AC364" s="272" t="s">
        <v>307</v>
      </c>
      <c r="AD364" s="281"/>
      <c r="AE364" s="281" t="s">
        <v>307</v>
      </c>
      <c r="AF364" s="281" t="s">
        <v>2051</v>
      </c>
      <c r="AG364" s="281" t="s">
        <v>2051</v>
      </c>
    </row>
    <row r="365" spans="1:33" ht="14.4" x14ac:dyDescent="0.3">
      <c r="A365" s="271">
        <v>123652</v>
      </c>
      <c r="B365" s="272" t="s">
        <v>921</v>
      </c>
      <c r="C365" s="272" t="s">
        <v>103</v>
      </c>
      <c r="D365" s="272" t="s">
        <v>230</v>
      </c>
      <c r="E365" s="272" t="s">
        <v>307</v>
      </c>
      <c r="F365" s="272" t="s">
        <v>307</v>
      </c>
      <c r="G365" s="272" t="s">
        <v>307</v>
      </c>
      <c r="H365" s="272" t="s">
        <v>307</v>
      </c>
      <c r="I365" s="272" t="s">
        <v>415</v>
      </c>
      <c r="J365" s="272" t="s">
        <v>307</v>
      </c>
      <c r="K365" s="272" t="s">
        <v>307</v>
      </c>
      <c r="L365" s="272" t="s">
        <v>307</v>
      </c>
      <c r="M365" s="281" t="s">
        <v>307</v>
      </c>
      <c r="N365" s="272" t="s">
        <v>307</v>
      </c>
      <c r="O365" s="278" t="s">
        <v>307</v>
      </c>
      <c r="P365" s="271">
        <v>0</v>
      </c>
      <c r="Q365" s="281" t="s">
        <v>307</v>
      </c>
      <c r="R365" s="281" t="s">
        <v>307</v>
      </c>
      <c r="S365" s="281" t="s">
        <v>307</v>
      </c>
      <c r="T365" s="281" t="s">
        <v>307</v>
      </c>
      <c r="U365" s="281" t="s">
        <v>307</v>
      </c>
      <c r="V365" s="281" t="s">
        <v>307</v>
      </c>
      <c r="W365" s="281" t="s">
        <v>307</v>
      </c>
      <c r="X365" s="281" t="s">
        <v>307</v>
      </c>
      <c r="Y365" s="281" t="s">
        <v>307</v>
      </c>
      <c r="Z365" s="281" t="s">
        <v>307</v>
      </c>
      <c r="AA365" s="281" t="s">
        <v>307</v>
      </c>
      <c r="AB365" s="281" t="s">
        <v>307</v>
      </c>
      <c r="AC365" s="272" t="s">
        <v>307</v>
      </c>
      <c r="AD365" s="281"/>
      <c r="AE365" s="281" t="s">
        <v>307</v>
      </c>
      <c r="AF365" s="281" t="s">
        <v>2051</v>
      </c>
      <c r="AG365" s="281" t="s">
        <v>2051</v>
      </c>
    </row>
    <row r="366" spans="1:33" ht="28.8" x14ac:dyDescent="0.3">
      <c r="A366" s="273">
        <v>123655</v>
      </c>
      <c r="B366" s="274" t="s">
        <v>920</v>
      </c>
      <c r="C366" s="274" t="s">
        <v>390</v>
      </c>
      <c r="D366" s="274" t="s">
        <v>279</v>
      </c>
      <c r="E366" s="274" t="s">
        <v>333</v>
      </c>
      <c r="F366" s="276"/>
      <c r="G366" s="274" t="s">
        <v>1783</v>
      </c>
      <c r="H366" s="274" t="s">
        <v>334</v>
      </c>
      <c r="I366" s="274" t="s">
        <v>415</v>
      </c>
      <c r="J366" s="274" t="s">
        <v>316</v>
      </c>
      <c r="K366" s="273">
        <v>2003</v>
      </c>
      <c r="L366" s="274" t="s">
        <v>315</v>
      </c>
      <c r="N366" s="272" t="s">
        <v>307</v>
      </c>
      <c r="O366" s="278" t="s">
        <v>307</v>
      </c>
      <c r="P366" s="271">
        <v>0</v>
      </c>
      <c r="AC366" s="274" t="s">
        <v>307</v>
      </c>
    </row>
    <row r="367" spans="1:33" ht="14.4" x14ac:dyDescent="0.3">
      <c r="A367" s="271">
        <v>123663</v>
      </c>
      <c r="B367" s="272" t="s">
        <v>919</v>
      </c>
      <c r="C367" s="272" t="s">
        <v>124</v>
      </c>
      <c r="D367" s="272" t="s">
        <v>216</v>
      </c>
      <c r="E367" s="272" t="s">
        <v>307</v>
      </c>
      <c r="F367" s="272" t="s">
        <v>307</v>
      </c>
      <c r="G367" s="272" t="s">
        <v>307</v>
      </c>
      <c r="H367" s="272" t="s">
        <v>307</v>
      </c>
      <c r="I367" s="272" t="s">
        <v>415</v>
      </c>
      <c r="J367" s="272" t="s">
        <v>307</v>
      </c>
      <c r="K367" s="272" t="s">
        <v>307</v>
      </c>
      <c r="L367" s="272" t="s">
        <v>307</v>
      </c>
      <c r="M367" s="281" t="s">
        <v>307</v>
      </c>
      <c r="N367" s="272" t="s">
        <v>307</v>
      </c>
      <c r="O367" s="278" t="s">
        <v>307</v>
      </c>
      <c r="P367" s="271">
        <v>0</v>
      </c>
      <c r="Q367" s="281" t="s">
        <v>307</v>
      </c>
      <c r="R367" s="281" t="s">
        <v>307</v>
      </c>
      <c r="S367" s="281" t="s">
        <v>307</v>
      </c>
      <c r="T367" s="281" t="s">
        <v>307</v>
      </c>
      <c r="U367" s="281" t="s">
        <v>307</v>
      </c>
      <c r="V367" s="281" t="s">
        <v>307</v>
      </c>
      <c r="W367" s="281" t="s">
        <v>307</v>
      </c>
      <c r="X367" s="281" t="s">
        <v>307</v>
      </c>
      <c r="Y367" s="281" t="s">
        <v>307</v>
      </c>
      <c r="Z367" s="281" t="s">
        <v>307</v>
      </c>
      <c r="AA367" s="281" t="s">
        <v>307</v>
      </c>
      <c r="AB367" s="281" t="s">
        <v>307</v>
      </c>
      <c r="AC367" s="272" t="s">
        <v>307</v>
      </c>
      <c r="AD367" s="281"/>
      <c r="AE367" s="281" t="s">
        <v>307</v>
      </c>
      <c r="AF367" s="281" t="s">
        <v>2051</v>
      </c>
      <c r="AG367" s="281" t="s">
        <v>2051</v>
      </c>
    </row>
    <row r="368" spans="1:33" ht="14.4" x14ac:dyDescent="0.3">
      <c r="A368" s="271">
        <v>123664</v>
      </c>
      <c r="B368" s="272" t="s">
        <v>918</v>
      </c>
      <c r="C368" s="272" t="s">
        <v>103</v>
      </c>
      <c r="D368" s="272" t="s">
        <v>226</v>
      </c>
      <c r="E368" s="272" t="s">
        <v>307</v>
      </c>
      <c r="F368" s="272" t="s">
        <v>307</v>
      </c>
      <c r="G368" s="272" t="s">
        <v>307</v>
      </c>
      <c r="H368" s="272" t="s">
        <v>307</v>
      </c>
      <c r="I368" s="272" t="s">
        <v>415</v>
      </c>
      <c r="J368" s="272" t="s">
        <v>307</v>
      </c>
      <c r="K368" s="272" t="s">
        <v>307</v>
      </c>
      <c r="L368" s="272" t="s">
        <v>307</v>
      </c>
      <c r="M368" s="281" t="s">
        <v>307</v>
      </c>
      <c r="N368" s="272" t="s">
        <v>307</v>
      </c>
      <c r="O368" s="278" t="s">
        <v>307</v>
      </c>
      <c r="P368" s="271">
        <v>0</v>
      </c>
      <c r="Q368" s="281" t="s">
        <v>307</v>
      </c>
      <c r="R368" s="281" t="s">
        <v>307</v>
      </c>
      <c r="S368" s="281" t="s">
        <v>307</v>
      </c>
      <c r="T368" s="281" t="s">
        <v>307</v>
      </c>
      <c r="U368" s="281" t="s">
        <v>307</v>
      </c>
      <c r="V368" s="281" t="s">
        <v>307</v>
      </c>
      <c r="W368" s="281" t="s">
        <v>307</v>
      </c>
      <c r="X368" s="281" t="s">
        <v>307</v>
      </c>
      <c r="Y368" s="281" t="s">
        <v>307</v>
      </c>
      <c r="Z368" s="281" t="s">
        <v>307</v>
      </c>
      <c r="AA368" s="281" t="s">
        <v>307</v>
      </c>
      <c r="AB368" s="281" t="s">
        <v>307</v>
      </c>
      <c r="AC368" s="272" t="s">
        <v>307</v>
      </c>
      <c r="AD368" s="281"/>
      <c r="AE368" s="281" t="s">
        <v>307</v>
      </c>
      <c r="AF368" s="281" t="s">
        <v>2051</v>
      </c>
      <c r="AG368" s="281" t="s">
        <v>2051</v>
      </c>
    </row>
    <row r="369" spans="1:33" ht="28.8" x14ac:dyDescent="0.3">
      <c r="A369" s="273">
        <v>123671</v>
      </c>
      <c r="B369" s="274" t="s">
        <v>917</v>
      </c>
      <c r="C369" s="274" t="s">
        <v>163</v>
      </c>
      <c r="D369" s="274" t="s">
        <v>627</v>
      </c>
      <c r="E369" s="274" t="s">
        <v>333</v>
      </c>
      <c r="F369" s="279"/>
      <c r="G369" s="274" t="s">
        <v>315</v>
      </c>
      <c r="H369" s="274" t="s">
        <v>334</v>
      </c>
      <c r="I369" s="274" t="s">
        <v>415</v>
      </c>
      <c r="J369" s="274" t="s">
        <v>316</v>
      </c>
      <c r="K369" s="282">
        <v>2004</v>
      </c>
      <c r="L369" s="274" t="s">
        <v>315</v>
      </c>
      <c r="N369" s="272" t="s">
        <v>307</v>
      </c>
      <c r="O369" s="278" t="s">
        <v>307</v>
      </c>
      <c r="P369" s="271">
        <v>0</v>
      </c>
      <c r="AC369" s="274" t="s">
        <v>307</v>
      </c>
    </row>
    <row r="370" spans="1:33" ht="28.8" x14ac:dyDescent="0.3">
      <c r="A370" s="271">
        <v>123672</v>
      </c>
      <c r="B370" s="272" t="s">
        <v>916</v>
      </c>
      <c r="C370" s="272" t="s">
        <v>132</v>
      </c>
      <c r="D370" s="272" t="s">
        <v>203</v>
      </c>
      <c r="E370" s="272" t="s">
        <v>307</v>
      </c>
      <c r="F370" s="272" t="s">
        <v>307</v>
      </c>
      <c r="G370" s="272" t="s">
        <v>307</v>
      </c>
      <c r="H370" s="272" t="s">
        <v>307</v>
      </c>
      <c r="I370" s="272" t="s">
        <v>415</v>
      </c>
      <c r="J370" s="272" t="s">
        <v>307</v>
      </c>
      <c r="K370" s="272" t="s">
        <v>307</v>
      </c>
      <c r="L370" s="272" t="s">
        <v>307</v>
      </c>
      <c r="M370" s="281" t="s">
        <v>307</v>
      </c>
      <c r="N370" s="272" t="s">
        <v>307</v>
      </c>
      <c r="O370" s="278" t="s">
        <v>307</v>
      </c>
      <c r="P370" s="271">
        <v>0</v>
      </c>
      <c r="Q370" s="281" t="s">
        <v>307</v>
      </c>
      <c r="R370" s="281" t="s">
        <v>307</v>
      </c>
      <c r="S370" s="281" t="s">
        <v>307</v>
      </c>
      <c r="T370" s="281" t="s">
        <v>307</v>
      </c>
      <c r="U370" s="281" t="s">
        <v>307</v>
      </c>
      <c r="V370" s="281" t="s">
        <v>307</v>
      </c>
      <c r="W370" s="281" t="s">
        <v>307</v>
      </c>
      <c r="X370" s="281" t="s">
        <v>307</v>
      </c>
      <c r="Y370" s="281" t="s">
        <v>307</v>
      </c>
      <c r="Z370" s="281" t="s">
        <v>307</v>
      </c>
      <c r="AA370" s="281" t="s">
        <v>307</v>
      </c>
      <c r="AB370" s="281" t="s">
        <v>307</v>
      </c>
      <c r="AC370" s="272" t="s">
        <v>307</v>
      </c>
      <c r="AD370" s="281"/>
      <c r="AE370" s="281" t="s">
        <v>307</v>
      </c>
      <c r="AF370" s="281" t="s">
        <v>2051</v>
      </c>
      <c r="AG370" s="281" t="s">
        <v>2051</v>
      </c>
    </row>
    <row r="371" spans="1:33" ht="14.4" x14ac:dyDescent="0.3">
      <c r="A371" s="271">
        <v>123674</v>
      </c>
      <c r="B371" s="272" t="s">
        <v>914</v>
      </c>
      <c r="C371" s="272" t="s">
        <v>68</v>
      </c>
      <c r="D371" s="272" t="s">
        <v>915</v>
      </c>
      <c r="E371" s="272" t="s">
        <v>307</v>
      </c>
      <c r="F371" s="281" t="s">
        <v>307</v>
      </c>
      <c r="G371" s="272" t="s">
        <v>307</v>
      </c>
      <c r="H371" s="272" t="s">
        <v>307</v>
      </c>
      <c r="I371" s="272" t="s">
        <v>415</v>
      </c>
      <c r="J371" s="272" t="s">
        <v>307</v>
      </c>
      <c r="K371" s="272" t="s">
        <v>307</v>
      </c>
      <c r="L371" s="272" t="s">
        <v>307</v>
      </c>
      <c r="M371" s="281" t="s">
        <v>307</v>
      </c>
      <c r="N371" s="272" t="s">
        <v>307</v>
      </c>
      <c r="O371" s="278" t="s">
        <v>307</v>
      </c>
      <c r="P371" s="271">
        <v>0</v>
      </c>
      <c r="Q371" s="281" t="s">
        <v>307</v>
      </c>
      <c r="R371" s="281" t="s">
        <v>307</v>
      </c>
      <c r="S371" s="281" t="s">
        <v>307</v>
      </c>
      <c r="T371" s="281" t="s">
        <v>307</v>
      </c>
      <c r="U371" s="281" t="s">
        <v>307</v>
      </c>
      <c r="V371" s="281" t="s">
        <v>307</v>
      </c>
      <c r="W371" s="281" t="s">
        <v>307</v>
      </c>
      <c r="X371" s="281" t="s">
        <v>307</v>
      </c>
      <c r="Y371" s="281" t="s">
        <v>307</v>
      </c>
      <c r="Z371" s="281" t="s">
        <v>307</v>
      </c>
      <c r="AA371" s="281" t="s">
        <v>307</v>
      </c>
      <c r="AB371" s="281" t="s">
        <v>307</v>
      </c>
      <c r="AC371" s="272" t="s">
        <v>307</v>
      </c>
      <c r="AD371" s="281"/>
      <c r="AE371" s="281" t="s">
        <v>307</v>
      </c>
      <c r="AF371" s="281" t="s">
        <v>2051</v>
      </c>
      <c r="AG371" s="281" t="s">
        <v>2051</v>
      </c>
    </row>
    <row r="372" spans="1:33" ht="14.4" x14ac:dyDescent="0.3">
      <c r="A372" s="271">
        <v>123675</v>
      </c>
      <c r="B372" s="272" t="s">
        <v>913</v>
      </c>
      <c r="C372" s="272" t="s">
        <v>99</v>
      </c>
      <c r="D372" s="272" t="s">
        <v>676</v>
      </c>
      <c r="E372" s="272" t="s">
        <v>307</v>
      </c>
      <c r="F372" s="272" t="s">
        <v>307</v>
      </c>
      <c r="G372" s="272" t="s">
        <v>307</v>
      </c>
      <c r="H372" s="272" t="s">
        <v>307</v>
      </c>
      <c r="I372" s="272" t="s">
        <v>415</v>
      </c>
      <c r="J372" s="272" t="s">
        <v>307</v>
      </c>
      <c r="K372" s="272" t="s">
        <v>307</v>
      </c>
      <c r="L372" s="272" t="s">
        <v>307</v>
      </c>
      <c r="M372" s="281" t="s">
        <v>307</v>
      </c>
      <c r="N372" s="272" t="s">
        <v>307</v>
      </c>
      <c r="O372" s="278" t="s">
        <v>307</v>
      </c>
      <c r="P372" s="271">
        <v>0</v>
      </c>
      <c r="Q372" s="281" t="s">
        <v>307</v>
      </c>
      <c r="R372" s="281" t="s">
        <v>307</v>
      </c>
      <c r="S372" s="281" t="s">
        <v>307</v>
      </c>
      <c r="T372" s="281" t="s">
        <v>307</v>
      </c>
      <c r="U372" s="281" t="s">
        <v>307</v>
      </c>
      <c r="V372" s="281" t="s">
        <v>307</v>
      </c>
      <c r="W372" s="281" t="s">
        <v>307</v>
      </c>
      <c r="X372" s="281" t="s">
        <v>307</v>
      </c>
      <c r="Y372" s="281" t="s">
        <v>307</v>
      </c>
      <c r="Z372" s="281" t="s">
        <v>307</v>
      </c>
      <c r="AA372" s="281" t="s">
        <v>307</v>
      </c>
      <c r="AB372" s="281" t="s">
        <v>307</v>
      </c>
      <c r="AC372" s="272" t="s">
        <v>307</v>
      </c>
      <c r="AD372" s="281"/>
      <c r="AE372" s="281" t="s">
        <v>307</v>
      </c>
      <c r="AF372" s="281" t="s">
        <v>2051</v>
      </c>
      <c r="AG372" s="281" t="s">
        <v>2051</v>
      </c>
    </row>
    <row r="373" spans="1:33" ht="28.8" x14ac:dyDescent="0.3">
      <c r="A373" s="271">
        <v>123676</v>
      </c>
      <c r="B373" s="272" t="s">
        <v>912</v>
      </c>
      <c r="C373" s="272" t="s">
        <v>63</v>
      </c>
      <c r="D373" s="272" t="s">
        <v>399</v>
      </c>
      <c r="E373" s="272" t="s">
        <v>1408</v>
      </c>
      <c r="F373" s="281" t="s">
        <v>1997</v>
      </c>
      <c r="G373" s="272" t="s">
        <v>315</v>
      </c>
      <c r="H373" s="272" t="s">
        <v>334</v>
      </c>
      <c r="I373" s="272" t="s">
        <v>415</v>
      </c>
      <c r="J373" s="272" t="s">
        <v>316</v>
      </c>
      <c r="K373" s="272" t="s">
        <v>2167</v>
      </c>
      <c r="L373" s="272" t="s">
        <v>315</v>
      </c>
      <c r="M373" s="281" t="s">
        <v>307</v>
      </c>
      <c r="N373" s="272" t="s">
        <v>307</v>
      </c>
      <c r="O373" s="278" t="s">
        <v>307</v>
      </c>
      <c r="P373" s="271">
        <v>0</v>
      </c>
      <c r="Q373" s="281" t="s">
        <v>307</v>
      </c>
      <c r="R373" s="281" t="s">
        <v>307</v>
      </c>
      <c r="S373" s="281" t="s">
        <v>307</v>
      </c>
      <c r="T373" s="281" t="s">
        <v>307</v>
      </c>
      <c r="U373" s="281" t="s">
        <v>307</v>
      </c>
      <c r="V373" s="281" t="s">
        <v>307</v>
      </c>
      <c r="W373" s="281" t="s">
        <v>307</v>
      </c>
      <c r="X373" s="281" t="s">
        <v>307</v>
      </c>
      <c r="Y373" s="281" t="s">
        <v>307</v>
      </c>
      <c r="Z373" s="281" t="s">
        <v>307</v>
      </c>
      <c r="AA373" s="281" t="s">
        <v>307</v>
      </c>
      <c r="AB373" s="281" t="s">
        <v>307</v>
      </c>
      <c r="AC373" s="272" t="s">
        <v>307</v>
      </c>
      <c r="AD373" s="281"/>
      <c r="AE373" s="281" t="s">
        <v>307</v>
      </c>
      <c r="AF373" s="281"/>
      <c r="AG373" s="281" t="s">
        <v>2051</v>
      </c>
    </row>
    <row r="374" spans="1:33" ht="28.8" x14ac:dyDescent="0.3">
      <c r="A374" s="273">
        <v>123680</v>
      </c>
      <c r="B374" s="274" t="s">
        <v>910</v>
      </c>
      <c r="C374" s="274" t="s">
        <v>121</v>
      </c>
      <c r="D374" s="274" t="s">
        <v>911</v>
      </c>
      <c r="E374" s="274" t="s">
        <v>1408</v>
      </c>
      <c r="F374" s="275">
        <v>31222</v>
      </c>
      <c r="G374" s="274" t="s">
        <v>1917</v>
      </c>
      <c r="H374" s="274" t="s">
        <v>334</v>
      </c>
      <c r="I374" s="274" t="s">
        <v>415</v>
      </c>
      <c r="J374" s="274" t="s">
        <v>1787</v>
      </c>
      <c r="K374" s="273">
        <v>2013</v>
      </c>
      <c r="L374" s="274" t="s">
        <v>327</v>
      </c>
      <c r="N374" s="272" t="s">
        <v>307</v>
      </c>
      <c r="O374" s="278" t="s">
        <v>307</v>
      </c>
      <c r="P374" s="271">
        <v>0</v>
      </c>
      <c r="AC374" s="274" t="s">
        <v>307</v>
      </c>
    </row>
    <row r="375" spans="1:33" ht="28.8" x14ac:dyDescent="0.3">
      <c r="A375" s="271">
        <v>123681</v>
      </c>
      <c r="B375" s="272" t="s">
        <v>909</v>
      </c>
      <c r="C375" s="272" t="s">
        <v>386</v>
      </c>
      <c r="D375" s="272" t="s">
        <v>737</v>
      </c>
      <c r="E375" s="272" t="s">
        <v>307</v>
      </c>
      <c r="F375" s="272" t="s">
        <v>307</v>
      </c>
      <c r="G375" s="272" t="s">
        <v>307</v>
      </c>
      <c r="H375" s="272" t="s">
        <v>307</v>
      </c>
      <c r="I375" s="272" t="s">
        <v>415</v>
      </c>
      <c r="J375" s="272" t="s">
        <v>307</v>
      </c>
      <c r="K375" s="272" t="s">
        <v>307</v>
      </c>
      <c r="L375" s="272" t="s">
        <v>307</v>
      </c>
      <c r="M375" s="281" t="s">
        <v>307</v>
      </c>
      <c r="N375" s="272" t="s">
        <v>307</v>
      </c>
      <c r="O375" s="278" t="s">
        <v>307</v>
      </c>
      <c r="P375" s="271">
        <v>0</v>
      </c>
      <c r="Q375" s="281" t="s">
        <v>307</v>
      </c>
      <c r="R375" s="281" t="s">
        <v>307</v>
      </c>
      <c r="S375" s="281" t="s">
        <v>307</v>
      </c>
      <c r="T375" s="281" t="s">
        <v>307</v>
      </c>
      <c r="U375" s="281" t="s">
        <v>307</v>
      </c>
      <c r="V375" s="281" t="s">
        <v>307</v>
      </c>
      <c r="W375" s="281" t="s">
        <v>307</v>
      </c>
      <c r="X375" s="281" t="s">
        <v>307</v>
      </c>
      <c r="Y375" s="281" t="s">
        <v>307</v>
      </c>
      <c r="Z375" s="281" t="s">
        <v>307</v>
      </c>
      <c r="AA375" s="281" t="s">
        <v>307</v>
      </c>
      <c r="AB375" s="281" t="s">
        <v>307</v>
      </c>
      <c r="AC375" s="272" t="s">
        <v>307</v>
      </c>
      <c r="AD375" s="281"/>
      <c r="AE375" s="281" t="s">
        <v>307</v>
      </c>
      <c r="AF375" s="281" t="s">
        <v>2051</v>
      </c>
      <c r="AG375" s="281" t="s">
        <v>2051</v>
      </c>
    </row>
    <row r="376" spans="1:33" ht="28.8" x14ac:dyDescent="0.3">
      <c r="A376" s="273">
        <v>123696</v>
      </c>
      <c r="B376" s="274" t="s">
        <v>908</v>
      </c>
      <c r="C376" s="274" t="s">
        <v>100</v>
      </c>
      <c r="D376" s="274" t="s">
        <v>441</v>
      </c>
      <c r="E376" s="274" t="s">
        <v>333</v>
      </c>
      <c r="F376" s="275">
        <v>36408</v>
      </c>
      <c r="G376" s="274" t="s">
        <v>1846</v>
      </c>
      <c r="H376" s="274" t="s">
        <v>334</v>
      </c>
      <c r="I376" s="274" t="s">
        <v>415</v>
      </c>
      <c r="J376" s="274" t="s">
        <v>316</v>
      </c>
      <c r="K376" s="273">
        <v>2018</v>
      </c>
      <c r="L376" s="274" t="s">
        <v>317</v>
      </c>
      <c r="N376" s="272" t="s">
        <v>307</v>
      </c>
      <c r="O376" s="278" t="s">
        <v>307</v>
      </c>
      <c r="P376" s="271">
        <v>0</v>
      </c>
      <c r="AC376" s="274" t="s">
        <v>307</v>
      </c>
    </row>
    <row r="377" spans="1:33" ht="28.8" x14ac:dyDescent="0.3">
      <c r="A377" s="271">
        <v>123710</v>
      </c>
      <c r="B377" s="272" t="s">
        <v>907</v>
      </c>
      <c r="C377" s="272" t="s">
        <v>517</v>
      </c>
      <c r="D377" s="272" t="s">
        <v>198</v>
      </c>
      <c r="E377" s="272" t="s">
        <v>307</v>
      </c>
      <c r="F377" s="281" t="s">
        <v>307</v>
      </c>
      <c r="G377" s="272" t="s">
        <v>307</v>
      </c>
      <c r="H377" s="272" t="s">
        <v>307</v>
      </c>
      <c r="I377" s="272" t="s">
        <v>415</v>
      </c>
      <c r="J377" s="272" t="s">
        <v>307</v>
      </c>
      <c r="K377" s="272" t="s">
        <v>307</v>
      </c>
      <c r="L377" s="272" t="s">
        <v>307</v>
      </c>
      <c r="M377" s="281" t="s">
        <v>307</v>
      </c>
      <c r="N377" s="272" t="s">
        <v>307</v>
      </c>
      <c r="O377" s="278" t="s">
        <v>307</v>
      </c>
      <c r="P377" s="271">
        <v>0</v>
      </c>
      <c r="Q377" s="281" t="s">
        <v>307</v>
      </c>
      <c r="R377" s="281" t="s">
        <v>307</v>
      </c>
      <c r="S377" s="281" t="s">
        <v>307</v>
      </c>
      <c r="T377" s="281" t="s">
        <v>307</v>
      </c>
      <c r="U377" s="281" t="s">
        <v>307</v>
      </c>
      <c r="V377" s="281" t="s">
        <v>307</v>
      </c>
      <c r="W377" s="281" t="s">
        <v>307</v>
      </c>
      <c r="X377" s="281" t="s">
        <v>307</v>
      </c>
      <c r="Y377" s="281" t="s">
        <v>307</v>
      </c>
      <c r="Z377" s="281" t="s">
        <v>307</v>
      </c>
      <c r="AA377" s="281" t="s">
        <v>307</v>
      </c>
      <c r="AB377" s="281" t="s">
        <v>307</v>
      </c>
      <c r="AC377" s="272" t="s">
        <v>307</v>
      </c>
      <c r="AD377" s="281"/>
      <c r="AE377" s="281" t="s">
        <v>307</v>
      </c>
      <c r="AF377" s="281" t="s">
        <v>2051</v>
      </c>
      <c r="AG377" s="281" t="s">
        <v>2051</v>
      </c>
    </row>
    <row r="378" spans="1:33" ht="28.8" x14ac:dyDescent="0.3">
      <c r="A378" s="273">
        <v>123711</v>
      </c>
      <c r="B378" s="274" t="s">
        <v>906</v>
      </c>
      <c r="C378" s="274" t="s">
        <v>66</v>
      </c>
      <c r="D378" s="274" t="s">
        <v>440</v>
      </c>
      <c r="E378" s="274" t="s">
        <v>333</v>
      </c>
      <c r="F378" s="275">
        <v>34700</v>
      </c>
      <c r="G378" s="274" t="s">
        <v>1825</v>
      </c>
      <c r="H378" s="274" t="s">
        <v>334</v>
      </c>
      <c r="I378" s="274" t="s">
        <v>415</v>
      </c>
      <c r="J378" s="274" t="s">
        <v>316</v>
      </c>
      <c r="K378" s="273">
        <v>2013</v>
      </c>
      <c r="L378" s="274" t="s">
        <v>328</v>
      </c>
      <c r="N378" s="272" t="s">
        <v>307</v>
      </c>
      <c r="O378" s="278" t="s">
        <v>307</v>
      </c>
      <c r="P378" s="271">
        <v>0</v>
      </c>
      <c r="AC378" s="274" t="s">
        <v>307</v>
      </c>
    </row>
    <row r="379" spans="1:33" ht="28.8" x14ac:dyDescent="0.3">
      <c r="A379" s="271">
        <v>123716</v>
      </c>
      <c r="B379" s="272" t="s">
        <v>905</v>
      </c>
      <c r="C379" s="272" t="s">
        <v>69</v>
      </c>
      <c r="D379" s="272" t="s">
        <v>2102</v>
      </c>
      <c r="E379" s="272" t="s">
        <v>333</v>
      </c>
      <c r="F379" s="272" t="s">
        <v>307</v>
      </c>
      <c r="G379" s="272" t="s">
        <v>1783</v>
      </c>
      <c r="H379" s="272" t="s">
        <v>334</v>
      </c>
      <c r="I379" s="272" t="s">
        <v>415</v>
      </c>
      <c r="J379" s="272" t="s">
        <v>335</v>
      </c>
      <c r="K379" s="272" t="s">
        <v>307</v>
      </c>
      <c r="L379" s="272" t="s">
        <v>315</v>
      </c>
      <c r="M379" s="281" t="s">
        <v>307</v>
      </c>
      <c r="N379" s="272" t="s">
        <v>307</v>
      </c>
      <c r="O379" s="278" t="s">
        <v>307</v>
      </c>
      <c r="P379" s="271">
        <v>0</v>
      </c>
      <c r="Q379" s="281" t="s">
        <v>307</v>
      </c>
      <c r="R379" s="281" t="s">
        <v>307</v>
      </c>
      <c r="S379" s="281" t="s">
        <v>307</v>
      </c>
      <c r="T379" s="281" t="s">
        <v>307</v>
      </c>
      <c r="U379" s="281" t="s">
        <v>307</v>
      </c>
      <c r="V379" s="281" t="s">
        <v>307</v>
      </c>
      <c r="W379" s="281" t="s">
        <v>307</v>
      </c>
      <c r="X379" s="281" t="s">
        <v>307</v>
      </c>
      <c r="Y379" s="281" t="s">
        <v>307</v>
      </c>
      <c r="Z379" s="281" t="s">
        <v>307</v>
      </c>
      <c r="AA379" s="281" t="s">
        <v>307</v>
      </c>
      <c r="AB379" s="281" t="s">
        <v>307</v>
      </c>
      <c r="AC379" s="272" t="s">
        <v>307</v>
      </c>
      <c r="AD379" s="281"/>
      <c r="AE379" s="281" t="s">
        <v>307</v>
      </c>
      <c r="AF379" s="281"/>
      <c r="AG379" s="281" t="s">
        <v>2051</v>
      </c>
    </row>
    <row r="380" spans="1:33" ht="14.4" x14ac:dyDescent="0.3">
      <c r="A380" s="271">
        <v>123720</v>
      </c>
      <c r="B380" s="272" t="s">
        <v>903</v>
      </c>
      <c r="C380" s="272" t="s">
        <v>642</v>
      </c>
      <c r="D380" s="272" t="s">
        <v>359</v>
      </c>
      <c r="E380" s="272" t="s">
        <v>307</v>
      </c>
      <c r="F380" s="272" t="s">
        <v>307</v>
      </c>
      <c r="G380" s="272" t="s">
        <v>307</v>
      </c>
      <c r="H380" s="272" t="s">
        <v>307</v>
      </c>
      <c r="I380" s="272" t="s">
        <v>415</v>
      </c>
      <c r="J380" s="272" t="s">
        <v>307</v>
      </c>
      <c r="K380" s="272" t="s">
        <v>307</v>
      </c>
      <c r="L380" s="272" t="s">
        <v>307</v>
      </c>
      <c r="M380" s="281" t="s">
        <v>307</v>
      </c>
      <c r="N380" s="272" t="s">
        <v>307</v>
      </c>
      <c r="O380" s="278" t="s">
        <v>307</v>
      </c>
      <c r="P380" s="271">
        <v>0</v>
      </c>
      <c r="Q380" s="281" t="s">
        <v>307</v>
      </c>
      <c r="R380" s="281" t="s">
        <v>307</v>
      </c>
      <c r="S380" s="281" t="s">
        <v>307</v>
      </c>
      <c r="T380" s="281" t="s">
        <v>307</v>
      </c>
      <c r="U380" s="281" t="s">
        <v>307</v>
      </c>
      <c r="V380" s="281" t="s">
        <v>307</v>
      </c>
      <c r="W380" s="281" t="s">
        <v>307</v>
      </c>
      <c r="X380" s="281" t="s">
        <v>307</v>
      </c>
      <c r="Y380" s="281" t="s">
        <v>307</v>
      </c>
      <c r="Z380" s="281" t="s">
        <v>307</v>
      </c>
      <c r="AA380" s="281" t="s">
        <v>307</v>
      </c>
      <c r="AB380" s="281" t="s">
        <v>307</v>
      </c>
      <c r="AC380" s="272" t="s">
        <v>307</v>
      </c>
      <c r="AD380" s="281"/>
      <c r="AE380" s="281" t="s">
        <v>307</v>
      </c>
      <c r="AF380" s="281" t="s">
        <v>2051</v>
      </c>
      <c r="AG380" s="281" t="s">
        <v>2051</v>
      </c>
    </row>
    <row r="381" spans="1:33" ht="28.8" x14ac:dyDescent="0.3">
      <c r="A381" s="273">
        <v>123724</v>
      </c>
      <c r="B381" s="274" t="s">
        <v>902</v>
      </c>
      <c r="C381" s="274" t="s">
        <v>98</v>
      </c>
      <c r="D381" s="274" t="s">
        <v>211</v>
      </c>
      <c r="E381" s="274" t="s">
        <v>1408</v>
      </c>
      <c r="F381" s="275">
        <v>35222</v>
      </c>
      <c r="G381" s="274" t="s">
        <v>1809</v>
      </c>
      <c r="H381" s="274" t="s">
        <v>334</v>
      </c>
      <c r="I381" s="274" t="s">
        <v>415</v>
      </c>
      <c r="J381" s="274" t="s">
        <v>316</v>
      </c>
      <c r="K381" s="273">
        <v>2012</v>
      </c>
      <c r="L381" s="274" t="s">
        <v>315</v>
      </c>
      <c r="N381" s="272" t="s">
        <v>307</v>
      </c>
      <c r="O381" s="278" t="s">
        <v>307</v>
      </c>
      <c r="P381" s="271">
        <v>0</v>
      </c>
      <c r="AC381" s="274" t="s">
        <v>307</v>
      </c>
    </row>
    <row r="382" spans="1:33" ht="14.4" x14ac:dyDescent="0.3">
      <c r="A382" s="271">
        <v>123726</v>
      </c>
      <c r="B382" s="272" t="s">
        <v>901</v>
      </c>
      <c r="C382" s="272" t="s">
        <v>135</v>
      </c>
      <c r="D382" s="272" t="s">
        <v>748</v>
      </c>
      <c r="E382" s="272" t="s">
        <v>307</v>
      </c>
      <c r="F382" s="272" t="s">
        <v>307</v>
      </c>
      <c r="G382" s="272" t="s">
        <v>307</v>
      </c>
      <c r="H382" s="272" t="s">
        <v>307</v>
      </c>
      <c r="I382" s="272" t="s">
        <v>415</v>
      </c>
      <c r="J382" s="272" t="s">
        <v>307</v>
      </c>
      <c r="K382" s="272" t="s">
        <v>307</v>
      </c>
      <c r="L382" s="272" t="s">
        <v>307</v>
      </c>
      <c r="M382" s="281" t="s">
        <v>307</v>
      </c>
      <c r="N382" s="272" t="s">
        <v>307</v>
      </c>
      <c r="O382" s="278" t="s">
        <v>307</v>
      </c>
      <c r="P382" s="271">
        <v>0</v>
      </c>
      <c r="Q382" s="281" t="s">
        <v>307</v>
      </c>
      <c r="R382" s="281" t="s">
        <v>307</v>
      </c>
      <c r="S382" s="281" t="s">
        <v>307</v>
      </c>
      <c r="T382" s="281" t="s">
        <v>307</v>
      </c>
      <c r="U382" s="281" t="s">
        <v>307</v>
      </c>
      <c r="V382" s="281" t="s">
        <v>307</v>
      </c>
      <c r="W382" s="281" t="s">
        <v>307</v>
      </c>
      <c r="X382" s="281" t="s">
        <v>307</v>
      </c>
      <c r="Y382" s="281" t="s">
        <v>307</v>
      </c>
      <c r="Z382" s="281" t="s">
        <v>307</v>
      </c>
      <c r="AA382" s="281" t="s">
        <v>307</v>
      </c>
      <c r="AB382" s="281" t="s">
        <v>307</v>
      </c>
      <c r="AC382" s="272" t="s">
        <v>307</v>
      </c>
      <c r="AD382" s="281"/>
      <c r="AE382" s="281" t="s">
        <v>307</v>
      </c>
      <c r="AF382" s="281" t="s">
        <v>2051</v>
      </c>
      <c r="AG382" s="281" t="s">
        <v>2051</v>
      </c>
    </row>
    <row r="383" spans="1:33" ht="14.4" x14ac:dyDescent="0.3">
      <c r="A383" s="271">
        <v>123743</v>
      </c>
      <c r="B383" s="272" t="s">
        <v>899</v>
      </c>
      <c r="C383" s="272" t="s">
        <v>103</v>
      </c>
      <c r="D383" s="272" t="s">
        <v>205</v>
      </c>
      <c r="E383" s="272" t="s">
        <v>307</v>
      </c>
      <c r="F383" s="272" t="s">
        <v>307</v>
      </c>
      <c r="G383" s="272" t="s">
        <v>307</v>
      </c>
      <c r="H383" s="272" t="s">
        <v>307</v>
      </c>
      <c r="I383" s="272" t="s">
        <v>415</v>
      </c>
      <c r="J383" s="272" t="s">
        <v>307</v>
      </c>
      <c r="K383" s="272" t="s">
        <v>307</v>
      </c>
      <c r="L383" s="272" t="s">
        <v>307</v>
      </c>
      <c r="M383" s="281" t="s">
        <v>307</v>
      </c>
      <c r="N383" s="272" t="s">
        <v>307</v>
      </c>
      <c r="O383" s="278" t="s">
        <v>307</v>
      </c>
      <c r="P383" s="271">
        <v>0</v>
      </c>
      <c r="Q383" s="281" t="s">
        <v>307</v>
      </c>
      <c r="R383" s="281" t="s">
        <v>307</v>
      </c>
      <c r="S383" s="281" t="s">
        <v>307</v>
      </c>
      <c r="T383" s="281" t="s">
        <v>307</v>
      </c>
      <c r="U383" s="281" t="s">
        <v>307</v>
      </c>
      <c r="V383" s="281" t="s">
        <v>307</v>
      </c>
      <c r="W383" s="281" t="s">
        <v>307</v>
      </c>
      <c r="X383" s="281" t="s">
        <v>307</v>
      </c>
      <c r="Y383" s="281" t="s">
        <v>307</v>
      </c>
      <c r="Z383" s="281" t="s">
        <v>307</v>
      </c>
      <c r="AA383" s="281" t="s">
        <v>307</v>
      </c>
      <c r="AB383" s="281" t="s">
        <v>307</v>
      </c>
      <c r="AC383" s="272" t="s">
        <v>307</v>
      </c>
      <c r="AD383" s="281"/>
      <c r="AE383" s="281" t="s">
        <v>307</v>
      </c>
      <c r="AF383" s="281" t="s">
        <v>2051</v>
      </c>
      <c r="AG383" s="281" t="s">
        <v>2051</v>
      </c>
    </row>
    <row r="384" spans="1:33" ht="28.8" x14ac:dyDescent="0.3">
      <c r="A384" s="271">
        <v>123747</v>
      </c>
      <c r="B384" s="272" t="s">
        <v>898</v>
      </c>
      <c r="C384" s="272" t="s">
        <v>68</v>
      </c>
      <c r="D384" s="272" t="s">
        <v>196</v>
      </c>
      <c r="E384" s="272" t="s">
        <v>307</v>
      </c>
      <c r="F384" s="281" t="s">
        <v>307</v>
      </c>
      <c r="G384" s="272" t="s">
        <v>307</v>
      </c>
      <c r="H384" s="272" t="s">
        <v>307</v>
      </c>
      <c r="I384" s="272" t="s">
        <v>415</v>
      </c>
      <c r="J384" s="272" t="s">
        <v>307</v>
      </c>
      <c r="K384" s="272" t="s">
        <v>307</v>
      </c>
      <c r="L384" s="272" t="s">
        <v>307</v>
      </c>
      <c r="M384" s="281" t="s">
        <v>307</v>
      </c>
      <c r="N384" s="272" t="s">
        <v>307</v>
      </c>
      <c r="O384" s="278" t="s">
        <v>307</v>
      </c>
      <c r="P384" s="271">
        <v>0</v>
      </c>
      <c r="Q384" s="281" t="s">
        <v>307</v>
      </c>
      <c r="R384" s="281" t="s">
        <v>307</v>
      </c>
      <c r="S384" s="281" t="s">
        <v>307</v>
      </c>
      <c r="T384" s="281" t="s">
        <v>307</v>
      </c>
      <c r="U384" s="281" t="s">
        <v>307</v>
      </c>
      <c r="V384" s="281" t="s">
        <v>307</v>
      </c>
      <c r="W384" s="281" t="s">
        <v>307</v>
      </c>
      <c r="X384" s="281" t="s">
        <v>307</v>
      </c>
      <c r="Y384" s="281" t="s">
        <v>307</v>
      </c>
      <c r="Z384" s="281" t="s">
        <v>307</v>
      </c>
      <c r="AA384" s="281" t="s">
        <v>307</v>
      </c>
      <c r="AB384" s="281" t="s">
        <v>307</v>
      </c>
      <c r="AC384" s="272" t="s">
        <v>307</v>
      </c>
      <c r="AD384" s="281"/>
      <c r="AE384" s="281" t="s">
        <v>307</v>
      </c>
      <c r="AF384" s="281" t="s">
        <v>2051</v>
      </c>
      <c r="AG384" s="281" t="s">
        <v>2051</v>
      </c>
    </row>
    <row r="385" spans="1:33" ht="28.8" x14ac:dyDescent="0.3">
      <c r="A385" s="271">
        <v>123759</v>
      </c>
      <c r="B385" s="272" t="s">
        <v>897</v>
      </c>
      <c r="C385" s="272" t="s">
        <v>127</v>
      </c>
      <c r="D385" s="272" t="s">
        <v>393</v>
      </c>
      <c r="E385" s="272" t="s">
        <v>307</v>
      </c>
      <c r="F385" s="272" t="s">
        <v>307</v>
      </c>
      <c r="G385" s="272" t="s">
        <v>307</v>
      </c>
      <c r="H385" s="272" t="s">
        <v>307</v>
      </c>
      <c r="I385" s="272" t="s">
        <v>415</v>
      </c>
      <c r="J385" s="272" t="s">
        <v>307</v>
      </c>
      <c r="K385" s="272" t="s">
        <v>307</v>
      </c>
      <c r="L385" s="272" t="s">
        <v>307</v>
      </c>
      <c r="M385" s="281" t="s">
        <v>307</v>
      </c>
      <c r="N385" s="272" t="s">
        <v>307</v>
      </c>
      <c r="O385" s="278" t="s">
        <v>307</v>
      </c>
      <c r="P385" s="271">
        <v>0</v>
      </c>
      <c r="Q385" s="281" t="s">
        <v>307</v>
      </c>
      <c r="R385" s="281" t="s">
        <v>307</v>
      </c>
      <c r="S385" s="281" t="s">
        <v>307</v>
      </c>
      <c r="T385" s="281" t="s">
        <v>307</v>
      </c>
      <c r="U385" s="281" t="s">
        <v>307</v>
      </c>
      <c r="V385" s="281" t="s">
        <v>307</v>
      </c>
      <c r="W385" s="281" t="s">
        <v>307</v>
      </c>
      <c r="X385" s="281" t="s">
        <v>307</v>
      </c>
      <c r="Y385" s="281" t="s">
        <v>307</v>
      </c>
      <c r="Z385" s="281" t="s">
        <v>307</v>
      </c>
      <c r="AA385" s="281" t="s">
        <v>307</v>
      </c>
      <c r="AB385" s="281" t="s">
        <v>307</v>
      </c>
      <c r="AC385" s="272" t="s">
        <v>307</v>
      </c>
      <c r="AD385" s="281"/>
      <c r="AE385" s="281" t="s">
        <v>307</v>
      </c>
      <c r="AF385" s="281" t="s">
        <v>2051</v>
      </c>
      <c r="AG385" s="281" t="s">
        <v>2051</v>
      </c>
    </row>
    <row r="386" spans="1:33" ht="28.8" x14ac:dyDescent="0.3">
      <c r="A386" s="273">
        <v>123770</v>
      </c>
      <c r="B386" s="274" t="s">
        <v>896</v>
      </c>
      <c r="C386" s="274" t="s">
        <v>160</v>
      </c>
      <c r="D386" s="274" t="s">
        <v>450</v>
      </c>
      <c r="E386" s="274" t="s">
        <v>333</v>
      </c>
      <c r="F386" s="275">
        <v>34154</v>
      </c>
      <c r="G386" s="274" t="s">
        <v>1920</v>
      </c>
      <c r="H386" s="274" t="s">
        <v>334</v>
      </c>
      <c r="I386" s="274" t="s">
        <v>415</v>
      </c>
      <c r="J386" s="274" t="s">
        <v>335</v>
      </c>
      <c r="K386" s="273">
        <v>2011</v>
      </c>
      <c r="L386" s="274" t="s">
        <v>541</v>
      </c>
      <c r="N386" s="272" t="s">
        <v>307</v>
      </c>
      <c r="O386" s="278" t="s">
        <v>307</v>
      </c>
      <c r="P386" s="271">
        <v>0</v>
      </c>
      <c r="AC386" s="274" t="s">
        <v>307</v>
      </c>
    </row>
    <row r="387" spans="1:33" ht="28.8" x14ac:dyDescent="0.3">
      <c r="A387" s="273">
        <v>123775</v>
      </c>
      <c r="B387" s="274" t="s">
        <v>895</v>
      </c>
      <c r="C387" s="274" t="s">
        <v>671</v>
      </c>
      <c r="D387" s="274" t="s">
        <v>535</v>
      </c>
      <c r="E387" s="274" t="s">
        <v>333</v>
      </c>
      <c r="F387" s="279"/>
      <c r="G387" s="274" t="s">
        <v>315</v>
      </c>
      <c r="H387" s="274" t="s">
        <v>334</v>
      </c>
      <c r="I387" s="274" t="s">
        <v>415</v>
      </c>
      <c r="J387" s="274" t="s">
        <v>335</v>
      </c>
      <c r="K387" s="273">
        <v>2006</v>
      </c>
      <c r="L387" s="274" t="s">
        <v>315</v>
      </c>
      <c r="N387" s="272" t="s">
        <v>307</v>
      </c>
      <c r="O387" s="278" t="s">
        <v>307</v>
      </c>
      <c r="P387" s="271">
        <v>0</v>
      </c>
      <c r="AC387" s="274" t="s">
        <v>307</v>
      </c>
    </row>
    <row r="388" spans="1:33" ht="43.2" x14ac:dyDescent="0.3">
      <c r="A388" s="273">
        <v>123778</v>
      </c>
      <c r="B388" s="274" t="s">
        <v>894</v>
      </c>
      <c r="C388" s="274" t="s">
        <v>123</v>
      </c>
      <c r="D388" s="274" t="s">
        <v>2037</v>
      </c>
      <c r="E388" s="274" t="s">
        <v>307</v>
      </c>
      <c r="F388" s="280">
        <v>36595</v>
      </c>
      <c r="G388" s="274" t="s">
        <v>315</v>
      </c>
      <c r="H388" s="274" t="s">
        <v>307</v>
      </c>
      <c r="I388" s="274" t="s">
        <v>417</v>
      </c>
      <c r="J388" s="274" t="s">
        <v>316</v>
      </c>
      <c r="K388" s="279"/>
      <c r="L388" s="274" t="s">
        <v>315</v>
      </c>
      <c r="N388" s="272" t="s">
        <v>307</v>
      </c>
      <c r="O388" s="278" t="s">
        <v>307</v>
      </c>
      <c r="P388" s="271">
        <v>0</v>
      </c>
      <c r="AC388" s="274" t="s">
        <v>2090</v>
      </c>
    </row>
    <row r="389" spans="1:33" ht="14.4" x14ac:dyDescent="0.3">
      <c r="A389" s="271">
        <v>123779</v>
      </c>
      <c r="B389" s="272" t="s">
        <v>893</v>
      </c>
      <c r="C389" s="272" t="s">
        <v>745</v>
      </c>
      <c r="D389" s="272" t="s">
        <v>2044</v>
      </c>
      <c r="E389" s="272" t="s">
        <v>307</v>
      </c>
      <c r="F389" s="281" t="s">
        <v>307</v>
      </c>
      <c r="G389" s="272" t="s">
        <v>307</v>
      </c>
      <c r="H389" s="272" t="s">
        <v>307</v>
      </c>
      <c r="I389" s="272" t="s">
        <v>415</v>
      </c>
      <c r="J389" s="272" t="s">
        <v>307</v>
      </c>
      <c r="K389" s="272" t="s">
        <v>307</v>
      </c>
      <c r="L389" s="272" t="s">
        <v>307</v>
      </c>
      <c r="M389" s="281" t="s">
        <v>307</v>
      </c>
      <c r="N389" s="272" t="s">
        <v>307</v>
      </c>
      <c r="O389" s="278" t="s">
        <v>307</v>
      </c>
      <c r="P389" s="271">
        <v>0</v>
      </c>
      <c r="Q389" s="281" t="s">
        <v>307</v>
      </c>
      <c r="R389" s="281" t="s">
        <v>307</v>
      </c>
      <c r="S389" s="281" t="s">
        <v>307</v>
      </c>
      <c r="T389" s="281" t="s">
        <v>307</v>
      </c>
      <c r="U389" s="281" t="s">
        <v>307</v>
      </c>
      <c r="V389" s="281" t="s">
        <v>307</v>
      </c>
      <c r="W389" s="281" t="s">
        <v>307</v>
      </c>
      <c r="X389" s="281" t="s">
        <v>307</v>
      </c>
      <c r="Y389" s="281" t="s">
        <v>307</v>
      </c>
      <c r="Z389" s="281" t="s">
        <v>307</v>
      </c>
      <c r="AA389" s="281" t="s">
        <v>307</v>
      </c>
      <c r="AB389" s="281" t="s">
        <v>307</v>
      </c>
      <c r="AC389" s="272" t="s">
        <v>307</v>
      </c>
      <c r="AD389" s="281"/>
      <c r="AE389" s="281" t="s">
        <v>307</v>
      </c>
      <c r="AF389" s="281" t="s">
        <v>2051</v>
      </c>
      <c r="AG389" s="281" t="s">
        <v>2051</v>
      </c>
    </row>
    <row r="390" spans="1:33" ht="14.4" x14ac:dyDescent="0.3">
      <c r="A390" s="271">
        <v>123781</v>
      </c>
      <c r="B390" s="272" t="s">
        <v>892</v>
      </c>
      <c r="C390" s="272" t="s">
        <v>84</v>
      </c>
      <c r="D390" s="272" t="s">
        <v>365</v>
      </c>
      <c r="E390" s="272" t="s">
        <v>307</v>
      </c>
      <c r="F390" s="272" t="s">
        <v>307</v>
      </c>
      <c r="G390" s="272" t="s">
        <v>307</v>
      </c>
      <c r="H390" s="272" t="s">
        <v>307</v>
      </c>
      <c r="I390" s="272" t="s">
        <v>415</v>
      </c>
      <c r="J390" s="272" t="s">
        <v>307</v>
      </c>
      <c r="K390" s="272" t="s">
        <v>307</v>
      </c>
      <c r="L390" s="272" t="s">
        <v>307</v>
      </c>
      <c r="M390" s="281" t="s">
        <v>307</v>
      </c>
      <c r="N390" s="272" t="s">
        <v>307</v>
      </c>
      <c r="O390" s="278" t="s">
        <v>307</v>
      </c>
      <c r="P390" s="271">
        <v>0</v>
      </c>
      <c r="Q390" s="281" t="s">
        <v>307</v>
      </c>
      <c r="R390" s="281" t="s">
        <v>307</v>
      </c>
      <c r="S390" s="281" t="s">
        <v>307</v>
      </c>
      <c r="T390" s="281" t="s">
        <v>307</v>
      </c>
      <c r="U390" s="281" t="s">
        <v>307</v>
      </c>
      <c r="V390" s="281" t="s">
        <v>307</v>
      </c>
      <c r="W390" s="281" t="s">
        <v>307</v>
      </c>
      <c r="X390" s="281" t="s">
        <v>307</v>
      </c>
      <c r="Y390" s="281" t="s">
        <v>307</v>
      </c>
      <c r="Z390" s="281" t="s">
        <v>307</v>
      </c>
      <c r="AA390" s="281" t="s">
        <v>307</v>
      </c>
      <c r="AB390" s="281" t="s">
        <v>307</v>
      </c>
      <c r="AC390" s="272" t="s">
        <v>307</v>
      </c>
      <c r="AD390" s="281"/>
      <c r="AE390" s="281" t="s">
        <v>307</v>
      </c>
      <c r="AF390" s="281" t="s">
        <v>2051</v>
      </c>
      <c r="AG390" s="281" t="s">
        <v>2051</v>
      </c>
    </row>
    <row r="391" spans="1:33" ht="28.8" x14ac:dyDescent="0.3">
      <c r="A391" s="271">
        <v>123799</v>
      </c>
      <c r="B391" s="272" t="s">
        <v>890</v>
      </c>
      <c r="C391" s="272" t="s">
        <v>109</v>
      </c>
      <c r="D391" s="272" t="s">
        <v>710</v>
      </c>
      <c r="E391" s="272" t="s">
        <v>307</v>
      </c>
      <c r="F391" s="272" t="s">
        <v>307</v>
      </c>
      <c r="G391" s="272" t="s">
        <v>307</v>
      </c>
      <c r="H391" s="272" t="s">
        <v>307</v>
      </c>
      <c r="I391" s="272" t="s">
        <v>415</v>
      </c>
      <c r="J391" s="272" t="s">
        <v>307</v>
      </c>
      <c r="K391" s="272" t="s">
        <v>307</v>
      </c>
      <c r="L391" s="272" t="s">
        <v>307</v>
      </c>
      <c r="M391" s="281" t="s">
        <v>307</v>
      </c>
      <c r="N391" s="272" t="s">
        <v>307</v>
      </c>
      <c r="O391" s="278" t="s">
        <v>307</v>
      </c>
      <c r="P391" s="271">
        <v>0</v>
      </c>
      <c r="Q391" s="281" t="s">
        <v>307</v>
      </c>
      <c r="R391" s="281" t="s">
        <v>307</v>
      </c>
      <c r="S391" s="281" t="s">
        <v>307</v>
      </c>
      <c r="T391" s="281" t="s">
        <v>307</v>
      </c>
      <c r="U391" s="281" t="s">
        <v>307</v>
      </c>
      <c r="V391" s="281" t="s">
        <v>307</v>
      </c>
      <c r="W391" s="281" t="s">
        <v>307</v>
      </c>
      <c r="X391" s="281" t="s">
        <v>307</v>
      </c>
      <c r="Y391" s="281" t="s">
        <v>307</v>
      </c>
      <c r="Z391" s="281" t="s">
        <v>307</v>
      </c>
      <c r="AA391" s="281" t="s">
        <v>307</v>
      </c>
      <c r="AB391" s="281" t="s">
        <v>307</v>
      </c>
      <c r="AC391" s="272" t="s">
        <v>307</v>
      </c>
      <c r="AD391" s="281"/>
      <c r="AE391" s="281" t="s">
        <v>307</v>
      </c>
      <c r="AF391" s="281" t="s">
        <v>2051</v>
      </c>
      <c r="AG391" s="281" t="s">
        <v>2051</v>
      </c>
    </row>
    <row r="392" spans="1:33" ht="28.8" x14ac:dyDescent="0.3">
      <c r="A392" s="273">
        <v>123804</v>
      </c>
      <c r="B392" s="274" t="s">
        <v>887</v>
      </c>
      <c r="C392" s="274" t="s">
        <v>888</v>
      </c>
      <c r="D392" s="274" t="s">
        <v>889</v>
      </c>
      <c r="E392" s="274" t="s">
        <v>333</v>
      </c>
      <c r="F392" s="276"/>
      <c r="G392" s="274" t="s">
        <v>1922</v>
      </c>
      <c r="H392" s="274" t="s">
        <v>334</v>
      </c>
      <c r="I392" s="274" t="s">
        <v>415</v>
      </c>
      <c r="J392" s="274" t="s">
        <v>335</v>
      </c>
      <c r="K392" s="273">
        <v>2009</v>
      </c>
      <c r="L392" s="274" t="s">
        <v>331</v>
      </c>
      <c r="N392" s="272" t="s">
        <v>307</v>
      </c>
      <c r="O392" s="278" t="s">
        <v>307</v>
      </c>
      <c r="P392" s="271">
        <v>0</v>
      </c>
      <c r="AC392" s="274" t="s">
        <v>307</v>
      </c>
    </row>
    <row r="393" spans="1:33" ht="28.8" x14ac:dyDescent="0.3">
      <c r="A393" s="273">
        <v>123810</v>
      </c>
      <c r="B393" s="274" t="s">
        <v>1735</v>
      </c>
      <c r="C393" s="274" t="s">
        <v>83</v>
      </c>
      <c r="D393" s="274" t="s">
        <v>392</v>
      </c>
      <c r="E393" s="274" t="s">
        <v>333</v>
      </c>
      <c r="F393" s="276"/>
      <c r="G393" s="274" t="s">
        <v>1923</v>
      </c>
      <c r="H393" s="274" t="s">
        <v>334</v>
      </c>
      <c r="I393" s="274" t="s">
        <v>415</v>
      </c>
      <c r="J393" s="274" t="s">
        <v>335</v>
      </c>
      <c r="K393" s="273">
        <v>2019</v>
      </c>
      <c r="L393" s="274" t="s">
        <v>317</v>
      </c>
      <c r="N393" s="272" t="s">
        <v>307</v>
      </c>
      <c r="O393" s="278" t="s">
        <v>307</v>
      </c>
      <c r="P393" s="271">
        <v>0</v>
      </c>
      <c r="AC393" s="274" t="s">
        <v>307</v>
      </c>
    </row>
    <row r="394" spans="1:33" ht="28.8" x14ac:dyDescent="0.3">
      <c r="A394" s="273">
        <v>123815</v>
      </c>
      <c r="B394" s="274" t="s">
        <v>886</v>
      </c>
      <c r="C394" s="274" t="s">
        <v>80</v>
      </c>
      <c r="D394" s="274" t="s">
        <v>675</v>
      </c>
      <c r="E394" s="274" t="s">
        <v>1408</v>
      </c>
      <c r="F394" s="276"/>
      <c r="G394" s="274" t="s">
        <v>315</v>
      </c>
      <c r="H394" s="274" t="s">
        <v>334</v>
      </c>
      <c r="I394" s="274" t="s">
        <v>415</v>
      </c>
      <c r="J394" s="274" t="s">
        <v>335</v>
      </c>
      <c r="K394" s="273">
        <v>2008</v>
      </c>
      <c r="L394" s="274" t="s">
        <v>327</v>
      </c>
      <c r="N394" s="272" t="s">
        <v>307</v>
      </c>
      <c r="O394" s="278" t="s">
        <v>307</v>
      </c>
      <c r="P394" s="271">
        <v>0</v>
      </c>
      <c r="AC394" s="274" t="s">
        <v>307</v>
      </c>
    </row>
    <row r="395" spans="1:33" ht="28.8" x14ac:dyDescent="0.3">
      <c r="A395" s="273">
        <v>123816</v>
      </c>
      <c r="B395" s="274" t="s">
        <v>884</v>
      </c>
      <c r="C395" s="274" t="s">
        <v>66</v>
      </c>
      <c r="D395" s="274" t="s">
        <v>885</v>
      </c>
      <c r="E395" s="274" t="s">
        <v>1408</v>
      </c>
      <c r="F395" s="275">
        <v>36734</v>
      </c>
      <c r="G395" s="274" t="s">
        <v>315</v>
      </c>
      <c r="H395" s="274" t="s">
        <v>334</v>
      </c>
      <c r="I395" s="274" t="s">
        <v>415</v>
      </c>
      <c r="J395" s="274" t="s">
        <v>316</v>
      </c>
      <c r="K395" s="273">
        <v>2018</v>
      </c>
      <c r="L395" s="274" t="s">
        <v>317</v>
      </c>
      <c r="N395" s="272" t="s">
        <v>307</v>
      </c>
      <c r="O395" s="278" t="s">
        <v>307</v>
      </c>
      <c r="P395" s="271">
        <v>0</v>
      </c>
      <c r="AC395" s="274" t="s">
        <v>307</v>
      </c>
    </row>
    <row r="396" spans="1:33" ht="28.8" x14ac:dyDescent="0.3">
      <c r="A396" s="273">
        <v>123820</v>
      </c>
      <c r="B396" s="274" t="s">
        <v>883</v>
      </c>
      <c r="C396" s="274" t="s">
        <v>107</v>
      </c>
      <c r="D396" s="274" t="s">
        <v>219</v>
      </c>
      <c r="E396" s="274" t="s">
        <v>333</v>
      </c>
      <c r="F396" s="279"/>
      <c r="G396" s="274" t="s">
        <v>1837</v>
      </c>
      <c r="H396" s="274" t="s">
        <v>334</v>
      </c>
      <c r="I396" s="274" t="s">
        <v>415</v>
      </c>
      <c r="J396" s="274" t="s">
        <v>316</v>
      </c>
      <c r="K396" s="282">
        <v>0</v>
      </c>
      <c r="L396" s="274" t="s">
        <v>317</v>
      </c>
      <c r="N396" s="272" t="s">
        <v>307</v>
      </c>
      <c r="O396" s="278" t="s">
        <v>307</v>
      </c>
      <c r="P396" s="271">
        <v>0</v>
      </c>
      <c r="AC396" s="274" t="s">
        <v>307</v>
      </c>
    </row>
    <row r="397" spans="1:33" ht="14.4" x14ac:dyDescent="0.3">
      <c r="A397" s="271">
        <v>123826</v>
      </c>
      <c r="B397" s="272" t="s">
        <v>881</v>
      </c>
      <c r="C397" s="272" t="s">
        <v>63</v>
      </c>
      <c r="D397" s="272" t="s">
        <v>882</v>
      </c>
      <c r="E397" s="272" t="s">
        <v>307</v>
      </c>
      <c r="F397" s="272" t="s">
        <v>307</v>
      </c>
      <c r="G397" s="272" t="s">
        <v>307</v>
      </c>
      <c r="H397" s="272" t="s">
        <v>307</v>
      </c>
      <c r="I397" s="272" t="s">
        <v>415</v>
      </c>
      <c r="J397" s="272" t="s">
        <v>307</v>
      </c>
      <c r="K397" s="272" t="s">
        <v>307</v>
      </c>
      <c r="L397" s="272" t="s">
        <v>307</v>
      </c>
      <c r="M397" s="281" t="s">
        <v>307</v>
      </c>
      <c r="N397" s="272" t="s">
        <v>307</v>
      </c>
      <c r="O397" s="278" t="s">
        <v>307</v>
      </c>
      <c r="P397" s="271">
        <v>0</v>
      </c>
      <c r="Q397" s="281" t="s">
        <v>307</v>
      </c>
      <c r="R397" s="281" t="s">
        <v>307</v>
      </c>
      <c r="S397" s="281" t="s">
        <v>307</v>
      </c>
      <c r="T397" s="281" t="s">
        <v>307</v>
      </c>
      <c r="U397" s="281" t="s">
        <v>307</v>
      </c>
      <c r="V397" s="281" t="s">
        <v>307</v>
      </c>
      <c r="W397" s="281" t="s">
        <v>307</v>
      </c>
      <c r="X397" s="281" t="s">
        <v>307</v>
      </c>
      <c r="Y397" s="281" t="s">
        <v>307</v>
      </c>
      <c r="Z397" s="281" t="s">
        <v>307</v>
      </c>
      <c r="AA397" s="281" t="s">
        <v>307</v>
      </c>
      <c r="AB397" s="281" t="s">
        <v>307</v>
      </c>
      <c r="AC397" s="272" t="s">
        <v>307</v>
      </c>
      <c r="AD397" s="281"/>
      <c r="AE397" s="281" t="s">
        <v>307</v>
      </c>
      <c r="AF397" s="281" t="s">
        <v>2051</v>
      </c>
      <c r="AG397" s="281" t="s">
        <v>2051</v>
      </c>
    </row>
    <row r="398" spans="1:33" ht="14.4" x14ac:dyDescent="0.3">
      <c r="A398" s="271">
        <v>123827</v>
      </c>
      <c r="B398" s="272" t="s">
        <v>879</v>
      </c>
      <c r="C398" s="272" t="s">
        <v>66</v>
      </c>
      <c r="D398" s="272" t="s">
        <v>880</v>
      </c>
      <c r="E398" s="272" t="s">
        <v>307</v>
      </c>
      <c r="F398" s="272" t="s">
        <v>307</v>
      </c>
      <c r="G398" s="272" t="s">
        <v>307</v>
      </c>
      <c r="H398" s="272" t="s">
        <v>307</v>
      </c>
      <c r="I398" s="272" t="s">
        <v>415</v>
      </c>
      <c r="J398" s="272" t="s">
        <v>307</v>
      </c>
      <c r="K398" s="272" t="s">
        <v>307</v>
      </c>
      <c r="L398" s="272" t="s">
        <v>307</v>
      </c>
      <c r="M398" s="281" t="s">
        <v>307</v>
      </c>
      <c r="N398" s="272" t="s">
        <v>307</v>
      </c>
      <c r="O398" s="278" t="s">
        <v>307</v>
      </c>
      <c r="P398" s="271">
        <v>0</v>
      </c>
      <c r="Q398" s="281" t="s">
        <v>307</v>
      </c>
      <c r="R398" s="281" t="s">
        <v>307</v>
      </c>
      <c r="S398" s="281" t="s">
        <v>307</v>
      </c>
      <c r="T398" s="281" t="s">
        <v>307</v>
      </c>
      <c r="U398" s="281" t="s">
        <v>307</v>
      </c>
      <c r="V398" s="281" t="s">
        <v>307</v>
      </c>
      <c r="W398" s="281" t="s">
        <v>307</v>
      </c>
      <c r="X398" s="281" t="s">
        <v>307</v>
      </c>
      <c r="Y398" s="281" t="s">
        <v>307</v>
      </c>
      <c r="Z398" s="281" t="s">
        <v>307</v>
      </c>
      <c r="AA398" s="281" t="s">
        <v>307</v>
      </c>
      <c r="AB398" s="281" t="s">
        <v>307</v>
      </c>
      <c r="AC398" s="272" t="s">
        <v>307</v>
      </c>
      <c r="AD398" s="281"/>
      <c r="AE398" s="281" t="s">
        <v>307</v>
      </c>
      <c r="AF398" s="281" t="s">
        <v>2051</v>
      </c>
      <c r="AG398" s="281" t="s">
        <v>2051</v>
      </c>
    </row>
    <row r="399" spans="1:33" ht="28.8" x14ac:dyDescent="0.3">
      <c r="A399" s="273">
        <v>123832</v>
      </c>
      <c r="B399" s="274" t="s">
        <v>878</v>
      </c>
      <c r="C399" s="274" t="s">
        <v>464</v>
      </c>
      <c r="D399" s="274" t="s">
        <v>2041</v>
      </c>
      <c r="E399" s="274" t="s">
        <v>1408</v>
      </c>
      <c r="F399" s="280">
        <v>36764</v>
      </c>
      <c r="G399" s="274" t="s">
        <v>315</v>
      </c>
      <c r="H399" s="274" t="s">
        <v>334</v>
      </c>
      <c r="I399" s="274" t="s">
        <v>415</v>
      </c>
      <c r="J399" s="274" t="s">
        <v>316</v>
      </c>
      <c r="K399" s="273">
        <v>2018</v>
      </c>
      <c r="L399" s="274" t="s">
        <v>315</v>
      </c>
      <c r="N399" s="272" t="s">
        <v>307</v>
      </c>
      <c r="O399" s="278" t="s">
        <v>307</v>
      </c>
      <c r="P399" s="271">
        <v>0</v>
      </c>
      <c r="AC399" s="274" t="s">
        <v>307</v>
      </c>
    </row>
    <row r="400" spans="1:33" ht="28.8" x14ac:dyDescent="0.3">
      <c r="A400" s="271">
        <v>123836</v>
      </c>
      <c r="B400" s="272" t="s">
        <v>877</v>
      </c>
      <c r="C400" s="272" t="s">
        <v>68</v>
      </c>
      <c r="D400" s="272" t="s">
        <v>250</v>
      </c>
      <c r="E400" s="272" t="s">
        <v>333</v>
      </c>
      <c r="F400" s="272" t="s">
        <v>307</v>
      </c>
      <c r="G400" s="272" t="s">
        <v>1924</v>
      </c>
      <c r="H400" s="272" t="s">
        <v>334</v>
      </c>
      <c r="I400" s="272" t="s">
        <v>415</v>
      </c>
      <c r="J400" s="272" t="s">
        <v>316</v>
      </c>
      <c r="K400" s="272" t="s">
        <v>307</v>
      </c>
      <c r="L400" s="272" t="s">
        <v>320</v>
      </c>
      <c r="M400" s="281" t="s">
        <v>307</v>
      </c>
      <c r="N400" s="272" t="s">
        <v>307</v>
      </c>
      <c r="O400" s="278" t="s">
        <v>307</v>
      </c>
      <c r="P400" s="271">
        <v>0</v>
      </c>
      <c r="Q400" s="281" t="s">
        <v>307</v>
      </c>
      <c r="R400" s="281" t="s">
        <v>307</v>
      </c>
      <c r="S400" s="281" t="s">
        <v>307</v>
      </c>
      <c r="T400" s="281" t="s">
        <v>307</v>
      </c>
      <c r="U400" s="281" t="s">
        <v>307</v>
      </c>
      <c r="V400" s="281" t="s">
        <v>307</v>
      </c>
      <c r="W400" s="281" t="s">
        <v>307</v>
      </c>
      <c r="X400" s="281" t="s">
        <v>307</v>
      </c>
      <c r="Y400" s="281" t="s">
        <v>307</v>
      </c>
      <c r="Z400" s="281" t="s">
        <v>307</v>
      </c>
      <c r="AA400" s="281" t="s">
        <v>307</v>
      </c>
      <c r="AB400" s="281" t="s">
        <v>307</v>
      </c>
      <c r="AC400" s="272" t="s">
        <v>307</v>
      </c>
      <c r="AD400" s="281"/>
      <c r="AE400" s="281" t="s">
        <v>307</v>
      </c>
      <c r="AF400" s="281"/>
      <c r="AG400" s="281" t="s">
        <v>2051</v>
      </c>
    </row>
    <row r="401" spans="1:33" ht="28.8" x14ac:dyDescent="0.3">
      <c r="A401" s="273">
        <v>123844</v>
      </c>
      <c r="B401" s="274" t="s">
        <v>876</v>
      </c>
      <c r="C401" s="274" t="s">
        <v>66</v>
      </c>
      <c r="D401" s="274" t="s">
        <v>384</v>
      </c>
      <c r="E401" s="274" t="s">
        <v>1408</v>
      </c>
      <c r="F401" s="280">
        <v>32149</v>
      </c>
      <c r="G401" s="274" t="s">
        <v>1833</v>
      </c>
      <c r="H401" s="274" t="s">
        <v>334</v>
      </c>
      <c r="I401" s="274" t="s">
        <v>415</v>
      </c>
      <c r="J401" s="274" t="s">
        <v>1787</v>
      </c>
      <c r="K401" s="273">
        <v>2007</v>
      </c>
      <c r="L401" s="274" t="s">
        <v>317</v>
      </c>
      <c r="N401" s="272">
        <v>505</v>
      </c>
      <c r="O401" s="278">
        <v>45354</v>
      </c>
      <c r="P401" s="271">
        <v>25000</v>
      </c>
      <c r="AC401" s="274" t="s">
        <v>307</v>
      </c>
    </row>
    <row r="402" spans="1:33" ht="14.4" x14ac:dyDescent="0.3">
      <c r="A402" s="271">
        <v>123845</v>
      </c>
      <c r="B402" s="272" t="s">
        <v>875</v>
      </c>
      <c r="C402" s="272" t="s">
        <v>120</v>
      </c>
      <c r="D402" s="272" t="s">
        <v>214</v>
      </c>
      <c r="E402" s="272" t="s">
        <v>307</v>
      </c>
      <c r="F402" s="281" t="s">
        <v>307</v>
      </c>
      <c r="G402" s="272" t="s">
        <v>307</v>
      </c>
      <c r="H402" s="272" t="s">
        <v>307</v>
      </c>
      <c r="I402" s="272" t="s">
        <v>415</v>
      </c>
      <c r="J402" s="272" t="s">
        <v>307</v>
      </c>
      <c r="K402" s="272" t="s">
        <v>307</v>
      </c>
      <c r="L402" s="272" t="s">
        <v>307</v>
      </c>
      <c r="M402" s="281" t="s">
        <v>307</v>
      </c>
      <c r="N402" s="272" t="s">
        <v>307</v>
      </c>
      <c r="O402" s="278" t="s">
        <v>307</v>
      </c>
      <c r="P402" s="271">
        <v>0</v>
      </c>
      <c r="Q402" s="281" t="s">
        <v>307</v>
      </c>
      <c r="R402" s="281" t="s">
        <v>307</v>
      </c>
      <c r="S402" s="281" t="s">
        <v>307</v>
      </c>
      <c r="T402" s="281" t="s">
        <v>307</v>
      </c>
      <c r="U402" s="281" t="s">
        <v>307</v>
      </c>
      <c r="V402" s="281" t="s">
        <v>307</v>
      </c>
      <c r="W402" s="281" t="s">
        <v>307</v>
      </c>
      <c r="X402" s="281" t="s">
        <v>307</v>
      </c>
      <c r="Y402" s="281" t="s">
        <v>307</v>
      </c>
      <c r="Z402" s="281" t="s">
        <v>307</v>
      </c>
      <c r="AA402" s="281" t="s">
        <v>307</v>
      </c>
      <c r="AB402" s="281" t="s">
        <v>307</v>
      </c>
      <c r="AC402" s="272" t="s">
        <v>307</v>
      </c>
      <c r="AD402" s="281"/>
      <c r="AE402" s="281" t="s">
        <v>307</v>
      </c>
      <c r="AF402" s="281" t="s">
        <v>2051</v>
      </c>
      <c r="AG402" s="281" t="s">
        <v>2051</v>
      </c>
    </row>
    <row r="403" spans="1:33" ht="28.8" x14ac:dyDescent="0.3">
      <c r="A403" s="273">
        <v>123847</v>
      </c>
      <c r="B403" s="274" t="s">
        <v>874</v>
      </c>
      <c r="C403" s="274" t="s">
        <v>66</v>
      </c>
      <c r="D403" s="274" t="s">
        <v>621</v>
      </c>
      <c r="E403" s="274" t="s">
        <v>1408</v>
      </c>
      <c r="F403" s="280">
        <v>27120</v>
      </c>
      <c r="G403" s="274" t="s">
        <v>315</v>
      </c>
      <c r="H403" s="274" t="s">
        <v>334</v>
      </c>
      <c r="I403" s="274" t="s">
        <v>415</v>
      </c>
      <c r="J403" s="274" t="s">
        <v>1787</v>
      </c>
      <c r="K403" s="273">
        <v>1994</v>
      </c>
      <c r="L403" s="274" t="s">
        <v>315</v>
      </c>
      <c r="N403" s="272" t="s">
        <v>307</v>
      </c>
      <c r="O403" s="278" t="s">
        <v>307</v>
      </c>
      <c r="P403" s="271">
        <v>0</v>
      </c>
      <c r="AC403" s="274" t="s">
        <v>307</v>
      </c>
    </row>
    <row r="404" spans="1:33" ht="28.8" x14ac:dyDescent="0.3">
      <c r="A404" s="273">
        <v>123848</v>
      </c>
      <c r="B404" s="274" t="s">
        <v>873</v>
      </c>
      <c r="C404" s="274" t="s">
        <v>61</v>
      </c>
      <c r="D404" s="274" t="s">
        <v>217</v>
      </c>
      <c r="E404" s="274" t="s">
        <v>333</v>
      </c>
      <c r="F404" s="275">
        <v>34700</v>
      </c>
      <c r="G404" s="274" t="s">
        <v>1925</v>
      </c>
      <c r="H404" s="274" t="s">
        <v>334</v>
      </c>
      <c r="I404" s="274" t="s">
        <v>415</v>
      </c>
      <c r="J404" s="274" t="s">
        <v>316</v>
      </c>
      <c r="K404" s="273">
        <v>2012</v>
      </c>
      <c r="L404" s="274" t="s">
        <v>330</v>
      </c>
      <c r="N404" s="272" t="s">
        <v>307</v>
      </c>
      <c r="O404" s="278" t="s">
        <v>307</v>
      </c>
      <c r="P404" s="271">
        <v>0</v>
      </c>
      <c r="AC404" s="274" t="s">
        <v>307</v>
      </c>
    </row>
    <row r="405" spans="1:33" ht="14.4" x14ac:dyDescent="0.3">
      <c r="A405" s="271">
        <v>123860</v>
      </c>
      <c r="B405" s="272" t="s">
        <v>519</v>
      </c>
      <c r="C405" s="272" t="s">
        <v>466</v>
      </c>
      <c r="D405" s="272" t="s">
        <v>872</v>
      </c>
      <c r="E405" s="272" t="s">
        <v>307</v>
      </c>
      <c r="F405" s="281" t="s">
        <v>307</v>
      </c>
      <c r="G405" s="272" t="s">
        <v>307</v>
      </c>
      <c r="H405" s="272" t="s">
        <v>307</v>
      </c>
      <c r="I405" s="272" t="s">
        <v>415</v>
      </c>
      <c r="J405" s="272" t="s">
        <v>307</v>
      </c>
      <c r="K405" s="272" t="s">
        <v>307</v>
      </c>
      <c r="L405" s="272" t="s">
        <v>307</v>
      </c>
      <c r="M405" s="281" t="s">
        <v>307</v>
      </c>
      <c r="N405" s="272" t="s">
        <v>307</v>
      </c>
      <c r="O405" s="278" t="s">
        <v>307</v>
      </c>
      <c r="P405" s="271">
        <v>0</v>
      </c>
      <c r="Q405" s="281" t="s">
        <v>307</v>
      </c>
      <c r="R405" s="281" t="s">
        <v>307</v>
      </c>
      <c r="S405" s="281" t="s">
        <v>307</v>
      </c>
      <c r="T405" s="281" t="s">
        <v>307</v>
      </c>
      <c r="U405" s="281" t="s">
        <v>307</v>
      </c>
      <c r="V405" s="281" t="s">
        <v>307</v>
      </c>
      <c r="W405" s="281" t="s">
        <v>307</v>
      </c>
      <c r="X405" s="281" t="s">
        <v>307</v>
      </c>
      <c r="Y405" s="281" t="s">
        <v>307</v>
      </c>
      <c r="Z405" s="281" t="s">
        <v>307</v>
      </c>
      <c r="AA405" s="281" t="s">
        <v>307</v>
      </c>
      <c r="AB405" s="281" t="s">
        <v>307</v>
      </c>
      <c r="AC405" s="272" t="s">
        <v>307</v>
      </c>
      <c r="AD405" s="281"/>
      <c r="AE405" s="281" t="s">
        <v>307</v>
      </c>
      <c r="AF405" s="281" t="s">
        <v>2051</v>
      </c>
      <c r="AG405" s="281" t="s">
        <v>2051</v>
      </c>
    </row>
    <row r="406" spans="1:33" ht="14.4" x14ac:dyDescent="0.3">
      <c r="A406" s="271">
        <v>123862</v>
      </c>
      <c r="B406" s="272" t="s">
        <v>871</v>
      </c>
      <c r="C406" s="272" t="s">
        <v>375</v>
      </c>
      <c r="D406" s="272" t="s">
        <v>444</v>
      </c>
      <c r="E406" s="272" t="s">
        <v>307</v>
      </c>
      <c r="F406" s="272" t="s">
        <v>307</v>
      </c>
      <c r="G406" s="272" t="s">
        <v>307</v>
      </c>
      <c r="H406" s="272" t="s">
        <v>307</v>
      </c>
      <c r="I406" s="272" t="s">
        <v>415</v>
      </c>
      <c r="J406" s="272" t="s">
        <v>307</v>
      </c>
      <c r="K406" s="272" t="s">
        <v>307</v>
      </c>
      <c r="L406" s="272" t="s">
        <v>307</v>
      </c>
      <c r="M406" s="281" t="s">
        <v>307</v>
      </c>
      <c r="N406" s="272" t="s">
        <v>307</v>
      </c>
      <c r="O406" s="278" t="s">
        <v>307</v>
      </c>
      <c r="P406" s="271">
        <v>0</v>
      </c>
      <c r="Q406" s="281" t="s">
        <v>307</v>
      </c>
      <c r="R406" s="281" t="s">
        <v>307</v>
      </c>
      <c r="S406" s="281" t="s">
        <v>307</v>
      </c>
      <c r="T406" s="281" t="s">
        <v>307</v>
      </c>
      <c r="U406" s="281" t="s">
        <v>307</v>
      </c>
      <c r="V406" s="281" t="s">
        <v>307</v>
      </c>
      <c r="W406" s="281" t="s">
        <v>307</v>
      </c>
      <c r="X406" s="281" t="s">
        <v>307</v>
      </c>
      <c r="Y406" s="281" t="s">
        <v>307</v>
      </c>
      <c r="Z406" s="281" t="s">
        <v>307</v>
      </c>
      <c r="AA406" s="281" t="s">
        <v>307</v>
      </c>
      <c r="AB406" s="281" t="s">
        <v>307</v>
      </c>
      <c r="AC406" s="272" t="s">
        <v>307</v>
      </c>
      <c r="AD406" s="281"/>
      <c r="AE406" s="281" t="s">
        <v>307</v>
      </c>
      <c r="AF406" s="281" t="s">
        <v>2051</v>
      </c>
      <c r="AG406" s="281" t="s">
        <v>2051</v>
      </c>
    </row>
    <row r="407" spans="1:33" ht="14.4" x14ac:dyDescent="0.3">
      <c r="A407" s="271">
        <v>123867</v>
      </c>
      <c r="B407" s="272" t="s">
        <v>869</v>
      </c>
      <c r="C407" s="272" t="s">
        <v>80</v>
      </c>
      <c r="D407" s="272" t="s">
        <v>870</v>
      </c>
      <c r="E407" s="272" t="s">
        <v>307</v>
      </c>
      <c r="F407" s="272" t="s">
        <v>307</v>
      </c>
      <c r="G407" s="272" t="s">
        <v>307</v>
      </c>
      <c r="H407" s="272" t="s">
        <v>307</v>
      </c>
      <c r="I407" s="272" t="s">
        <v>415</v>
      </c>
      <c r="J407" s="272" t="s">
        <v>307</v>
      </c>
      <c r="K407" s="272" t="s">
        <v>307</v>
      </c>
      <c r="L407" s="272" t="s">
        <v>307</v>
      </c>
      <c r="M407" s="281" t="s">
        <v>307</v>
      </c>
      <c r="N407" s="272" t="s">
        <v>307</v>
      </c>
      <c r="O407" s="278" t="s">
        <v>307</v>
      </c>
      <c r="P407" s="271">
        <v>0</v>
      </c>
      <c r="Q407" s="281" t="s">
        <v>307</v>
      </c>
      <c r="R407" s="281" t="s">
        <v>307</v>
      </c>
      <c r="S407" s="281" t="s">
        <v>307</v>
      </c>
      <c r="T407" s="281" t="s">
        <v>307</v>
      </c>
      <c r="U407" s="281" t="s">
        <v>307</v>
      </c>
      <c r="V407" s="281" t="s">
        <v>307</v>
      </c>
      <c r="W407" s="281" t="s">
        <v>307</v>
      </c>
      <c r="X407" s="281" t="s">
        <v>307</v>
      </c>
      <c r="Y407" s="281" t="s">
        <v>307</v>
      </c>
      <c r="Z407" s="281" t="s">
        <v>307</v>
      </c>
      <c r="AA407" s="281" t="s">
        <v>307</v>
      </c>
      <c r="AB407" s="281" t="s">
        <v>307</v>
      </c>
      <c r="AC407" s="272" t="s">
        <v>307</v>
      </c>
      <c r="AD407" s="281"/>
      <c r="AE407" s="281" t="s">
        <v>307</v>
      </c>
      <c r="AF407" s="281" t="s">
        <v>2051</v>
      </c>
      <c r="AG407" s="281" t="s">
        <v>2051</v>
      </c>
    </row>
    <row r="408" spans="1:33" ht="28.8" x14ac:dyDescent="0.3">
      <c r="A408" s="271">
        <v>123883</v>
      </c>
      <c r="B408" s="272" t="s">
        <v>605</v>
      </c>
      <c r="C408" s="272" t="s">
        <v>167</v>
      </c>
      <c r="D408" s="272" t="s">
        <v>198</v>
      </c>
      <c r="E408" s="272" t="s">
        <v>1408</v>
      </c>
      <c r="F408" s="272" t="s">
        <v>1928</v>
      </c>
      <c r="G408" s="272" t="s">
        <v>315</v>
      </c>
      <c r="H408" s="272" t="s">
        <v>334</v>
      </c>
      <c r="I408" s="272" t="s">
        <v>415</v>
      </c>
      <c r="J408" s="272" t="s">
        <v>1787</v>
      </c>
      <c r="K408" s="272" t="s">
        <v>2168</v>
      </c>
      <c r="L408" s="272" t="s">
        <v>317</v>
      </c>
      <c r="M408" s="281" t="s">
        <v>307</v>
      </c>
      <c r="N408" s="272" t="s">
        <v>307</v>
      </c>
      <c r="O408" s="278" t="s">
        <v>307</v>
      </c>
      <c r="P408" s="271">
        <v>0</v>
      </c>
      <c r="Q408" s="281" t="s">
        <v>307</v>
      </c>
      <c r="R408" s="281" t="s">
        <v>307</v>
      </c>
      <c r="S408" s="281" t="s">
        <v>307</v>
      </c>
      <c r="T408" s="281" t="s">
        <v>307</v>
      </c>
      <c r="U408" s="281" t="s">
        <v>307</v>
      </c>
      <c r="V408" s="281" t="s">
        <v>307</v>
      </c>
      <c r="W408" s="281" t="s">
        <v>307</v>
      </c>
      <c r="X408" s="281" t="s">
        <v>307</v>
      </c>
      <c r="Y408" s="281" t="s">
        <v>307</v>
      </c>
      <c r="Z408" s="281" t="s">
        <v>307</v>
      </c>
      <c r="AA408" s="281" t="s">
        <v>307</v>
      </c>
      <c r="AB408" s="281" t="s">
        <v>307</v>
      </c>
      <c r="AC408" s="272" t="s">
        <v>307</v>
      </c>
      <c r="AD408" s="281"/>
      <c r="AE408" s="281" t="s">
        <v>307</v>
      </c>
      <c r="AF408" s="281"/>
      <c r="AG408" s="281" t="s">
        <v>2051</v>
      </c>
    </row>
    <row r="409" spans="1:33" ht="28.8" x14ac:dyDescent="0.3">
      <c r="A409" s="271">
        <v>123884</v>
      </c>
      <c r="B409" s="272" t="s">
        <v>868</v>
      </c>
      <c r="C409" s="272" t="s">
        <v>68</v>
      </c>
      <c r="D409" s="272" t="s">
        <v>167</v>
      </c>
      <c r="E409" s="272" t="s">
        <v>307</v>
      </c>
      <c r="F409" s="281" t="s">
        <v>307</v>
      </c>
      <c r="G409" s="272" t="s">
        <v>307</v>
      </c>
      <c r="H409" s="272" t="s">
        <v>307</v>
      </c>
      <c r="I409" s="272" t="s">
        <v>415</v>
      </c>
      <c r="J409" s="272" t="s">
        <v>307</v>
      </c>
      <c r="K409" s="272" t="s">
        <v>307</v>
      </c>
      <c r="L409" s="272" t="s">
        <v>307</v>
      </c>
      <c r="M409" s="281" t="s">
        <v>307</v>
      </c>
      <c r="N409" s="272" t="s">
        <v>307</v>
      </c>
      <c r="O409" s="278" t="s">
        <v>307</v>
      </c>
      <c r="P409" s="271">
        <v>0</v>
      </c>
      <c r="Q409" s="281" t="s">
        <v>307</v>
      </c>
      <c r="R409" s="281" t="s">
        <v>307</v>
      </c>
      <c r="S409" s="281" t="s">
        <v>307</v>
      </c>
      <c r="T409" s="281" t="s">
        <v>307</v>
      </c>
      <c r="U409" s="281" t="s">
        <v>307</v>
      </c>
      <c r="V409" s="281" t="s">
        <v>307</v>
      </c>
      <c r="W409" s="281" t="s">
        <v>307</v>
      </c>
      <c r="X409" s="281" t="s">
        <v>307</v>
      </c>
      <c r="Y409" s="281" t="s">
        <v>307</v>
      </c>
      <c r="Z409" s="281" t="s">
        <v>307</v>
      </c>
      <c r="AA409" s="281" t="s">
        <v>307</v>
      </c>
      <c r="AB409" s="281" t="s">
        <v>307</v>
      </c>
      <c r="AC409" s="272" t="s">
        <v>307</v>
      </c>
      <c r="AD409" s="281"/>
      <c r="AE409" s="281" t="s">
        <v>307</v>
      </c>
      <c r="AF409" s="281" t="s">
        <v>2051</v>
      </c>
      <c r="AG409" s="281" t="s">
        <v>2051</v>
      </c>
    </row>
    <row r="410" spans="1:33" ht="14.4" x14ac:dyDescent="0.3">
      <c r="A410" s="271">
        <v>123888</v>
      </c>
      <c r="B410" s="272" t="s">
        <v>772</v>
      </c>
      <c r="C410" s="272" t="s">
        <v>66</v>
      </c>
      <c r="D410" s="272" t="s">
        <v>867</v>
      </c>
      <c r="E410" s="272" t="s">
        <v>307</v>
      </c>
      <c r="F410" s="272" t="s">
        <v>307</v>
      </c>
      <c r="G410" s="272" t="s">
        <v>307</v>
      </c>
      <c r="H410" s="272" t="s">
        <v>307</v>
      </c>
      <c r="I410" s="272" t="s">
        <v>415</v>
      </c>
      <c r="J410" s="272" t="s">
        <v>307</v>
      </c>
      <c r="K410" s="272" t="s">
        <v>307</v>
      </c>
      <c r="L410" s="272" t="s">
        <v>307</v>
      </c>
      <c r="M410" s="281" t="s">
        <v>307</v>
      </c>
      <c r="N410" s="272" t="s">
        <v>307</v>
      </c>
      <c r="O410" s="278" t="s">
        <v>307</v>
      </c>
      <c r="P410" s="271">
        <v>0</v>
      </c>
      <c r="Q410" s="281" t="s">
        <v>307</v>
      </c>
      <c r="R410" s="281" t="s">
        <v>307</v>
      </c>
      <c r="S410" s="281" t="s">
        <v>307</v>
      </c>
      <c r="T410" s="281" t="s">
        <v>307</v>
      </c>
      <c r="U410" s="281" t="s">
        <v>307</v>
      </c>
      <c r="V410" s="281" t="s">
        <v>307</v>
      </c>
      <c r="W410" s="281" t="s">
        <v>307</v>
      </c>
      <c r="X410" s="281" t="s">
        <v>307</v>
      </c>
      <c r="Y410" s="281" t="s">
        <v>307</v>
      </c>
      <c r="Z410" s="281" t="s">
        <v>307</v>
      </c>
      <c r="AA410" s="281" t="s">
        <v>307</v>
      </c>
      <c r="AB410" s="281" t="s">
        <v>307</v>
      </c>
      <c r="AC410" s="272" t="s">
        <v>307</v>
      </c>
      <c r="AD410" s="281"/>
      <c r="AE410" s="281" t="s">
        <v>307</v>
      </c>
      <c r="AF410" s="281" t="s">
        <v>2051</v>
      </c>
      <c r="AG410" s="281" t="s">
        <v>2051</v>
      </c>
    </row>
    <row r="411" spans="1:33" ht="14.4" x14ac:dyDescent="0.3">
      <c r="A411" s="271">
        <v>123895</v>
      </c>
      <c r="B411" s="272" t="s">
        <v>865</v>
      </c>
      <c r="C411" s="272" t="s">
        <v>88</v>
      </c>
      <c r="D411" s="272" t="s">
        <v>225</v>
      </c>
      <c r="E411" s="272" t="s">
        <v>307</v>
      </c>
      <c r="F411" s="272" t="s">
        <v>307</v>
      </c>
      <c r="G411" s="272" t="s">
        <v>307</v>
      </c>
      <c r="H411" s="272" t="s">
        <v>307</v>
      </c>
      <c r="I411" s="272" t="s">
        <v>415</v>
      </c>
      <c r="J411" s="272" t="s">
        <v>307</v>
      </c>
      <c r="K411" s="272" t="s">
        <v>307</v>
      </c>
      <c r="L411" s="272" t="s">
        <v>307</v>
      </c>
      <c r="M411" s="281" t="s">
        <v>307</v>
      </c>
      <c r="N411" s="272" t="s">
        <v>307</v>
      </c>
      <c r="O411" s="278" t="s">
        <v>307</v>
      </c>
      <c r="P411" s="271">
        <v>0</v>
      </c>
      <c r="Q411" s="281" t="s">
        <v>307</v>
      </c>
      <c r="R411" s="281" t="s">
        <v>307</v>
      </c>
      <c r="S411" s="281" t="s">
        <v>307</v>
      </c>
      <c r="T411" s="281" t="s">
        <v>307</v>
      </c>
      <c r="U411" s="281" t="s">
        <v>307</v>
      </c>
      <c r="V411" s="281" t="s">
        <v>307</v>
      </c>
      <c r="W411" s="281" t="s">
        <v>307</v>
      </c>
      <c r="X411" s="281" t="s">
        <v>307</v>
      </c>
      <c r="Y411" s="281" t="s">
        <v>307</v>
      </c>
      <c r="Z411" s="281" t="s">
        <v>307</v>
      </c>
      <c r="AA411" s="281" t="s">
        <v>307</v>
      </c>
      <c r="AB411" s="281" t="s">
        <v>307</v>
      </c>
      <c r="AC411" s="272" t="s">
        <v>307</v>
      </c>
      <c r="AD411" s="281"/>
      <c r="AE411" s="281" t="s">
        <v>307</v>
      </c>
      <c r="AF411" s="281" t="s">
        <v>2051</v>
      </c>
      <c r="AG411" s="281" t="s">
        <v>2051</v>
      </c>
    </row>
    <row r="412" spans="1:33" ht="28.8" x14ac:dyDescent="0.3">
      <c r="A412" s="273">
        <v>123904</v>
      </c>
      <c r="B412" s="274" t="s">
        <v>864</v>
      </c>
      <c r="C412" s="274" t="s">
        <v>128</v>
      </c>
      <c r="D412" s="274" t="s">
        <v>227</v>
      </c>
      <c r="E412" s="274" t="s">
        <v>332</v>
      </c>
      <c r="F412" s="279"/>
      <c r="G412" s="274" t="s">
        <v>319</v>
      </c>
      <c r="H412" s="274" t="s">
        <v>334</v>
      </c>
      <c r="I412" s="274" t="s">
        <v>415</v>
      </c>
      <c r="J412" s="274" t="s">
        <v>316</v>
      </c>
      <c r="K412" s="273">
        <v>0</v>
      </c>
      <c r="L412" s="274" t="s">
        <v>315</v>
      </c>
      <c r="N412" s="272" t="s">
        <v>307</v>
      </c>
      <c r="O412" s="278" t="s">
        <v>307</v>
      </c>
      <c r="P412" s="271">
        <v>0</v>
      </c>
      <c r="AC412" s="274" t="s">
        <v>307</v>
      </c>
    </row>
    <row r="413" spans="1:33" ht="14.4" x14ac:dyDescent="0.3">
      <c r="A413" s="271">
        <v>123905</v>
      </c>
      <c r="B413" s="272" t="s">
        <v>863</v>
      </c>
      <c r="C413" s="272" t="s">
        <v>423</v>
      </c>
      <c r="D413" s="272" t="s">
        <v>216</v>
      </c>
      <c r="E413" s="272" t="s">
        <v>307</v>
      </c>
      <c r="F413" s="272" t="s">
        <v>307</v>
      </c>
      <c r="G413" s="272" t="s">
        <v>307</v>
      </c>
      <c r="H413" s="272" t="s">
        <v>307</v>
      </c>
      <c r="I413" s="272" t="s">
        <v>415</v>
      </c>
      <c r="J413" s="272" t="s">
        <v>307</v>
      </c>
      <c r="K413" s="272" t="s">
        <v>307</v>
      </c>
      <c r="L413" s="272" t="s">
        <v>307</v>
      </c>
      <c r="M413" s="281" t="s">
        <v>307</v>
      </c>
      <c r="N413" s="272" t="s">
        <v>307</v>
      </c>
      <c r="O413" s="278" t="s">
        <v>307</v>
      </c>
      <c r="P413" s="271">
        <v>0</v>
      </c>
      <c r="Q413" s="281" t="s">
        <v>307</v>
      </c>
      <c r="R413" s="281" t="s">
        <v>307</v>
      </c>
      <c r="S413" s="281" t="s">
        <v>307</v>
      </c>
      <c r="T413" s="281" t="s">
        <v>307</v>
      </c>
      <c r="U413" s="281" t="s">
        <v>307</v>
      </c>
      <c r="V413" s="281" t="s">
        <v>307</v>
      </c>
      <c r="W413" s="281" t="s">
        <v>307</v>
      </c>
      <c r="X413" s="281" t="s">
        <v>307</v>
      </c>
      <c r="Y413" s="281" t="s">
        <v>307</v>
      </c>
      <c r="Z413" s="281" t="s">
        <v>307</v>
      </c>
      <c r="AA413" s="281" t="s">
        <v>307</v>
      </c>
      <c r="AB413" s="281" t="s">
        <v>307</v>
      </c>
      <c r="AC413" s="272" t="s">
        <v>307</v>
      </c>
      <c r="AD413" s="281"/>
      <c r="AE413" s="281" t="s">
        <v>307</v>
      </c>
      <c r="AF413" s="281" t="s">
        <v>2051</v>
      </c>
      <c r="AG413" s="281" t="s">
        <v>2051</v>
      </c>
    </row>
    <row r="414" spans="1:33" ht="28.8" x14ac:dyDescent="0.3">
      <c r="A414" s="273">
        <v>123911</v>
      </c>
      <c r="B414" s="274" t="s">
        <v>862</v>
      </c>
      <c r="C414" s="274" t="s">
        <v>651</v>
      </c>
      <c r="D414" s="274" t="s">
        <v>252</v>
      </c>
      <c r="E414" s="274" t="s">
        <v>333</v>
      </c>
      <c r="F414" s="275">
        <v>34005</v>
      </c>
      <c r="G414" s="274" t="s">
        <v>1808</v>
      </c>
      <c r="H414" s="274" t="s">
        <v>334</v>
      </c>
      <c r="I414" s="274" t="s">
        <v>415</v>
      </c>
      <c r="J414" s="274" t="s">
        <v>335</v>
      </c>
      <c r="K414" s="273">
        <v>2011</v>
      </c>
      <c r="L414" s="274" t="s">
        <v>321</v>
      </c>
      <c r="N414" s="272" t="s">
        <v>307</v>
      </c>
      <c r="O414" s="278" t="s">
        <v>307</v>
      </c>
      <c r="P414" s="271">
        <v>0</v>
      </c>
      <c r="AC414" s="274" t="s">
        <v>307</v>
      </c>
    </row>
    <row r="415" spans="1:33" ht="28.8" x14ac:dyDescent="0.3">
      <c r="A415" s="273">
        <v>123912</v>
      </c>
      <c r="B415" s="274" t="s">
        <v>861</v>
      </c>
      <c r="C415" s="274" t="s">
        <v>68</v>
      </c>
      <c r="D415" s="274" t="s">
        <v>699</v>
      </c>
      <c r="E415" s="274" t="s">
        <v>333</v>
      </c>
      <c r="F415" s="275">
        <v>29701</v>
      </c>
      <c r="G415" s="274" t="s">
        <v>315</v>
      </c>
      <c r="H415" s="274" t="s">
        <v>334</v>
      </c>
      <c r="I415" s="274" t="s">
        <v>415</v>
      </c>
      <c r="J415" s="274" t="s">
        <v>335</v>
      </c>
      <c r="K415" s="273">
        <v>2000</v>
      </c>
      <c r="L415" s="274" t="s">
        <v>327</v>
      </c>
      <c r="N415" s="272" t="s">
        <v>307</v>
      </c>
      <c r="O415" s="278" t="s">
        <v>307</v>
      </c>
      <c r="P415" s="271">
        <v>0</v>
      </c>
      <c r="AC415" s="274" t="s">
        <v>307</v>
      </c>
    </row>
    <row r="416" spans="1:33" ht="28.8" x14ac:dyDescent="0.3">
      <c r="A416" s="273">
        <v>123922</v>
      </c>
      <c r="B416" s="274" t="s">
        <v>860</v>
      </c>
      <c r="C416" s="274" t="s">
        <v>67</v>
      </c>
      <c r="D416" s="274" t="s">
        <v>227</v>
      </c>
      <c r="E416" s="274" t="s">
        <v>1408</v>
      </c>
      <c r="F416" s="280">
        <v>34455</v>
      </c>
      <c r="G416" s="274" t="s">
        <v>1822</v>
      </c>
      <c r="H416" s="274" t="s">
        <v>334</v>
      </c>
      <c r="I416" s="274" t="s">
        <v>415</v>
      </c>
      <c r="J416" s="274" t="s">
        <v>316</v>
      </c>
      <c r="K416" s="273">
        <v>2013</v>
      </c>
      <c r="L416" s="274" t="s">
        <v>328</v>
      </c>
      <c r="N416" s="272" t="s">
        <v>307</v>
      </c>
      <c r="O416" s="278" t="s">
        <v>307</v>
      </c>
      <c r="P416" s="271">
        <v>0</v>
      </c>
      <c r="AC416" s="274" t="s">
        <v>307</v>
      </c>
    </row>
    <row r="417" spans="1:33" ht="28.8" x14ac:dyDescent="0.3">
      <c r="A417" s="273">
        <v>123925</v>
      </c>
      <c r="B417" s="274" t="s">
        <v>859</v>
      </c>
      <c r="C417" s="274" t="s">
        <v>421</v>
      </c>
      <c r="D417" s="274" t="s">
        <v>245</v>
      </c>
      <c r="E417" s="274" t="s">
        <v>1408</v>
      </c>
      <c r="F417" s="275">
        <v>32511</v>
      </c>
      <c r="G417" s="274" t="s">
        <v>315</v>
      </c>
      <c r="H417" s="274" t="s">
        <v>334</v>
      </c>
      <c r="I417" s="274" t="s">
        <v>415</v>
      </c>
      <c r="J417" s="274" t="s">
        <v>316</v>
      </c>
      <c r="K417" s="273">
        <v>2006</v>
      </c>
      <c r="L417" s="274" t="s">
        <v>315</v>
      </c>
      <c r="N417" s="272" t="s">
        <v>307</v>
      </c>
      <c r="O417" s="278" t="s">
        <v>307</v>
      </c>
      <c r="P417" s="271">
        <v>0</v>
      </c>
      <c r="AC417" s="274" t="s">
        <v>307</v>
      </c>
    </row>
    <row r="418" spans="1:33" ht="28.8" x14ac:dyDescent="0.3">
      <c r="A418" s="273">
        <v>123929</v>
      </c>
      <c r="B418" s="274" t="s">
        <v>858</v>
      </c>
      <c r="C418" s="274" t="s">
        <v>469</v>
      </c>
      <c r="D418" s="274" t="s">
        <v>197</v>
      </c>
      <c r="E418" s="274" t="s">
        <v>333</v>
      </c>
      <c r="F418" s="279"/>
      <c r="G418" s="274" t="s">
        <v>1839</v>
      </c>
      <c r="H418" s="274" t="s">
        <v>334</v>
      </c>
      <c r="I418" s="274" t="s">
        <v>415</v>
      </c>
      <c r="J418" s="274" t="s">
        <v>335</v>
      </c>
      <c r="K418" s="273">
        <v>2018</v>
      </c>
      <c r="L418" s="274" t="s">
        <v>327</v>
      </c>
      <c r="N418" s="272" t="s">
        <v>307</v>
      </c>
      <c r="O418" s="278" t="s">
        <v>307</v>
      </c>
      <c r="P418" s="271">
        <v>0</v>
      </c>
      <c r="AC418" s="274" t="s">
        <v>307</v>
      </c>
    </row>
    <row r="419" spans="1:33" ht="28.8" x14ac:dyDescent="0.3">
      <c r="A419" s="271">
        <v>123936</v>
      </c>
      <c r="B419" s="272" t="s">
        <v>857</v>
      </c>
      <c r="C419" s="272" t="s">
        <v>66</v>
      </c>
      <c r="D419" s="272" t="s">
        <v>202</v>
      </c>
      <c r="E419" s="272" t="s">
        <v>333</v>
      </c>
      <c r="F419" s="281" t="s">
        <v>1998</v>
      </c>
      <c r="G419" s="272" t="s">
        <v>1855</v>
      </c>
      <c r="H419" s="272" t="s">
        <v>334</v>
      </c>
      <c r="I419" s="272" t="s">
        <v>415</v>
      </c>
      <c r="J419" s="272" t="s">
        <v>316</v>
      </c>
      <c r="K419" s="272" t="s">
        <v>2170</v>
      </c>
      <c r="L419" s="272" t="s">
        <v>328</v>
      </c>
      <c r="M419" s="281" t="s">
        <v>307</v>
      </c>
      <c r="N419" s="272" t="s">
        <v>307</v>
      </c>
      <c r="O419" s="278" t="s">
        <v>307</v>
      </c>
      <c r="P419" s="271">
        <v>0</v>
      </c>
      <c r="Q419" s="281" t="s">
        <v>307</v>
      </c>
      <c r="R419" s="281" t="s">
        <v>307</v>
      </c>
      <c r="S419" s="281" t="s">
        <v>307</v>
      </c>
      <c r="T419" s="281" t="s">
        <v>307</v>
      </c>
      <c r="U419" s="281" t="s">
        <v>307</v>
      </c>
      <c r="V419" s="281" t="s">
        <v>307</v>
      </c>
      <c r="W419" s="281" t="s">
        <v>307</v>
      </c>
      <c r="X419" s="281" t="s">
        <v>307</v>
      </c>
      <c r="Y419" s="281" t="s">
        <v>307</v>
      </c>
      <c r="Z419" s="281" t="s">
        <v>307</v>
      </c>
      <c r="AA419" s="281" t="s">
        <v>307</v>
      </c>
      <c r="AB419" s="281" t="s">
        <v>307</v>
      </c>
      <c r="AC419" s="272" t="s">
        <v>307</v>
      </c>
      <c r="AD419" s="281"/>
      <c r="AE419" s="281" t="s">
        <v>307</v>
      </c>
      <c r="AF419" s="281"/>
      <c r="AG419" s="281" t="s">
        <v>2051</v>
      </c>
    </row>
    <row r="420" spans="1:33" ht="14.4" x14ac:dyDescent="0.3">
      <c r="A420" s="271">
        <v>123939</v>
      </c>
      <c r="B420" s="272" t="s">
        <v>856</v>
      </c>
      <c r="C420" s="272" t="s">
        <v>66</v>
      </c>
      <c r="D420" s="272" t="s">
        <v>728</v>
      </c>
      <c r="E420" s="272" t="s">
        <v>307</v>
      </c>
      <c r="F420" s="272" t="s">
        <v>307</v>
      </c>
      <c r="G420" s="272" t="s">
        <v>307</v>
      </c>
      <c r="H420" s="272" t="s">
        <v>307</v>
      </c>
      <c r="I420" s="272" t="s">
        <v>415</v>
      </c>
      <c r="J420" s="272" t="s">
        <v>307</v>
      </c>
      <c r="K420" s="272" t="s">
        <v>307</v>
      </c>
      <c r="L420" s="272" t="s">
        <v>307</v>
      </c>
      <c r="M420" s="281" t="s">
        <v>307</v>
      </c>
      <c r="N420" s="272" t="s">
        <v>307</v>
      </c>
      <c r="O420" s="278" t="s">
        <v>307</v>
      </c>
      <c r="P420" s="271">
        <v>0</v>
      </c>
      <c r="Q420" s="281" t="s">
        <v>307</v>
      </c>
      <c r="R420" s="281" t="s">
        <v>307</v>
      </c>
      <c r="S420" s="281" t="s">
        <v>307</v>
      </c>
      <c r="T420" s="281" t="s">
        <v>307</v>
      </c>
      <c r="U420" s="281" t="s">
        <v>307</v>
      </c>
      <c r="V420" s="281" t="s">
        <v>307</v>
      </c>
      <c r="W420" s="281" t="s">
        <v>307</v>
      </c>
      <c r="X420" s="281" t="s">
        <v>307</v>
      </c>
      <c r="Y420" s="281" t="s">
        <v>307</v>
      </c>
      <c r="Z420" s="281" t="s">
        <v>307</v>
      </c>
      <c r="AA420" s="281" t="s">
        <v>307</v>
      </c>
      <c r="AB420" s="281" t="s">
        <v>307</v>
      </c>
      <c r="AC420" s="272" t="s">
        <v>307</v>
      </c>
      <c r="AD420" s="281"/>
      <c r="AE420" s="281" t="s">
        <v>307</v>
      </c>
      <c r="AF420" s="281" t="s">
        <v>2051</v>
      </c>
      <c r="AG420" s="281" t="s">
        <v>2051</v>
      </c>
    </row>
    <row r="421" spans="1:33" ht="28.8" x14ac:dyDescent="0.3">
      <c r="A421" s="273">
        <v>123945</v>
      </c>
      <c r="B421" s="274" t="s">
        <v>855</v>
      </c>
      <c r="C421" s="274" t="s">
        <v>96</v>
      </c>
      <c r="D421" s="274" t="s">
        <v>479</v>
      </c>
      <c r="E421" s="274" t="s">
        <v>333</v>
      </c>
      <c r="F421" s="279"/>
      <c r="G421" s="274" t="s">
        <v>1783</v>
      </c>
      <c r="H421" s="274" t="s">
        <v>334</v>
      </c>
      <c r="I421" s="274" t="s">
        <v>415</v>
      </c>
      <c r="J421" s="274" t="s">
        <v>316</v>
      </c>
      <c r="K421" s="273">
        <v>0</v>
      </c>
      <c r="L421" s="274" t="s">
        <v>317</v>
      </c>
      <c r="N421" s="272" t="s">
        <v>307</v>
      </c>
      <c r="O421" s="278" t="s">
        <v>307</v>
      </c>
      <c r="P421" s="271">
        <v>0</v>
      </c>
      <c r="AC421" s="274" t="s">
        <v>307</v>
      </c>
    </row>
    <row r="422" spans="1:33" ht="28.8" x14ac:dyDescent="0.3">
      <c r="A422" s="273">
        <v>123947</v>
      </c>
      <c r="B422" s="274" t="s">
        <v>854</v>
      </c>
      <c r="C422" s="274" t="s">
        <v>63</v>
      </c>
      <c r="D422" s="274" t="s">
        <v>621</v>
      </c>
      <c r="E422" s="274" t="s">
        <v>333</v>
      </c>
      <c r="F422" s="276"/>
      <c r="G422" s="274" t="s">
        <v>315</v>
      </c>
      <c r="H422" s="274" t="s">
        <v>336</v>
      </c>
      <c r="I422" s="274" t="s">
        <v>415</v>
      </c>
      <c r="J422" s="274" t="s">
        <v>335</v>
      </c>
      <c r="K422" s="273">
        <v>2013</v>
      </c>
      <c r="L422" s="274" t="s">
        <v>317</v>
      </c>
      <c r="N422" s="272" t="s">
        <v>307</v>
      </c>
      <c r="O422" s="278" t="s">
        <v>307</v>
      </c>
      <c r="P422" s="271">
        <v>0</v>
      </c>
      <c r="AC422" s="274" t="s">
        <v>307</v>
      </c>
    </row>
    <row r="423" spans="1:33" ht="28.8" x14ac:dyDescent="0.3">
      <c r="A423" s="273">
        <v>123950</v>
      </c>
      <c r="B423" s="274" t="s">
        <v>613</v>
      </c>
      <c r="C423" s="274" t="s">
        <v>69</v>
      </c>
      <c r="D423" s="274" t="s">
        <v>198</v>
      </c>
      <c r="E423" s="274" t="s">
        <v>333</v>
      </c>
      <c r="F423" s="276"/>
      <c r="G423" s="274" t="s">
        <v>319</v>
      </c>
      <c r="H423" s="274" t="s">
        <v>334</v>
      </c>
      <c r="I423" s="274" t="s">
        <v>415</v>
      </c>
      <c r="J423" s="274" t="s">
        <v>1787</v>
      </c>
      <c r="K423" s="273">
        <v>2018</v>
      </c>
      <c r="L423" s="274" t="s">
        <v>319</v>
      </c>
      <c r="N423" s="272" t="s">
        <v>307</v>
      </c>
      <c r="O423" s="278" t="s">
        <v>307</v>
      </c>
      <c r="P423" s="271">
        <v>0</v>
      </c>
      <c r="AC423" s="274" t="s">
        <v>307</v>
      </c>
    </row>
    <row r="424" spans="1:33" ht="28.8" x14ac:dyDescent="0.3">
      <c r="A424" s="273">
        <v>123952</v>
      </c>
      <c r="B424" s="274" t="s">
        <v>729</v>
      </c>
      <c r="C424" s="274" t="s">
        <v>474</v>
      </c>
      <c r="D424" s="274" t="s">
        <v>249</v>
      </c>
      <c r="E424" s="274" t="s">
        <v>333</v>
      </c>
      <c r="F424" s="279"/>
      <c r="G424" s="274" t="s">
        <v>315</v>
      </c>
      <c r="H424" s="274" t="s">
        <v>334</v>
      </c>
      <c r="I424" s="274" t="s">
        <v>415</v>
      </c>
      <c r="J424" s="274" t="s">
        <v>316</v>
      </c>
      <c r="K424" s="273">
        <v>0</v>
      </c>
      <c r="L424" s="274" t="s">
        <v>315</v>
      </c>
      <c r="N424" s="272" t="s">
        <v>307</v>
      </c>
      <c r="O424" s="278" t="s">
        <v>307</v>
      </c>
      <c r="P424" s="271">
        <v>0</v>
      </c>
      <c r="AC424" s="274" t="s">
        <v>307</v>
      </c>
    </row>
    <row r="425" spans="1:33" ht="28.8" x14ac:dyDescent="0.3">
      <c r="A425" s="273">
        <v>123953</v>
      </c>
      <c r="B425" s="274" t="s">
        <v>853</v>
      </c>
      <c r="C425" s="274" t="s">
        <v>147</v>
      </c>
      <c r="D425" s="274" t="s">
        <v>262</v>
      </c>
      <c r="E425" s="274" t="s">
        <v>1408</v>
      </c>
      <c r="F425" s="275">
        <v>32458</v>
      </c>
      <c r="G425" s="274" t="s">
        <v>315</v>
      </c>
      <c r="H425" s="274" t="s">
        <v>334</v>
      </c>
      <c r="I425" s="274" t="s">
        <v>415</v>
      </c>
      <c r="J425" s="274" t="s">
        <v>1787</v>
      </c>
      <c r="K425" s="273">
        <v>2007</v>
      </c>
      <c r="L425" s="274" t="s">
        <v>315</v>
      </c>
      <c r="N425" s="272" t="s">
        <v>307</v>
      </c>
      <c r="O425" s="278" t="s">
        <v>307</v>
      </c>
      <c r="P425" s="271">
        <v>0</v>
      </c>
      <c r="AC425" s="274" t="s">
        <v>307</v>
      </c>
    </row>
    <row r="426" spans="1:33" ht="28.8" x14ac:dyDescent="0.3">
      <c r="A426" s="273">
        <v>123958</v>
      </c>
      <c r="B426" s="274" t="s">
        <v>851</v>
      </c>
      <c r="C426" s="274" t="s">
        <v>471</v>
      </c>
      <c r="D426" s="274" t="s">
        <v>852</v>
      </c>
      <c r="E426" s="274" t="s">
        <v>333</v>
      </c>
      <c r="F426" s="280">
        <v>34700</v>
      </c>
      <c r="G426" s="274" t="s">
        <v>1868</v>
      </c>
      <c r="H426" s="274" t="s">
        <v>334</v>
      </c>
      <c r="I426" s="274" t="s">
        <v>415</v>
      </c>
      <c r="J426" s="274" t="s">
        <v>1787</v>
      </c>
      <c r="K426" s="273">
        <v>2014</v>
      </c>
      <c r="L426" s="274" t="s">
        <v>319</v>
      </c>
      <c r="N426" s="272" t="s">
        <v>307</v>
      </c>
      <c r="O426" s="278" t="s">
        <v>307</v>
      </c>
      <c r="P426" s="271">
        <v>0</v>
      </c>
      <c r="AC426" s="274" t="s">
        <v>307</v>
      </c>
    </row>
    <row r="427" spans="1:33" ht="28.8" x14ac:dyDescent="0.3">
      <c r="A427" s="273">
        <v>123959</v>
      </c>
      <c r="B427" s="274" t="s">
        <v>850</v>
      </c>
      <c r="C427" s="274" t="s">
        <v>2103</v>
      </c>
      <c r="D427" s="274" t="s">
        <v>253</v>
      </c>
      <c r="E427" s="274" t="s">
        <v>1408</v>
      </c>
      <c r="F427" s="275">
        <v>32009</v>
      </c>
      <c r="G427" s="274" t="s">
        <v>1870</v>
      </c>
      <c r="H427" s="274" t="s">
        <v>334</v>
      </c>
      <c r="I427" s="274" t="s">
        <v>415</v>
      </c>
      <c r="J427" s="274" t="s">
        <v>1787</v>
      </c>
      <c r="K427" s="273">
        <v>2009</v>
      </c>
      <c r="L427" s="274" t="s">
        <v>317</v>
      </c>
      <c r="N427" s="272">
        <v>286</v>
      </c>
      <c r="O427" s="278">
        <v>45336</v>
      </c>
      <c r="P427" s="271">
        <v>40000</v>
      </c>
      <c r="AC427" s="274" t="s">
        <v>307</v>
      </c>
    </row>
    <row r="428" spans="1:33" ht="28.8" x14ac:dyDescent="0.3">
      <c r="A428" s="273">
        <v>123960</v>
      </c>
      <c r="B428" s="274" t="s">
        <v>849</v>
      </c>
      <c r="C428" s="274" t="s">
        <v>116</v>
      </c>
      <c r="D428" s="274" t="s">
        <v>458</v>
      </c>
      <c r="E428" s="274" t="s">
        <v>1408</v>
      </c>
      <c r="F428" s="279"/>
      <c r="G428" s="274" t="s">
        <v>1871</v>
      </c>
      <c r="H428" s="274" t="s">
        <v>334</v>
      </c>
      <c r="I428" s="274" t="s">
        <v>415</v>
      </c>
      <c r="J428" s="274" t="s">
        <v>1787</v>
      </c>
      <c r="K428" s="273">
        <v>2019</v>
      </c>
      <c r="L428" s="274" t="s">
        <v>315</v>
      </c>
      <c r="N428" s="272" t="s">
        <v>307</v>
      </c>
      <c r="O428" s="278" t="s">
        <v>307</v>
      </c>
      <c r="P428" s="271">
        <v>0</v>
      </c>
      <c r="AC428" s="274" t="s">
        <v>307</v>
      </c>
    </row>
    <row r="429" spans="1:33" ht="14.4" x14ac:dyDescent="0.3">
      <c r="A429" s="271">
        <v>123971</v>
      </c>
      <c r="B429" s="272" t="s">
        <v>848</v>
      </c>
      <c r="C429" s="272" t="s">
        <v>131</v>
      </c>
      <c r="D429" s="272" t="s">
        <v>228</v>
      </c>
      <c r="E429" s="272" t="s">
        <v>307</v>
      </c>
      <c r="F429" s="281" t="s">
        <v>307</v>
      </c>
      <c r="G429" s="272" t="s">
        <v>307</v>
      </c>
      <c r="H429" s="272" t="s">
        <v>307</v>
      </c>
      <c r="I429" s="272" t="s">
        <v>415</v>
      </c>
      <c r="J429" s="272" t="s">
        <v>307</v>
      </c>
      <c r="K429" s="272" t="s">
        <v>307</v>
      </c>
      <c r="L429" s="272" t="s">
        <v>307</v>
      </c>
      <c r="M429" s="281" t="s">
        <v>307</v>
      </c>
      <c r="N429" s="272" t="s">
        <v>307</v>
      </c>
      <c r="O429" s="278" t="s">
        <v>307</v>
      </c>
      <c r="P429" s="271">
        <v>0</v>
      </c>
      <c r="Q429" s="281" t="s">
        <v>307</v>
      </c>
      <c r="R429" s="281" t="s">
        <v>307</v>
      </c>
      <c r="S429" s="281" t="s">
        <v>307</v>
      </c>
      <c r="T429" s="281" t="s">
        <v>307</v>
      </c>
      <c r="U429" s="281" t="s">
        <v>307</v>
      </c>
      <c r="V429" s="281" t="s">
        <v>307</v>
      </c>
      <c r="W429" s="281" t="s">
        <v>307</v>
      </c>
      <c r="X429" s="281" t="s">
        <v>307</v>
      </c>
      <c r="Y429" s="281" t="s">
        <v>307</v>
      </c>
      <c r="Z429" s="281" t="s">
        <v>307</v>
      </c>
      <c r="AA429" s="281" t="s">
        <v>307</v>
      </c>
      <c r="AB429" s="281" t="s">
        <v>307</v>
      </c>
      <c r="AC429" s="272" t="s">
        <v>307</v>
      </c>
      <c r="AD429" s="281"/>
      <c r="AE429" s="281" t="s">
        <v>307</v>
      </c>
      <c r="AF429" s="281" t="s">
        <v>2051</v>
      </c>
      <c r="AG429" s="281" t="s">
        <v>2051</v>
      </c>
    </row>
    <row r="430" spans="1:33" ht="28.8" x14ac:dyDescent="0.3">
      <c r="A430" s="271">
        <v>123972</v>
      </c>
      <c r="B430" s="272" t="s">
        <v>847</v>
      </c>
      <c r="C430" s="272" t="s">
        <v>129</v>
      </c>
      <c r="D430" s="272" t="s">
        <v>193</v>
      </c>
      <c r="E430" s="272" t="s">
        <v>307</v>
      </c>
      <c r="F430" s="281" t="s">
        <v>307</v>
      </c>
      <c r="G430" s="272" t="s">
        <v>307</v>
      </c>
      <c r="H430" s="272" t="s">
        <v>307</v>
      </c>
      <c r="I430" s="272" t="s">
        <v>415</v>
      </c>
      <c r="J430" s="272" t="s">
        <v>307</v>
      </c>
      <c r="K430" s="272" t="s">
        <v>307</v>
      </c>
      <c r="L430" s="272" t="s">
        <v>307</v>
      </c>
      <c r="M430" s="281" t="s">
        <v>307</v>
      </c>
      <c r="N430" s="272" t="s">
        <v>307</v>
      </c>
      <c r="O430" s="278" t="s">
        <v>307</v>
      </c>
      <c r="P430" s="271">
        <v>0</v>
      </c>
      <c r="Q430" s="281" t="s">
        <v>307</v>
      </c>
      <c r="R430" s="281" t="s">
        <v>307</v>
      </c>
      <c r="S430" s="281" t="s">
        <v>307</v>
      </c>
      <c r="T430" s="281" t="s">
        <v>307</v>
      </c>
      <c r="U430" s="281" t="s">
        <v>307</v>
      </c>
      <c r="V430" s="281" t="s">
        <v>307</v>
      </c>
      <c r="W430" s="281" t="s">
        <v>307</v>
      </c>
      <c r="X430" s="281" t="s">
        <v>307</v>
      </c>
      <c r="Y430" s="281" t="s">
        <v>307</v>
      </c>
      <c r="Z430" s="281" t="s">
        <v>307</v>
      </c>
      <c r="AA430" s="281" t="s">
        <v>307</v>
      </c>
      <c r="AB430" s="281" t="s">
        <v>307</v>
      </c>
      <c r="AC430" s="272" t="s">
        <v>307</v>
      </c>
      <c r="AD430" s="281"/>
      <c r="AE430" s="281" t="s">
        <v>307</v>
      </c>
      <c r="AF430" s="281" t="s">
        <v>2051</v>
      </c>
      <c r="AG430" s="281" t="s">
        <v>2051</v>
      </c>
    </row>
    <row r="431" spans="1:33" ht="28.8" x14ac:dyDescent="0.3">
      <c r="A431" s="271">
        <v>123977</v>
      </c>
      <c r="B431" s="272" t="s">
        <v>846</v>
      </c>
      <c r="C431" s="272" t="s">
        <v>81</v>
      </c>
      <c r="D431" s="272" t="s">
        <v>211</v>
      </c>
      <c r="E431" s="272" t="s">
        <v>1408</v>
      </c>
      <c r="F431" s="272" t="s">
        <v>1999</v>
      </c>
      <c r="G431" s="272" t="s">
        <v>315</v>
      </c>
      <c r="H431" s="272" t="s">
        <v>334</v>
      </c>
      <c r="I431" s="272" t="s">
        <v>415</v>
      </c>
      <c r="J431" s="272" t="s">
        <v>1787</v>
      </c>
      <c r="K431" s="272" t="s">
        <v>2169</v>
      </c>
      <c r="L431" s="272" t="s">
        <v>315</v>
      </c>
      <c r="M431" s="281" t="s">
        <v>307</v>
      </c>
      <c r="N431" s="272" t="s">
        <v>307</v>
      </c>
      <c r="O431" s="278" t="s">
        <v>307</v>
      </c>
      <c r="P431" s="271">
        <v>0</v>
      </c>
      <c r="Q431" s="281" t="s">
        <v>307</v>
      </c>
      <c r="R431" s="281" t="s">
        <v>307</v>
      </c>
      <c r="S431" s="281" t="s">
        <v>307</v>
      </c>
      <c r="T431" s="281" t="s">
        <v>307</v>
      </c>
      <c r="U431" s="281" t="s">
        <v>307</v>
      </c>
      <c r="V431" s="281" t="s">
        <v>307</v>
      </c>
      <c r="W431" s="281" t="s">
        <v>307</v>
      </c>
      <c r="X431" s="281" t="s">
        <v>307</v>
      </c>
      <c r="Y431" s="281" t="s">
        <v>307</v>
      </c>
      <c r="Z431" s="281" t="s">
        <v>307</v>
      </c>
      <c r="AA431" s="281" t="s">
        <v>307</v>
      </c>
      <c r="AB431" s="281" t="s">
        <v>307</v>
      </c>
      <c r="AC431" s="272" t="s">
        <v>307</v>
      </c>
      <c r="AD431" s="281"/>
      <c r="AE431" s="281" t="s">
        <v>307</v>
      </c>
      <c r="AF431" s="281"/>
      <c r="AG431" s="281" t="s">
        <v>2051</v>
      </c>
    </row>
    <row r="432" spans="1:33" ht="28.8" x14ac:dyDescent="0.3">
      <c r="A432" s="271">
        <v>123981</v>
      </c>
      <c r="B432" s="272" t="s">
        <v>845</v>
      </c>
      <c r="C432" s="272" t="s">
        <v>672</v>
      </c>
      <c r="D432" s="272" t="s">
        <v>246</v>
      </c>
      <c r="E432" s="272" t="s">
        <v>333</v>
      </c>
      <c r="F432" s="281" t="s">
        <v>1926</v>
      </c>
      <c r="G432" s="272" t="s">
        <v>1796</v>
      </c>
      <c r="H432" s="272" t="s">
        <v>334</v>
      </c>
      <c r="I432" s="272" t="s">
        <v>415</v>
      </c>
      <c r="J432" s="272" t="s">
        <v>316</v>
      </c>
      <c r="K432" s="272" t="s">
        <v>2173</v>
      </c>
      <c r="L432" s="272" t="s">
        <v>324</v>
      </c>
      <c r="M432" s="281" t="s">
        <v>307</v>
      </c>
      <c r="N432" s="272" t="s">
        <v>307</v>
      </c>
      <c r="O432" s="278" t="s">
        <v>307</v>
      </c>
      <c r="P432" s="271">
        <v>0</v>
      </c>
      <c r="Q432" s="281" t="s">
        <v>307</v>
      </c>
      <c r="R432" s="281" t="s">
        <v>307</v>
      </c>
      <c r="S432" s="281" t="s">
        <v>307</v>
      </c>
      <c r="T432" s="281" t="s">
        <v>307</v>
      </c>
      <c r="U432" s="281" t="s">
        <v>307</v>
      </c>
      <c r="V432" s="281" t="s">
        <v>307</v>
      </c>
      <c r="W432" s="281" t="s">
        <v>307</v>
      </c>
      <c r="X432" s="281" t="s">
        <v>307</v>
      </c>
      <c r="Y432" s="281" t="s">
        <v>307</v>
      </c>
      <c r="Z432" s="281" t="s">
        <v>307</v>
      </c>
      <c r="AA432" s="281" t="s">
        <v>307</v>
      </c>
      <c r="AB432" s="281" t="s">
        <v>307</v>
      </c>
      <c r="AC432" s="272" t="s">
        <v>307</v>
      </c>
      <c r="AD432" s="281"/>
      <c r="AE432" s="281" t="s">
        <v>307</v>
      </c>
      <c r="AF432" s="281"/>
      <c r="AG432" s="281" t="s">
        <v>2051</v>
      </c>
    </row>
    <row r="433" spans="1:33" ht="14.4" x14ac:dyDescent="0.3">
      <c r="A433" s="271">
        <v>123990</v>
      </c>
      <c r="B433" s="272" t="s">
        <v>843</v>
      </c>
      <c r="C433" s="272" t="s">
        <v>164</v>
      </c>
      <c r="D433" s="272" t="s">
        <v>220</v>
      </c>
      <c r="E433" s="272" t="s">
        <v>307</v>
      </c>
      <c r="F433" s="272" t="s">
        <v>307</v>
      </c>
      <c r="G433" s="272" t="s">
        <v>307</v>
      </c>
      <c r="H433" s="272" t="s">
        <v>307</v>
      </c>
      <c r="I433" s="272" t="s">
        <v>415</v>
      </c>
      <c r="J433" s="272" t="s">
        <v>307</v>
      </c>
      <c r="K433" s="281" t="s">
        <v>307</v>
      </c>
      <c r="L433" s="272" t="s">
        <v>307</v>
      </c>
      <c r="M433" s="281" t="s">
        <v>307</v>
      </c>
      <c r="N433" s="272" t="s">
        <v>307</v>
      </c>
      <c r="O433" s="278" t="s">
        <v>307</v>
      </c>
      <c r="P433" s="271">
        <v>0</v>
      </c>
      <c r="Q433" s="281" t="s">
        <v>307</v>
      </c>
      <c r="R433" s="281" t="s">
        <v>307</v>
      </c>
      <c r="S433" s="281" t="s">
        <v>307</v>
      </c>
      <c r="T433" s="281" t="s">
        <v>307</v>
      </c>
      <c r="U433" s="281" t="s">
        <v>307</v>
      </c>
      <c r="V433" s="281" t="s">
        <v>307</v>
      </c>
      <c r="W433" s="281" t="s">
        <v>307</v>
      </c>
      <c r="X433" s="281" t="s">
        <v>307</v>
      </c>
      <c r="Y433" s="281" t="s">
        <v>307</v>
      </c>
      <c r="Z433" s="281" t="s">
        <v>307</v>
      </c>
      <c r="AA433" s="281" t="s">
        <v>307</v>
      </c>
      <c r="AB433" s="281" t="s">
        <v>307</v>
      </c>
      <c r="AC433" s="272" t="s">
        <v>307</v>
      </c>
      <c r="AD433" s="281"/>
      <c r="AE433" s="281" t="s">
        <v>307</v>
      </c>
      <c r="AF433" s="281" t="s">
        <v>2051</v>
      </c>
      <c r="AG433" s="281" t="s">
        <v>2051</v>
      </c>
    </row>
    <row r="434" spans="1:33" ht="14.4" x14ac:dyDescent="0.3">
      <c r="A434" s="271">
        <v>123992</v>
      </c>
      <c r="B434" s="272" t="s">
        <v>842</v>
      </c>
      <c r="C434" s="272" t="s">
        <v>66</v>
      </c>
      <c r="D434" s="272" t="s">
        <v>293</v>
      </c>
      <c r="E434" s="272" t="s">
        <v>307</v>
      </c>
      <c r="F434" s="272" t="s">
        <v>307</v>
      </c>
      <c r="G434" s="272" t="s">
        <v>307</v>
      </c>
      <c r="H434" s="272" t="s">
        <v>307</v>
      </c>
      <c r="I434" s="272" t="s">
        <v>415</v>
      </c>
      <c r="J434" s="272" t="s">
        <v>307</v>
      </c>
      <c r="K434" s="272" t="s">
        <v>307</v>
      </c>
      <c r="L434" s="272" t="s">
        <v>307</v>
      </c>
      <c r="M434" s="281" t="s">
        <v>307</v>
      </c>
      <c r="N434" s="272" t="s">
        <v>307</v>
      </c>
      <c r="O434" s="278" t="s">
        <v>307</v>
      </c>
      <c r="P434" s="271">
        <v>0</v>
      </c>
      <c r="Q434" s="281" t="s">
        <v>307</v>
      </c>
      <c r="R434" s="281" t="s">
        <v>307</v>
      </c>
      <c r="S434" s="281" t="s">
        <v>307</v>
      </c>
      <c r="T434" s="281" t="s">
        <v>307</v>
      </c>
      <c r="U434" s="281" t="s">
        <v>307</v>
      </c>
      <c r="V434" s="281" t="s">
        <v>307</v>
      </c>
      <c r="W434" s="281" t="s">
        <v>307</v>
      </c>
      <c r="X434" s="281" t="s">
        <v>307</v>
      </c>
      <c r="Y434" s="281" t="s">
        <v>307</v>
      </c>
      <c r="Z434" s="281" t="s">
        <v>307</v>
      </c>
      <c r="AA434" s="281" t="s">
        <v>307</v>
      </c>
      <c r="AB434" s="281" t="s">
        <v>307</v>
      </c>
      <c r="AC434" s="272" t="s">
        <v>307</v>
      </c>
      <c r="AD434" s="281"/>
      <c r="AE434" s="281" t="s">
        <v>307</v>
      </c>
      <c r="AF434" s="281" t="s">
        <v>2051</v>
      </c>
      <c r="AG434" s="281" t="s">
        <v>2051</v>
      </c>
    </row>
    <row r="435" spans="1:33" ht="28.8" x14ac:dyDescent="0.3">
      <c r="A435" s="273">
        <v>123993</v>
      </c>
      <c r="B435" s="274" t="s">
        <v>841</v>
      </c>
      <c r="C435" s="274" t="s">
        <v>117</v>
      </c>
      <c r="D435" s="274" t="s">
        <v>278</v>
      </c>
      <c r="E435" s="274" t="s">
        <v>1408</v>
      </c>
      <c r="F435" s="275">
        <v>36917</v>
      </c>
      <c r="G435" s="274" t="s">
        <v>2193</v>
      </c>
      <c r="H435" s="274" t="s">
        <v>334</v>
      </c>
      <c r="I435" s="274" t="s">
        <v>415</v>
      </c>
      <c r="J435" s="274" t="s">
        <v>316</v>
      </c>
      <c r="K435" s="273">
        <v>2018</v>
      </c>
      <c r="L435" s="274" t="s">
        <v>315</v>
      </c>
      <c r="N435" s="272" t="s">
        <v>307</v>
      </c>
      <c r="O435" s="278" t="s">
        <v>307</v>
      </c>
      <c r="P435" s="271">
        <v>0</v>
      </c>
      <c r="AC435" s="274" t="s">
        <v>307</v>
      </c>
    </row>
    <row r="436" spans="1:33" ht="28.8" x14ac:dyDescent="0.3">
      <c r="A436" s="271">
        <v>123994</v>
      </c>
      <c r="B436" s="272" t="s">
        <v>839</v>
      </c>
      <c r="C436" s="272" t="s">
        <v>382</v>
      </c>
      <c r="D436" s="272" t="s">
        <v>840</v>
      </c>
      <c r="E436" s="272" t="s">
        <v>307</v>
      </c>
      <c r="F436" s="281" t="s">
        <v>307</v>
      </c>
      <c r="G436" s="272" t="s">
        <v>307</v>
      </c>
      <c r="H436" s="272" t="s">
        <v>307</v>
      </c>
      <c r="I436" s="272" t="s">
        <v>415</v>
      </c>
      <c r="J436" s="272" t="s">
        <v>307</v>
      </c>
      <c r="K436" s="272" t="s">
        <v>307</v>
      </c>
      <c r="L436" s="272" t="s">
        <v>307</v>
      </c>
      <c r="M436" s="281" t="s">
        <v>307</v>
      </c>
      <c r="N436" s="272" t="s">
        <v>307</v>
      </c>
      <c r="O436" s="278" t="s">
        <v>307</v>
      </c>
      <c r="P436" s="271">
        <v>0</v>
      </c>
      <c r="Q436" s="281" t="s">
        <v>307</v>
      </c>
      <c r="R436" s="281" t="s">
        <v>307</v>
      </c>
      <c r="S436" s="281" t="s">
        <v>307</v>
      </c>
      <c r="T436" s="281" t="s">
        <v>307</v>
      </c>
      <c r="U436" s="281" t="s">
        <v>307</v>
      </c>
      <c r="V436" s="281" t="s">
        <v>307</v>
      </c>
      <c r="W436" s="281" t="s">
        <v>307</v>
      </c>
      <c r="X436" s="281" t="s">
        <v>307</v>
      </c>
      <c r="Y436" s="281" t="s">
        <v>307</v>
      </c>
      <c r="Z436" s="281" t="s">
        <v>307</v>
      </c>
      <c r="AA436" s="281" t="s">
        <v>307</v>
      </c>
      <c r="AB436" s="281" t="s">
        <v>307</v>
      </c>
      <c r="AC436" s="272" t="s">
        <v>307</v>
      </c>
      <c r="AD436" s="281"/>
      <c r="AE436" s="281" t="s">
        <v>307</v>
      </c>
      <c r="AF436" s="281" t="s">
        <v>2051</v>
      </c>
      <c r="AG436" s="281" t="s">
        <v>2051</v>
      </c>
    </row>
    <row r="437" spans="1:33" ht="28.8" x14ac:dyDescent="0.3">
      <c r="A437" s="273">
        <v>123998</v>
      </c>
      <c r="B437" s="274" t="s">
        <v>838</v>
      </c>
      <c r="C437" s="274" t="s">
        <v>396</v>
      </c>
      <c r="D437" s="274" t="s">
        <v>226</v>
      </c>
      <c r="E437" s="274" t="s">
        <v>333</v>
      </c>
      <c r="F437" s="275">
        <v>35938</v>
      </c>
      <c r="G437" s="274" t="s">
        <v>1831</v>
      </c>
      <c r="H437" s="274" t="s">
        <v>336</v>
      </c>
      <c r="I437" s="274" t="s">
        <v>415</v>
      </c>
      <c r="J437" s="274" t="s">
        <v>335</v>
      </c>
      <c r="K437" s="273">
        <v>2016</v>
      </c>
      <c r="L437" s="274" t="s">
        <v>315</v>
      </c>
      <c r="N437" s="272" t="s">
        <v>307</v>
      </c>
      <c r="O437" s="278" t="s">
        <v>307</v>
      </c>
      <c r="P437" s="271">
        <v>0</v>
      </c>
      <c r="AC437" s="274" t="s">
        <v>307</v>
      </c>
    </row>
    <row r="438" spans="1:33" ht="28.8" x14ac:dyDescent="0.3">
      <c r="A438" s="273">
        <v>124005</v>
      </c>
      <c r="B438" s="274" t="s">
        <v>837</v>
      </c>
      <c r="C438" s="274" t="s">
        <v>673</v>
      </c>
      <c r="D438" s="274" t="s">
        <v>788</v>
      </c>
      <c r="E438" s="274" t="s">
        <v>333</v>
      </c>
      <c r="F438" s="275">
        <v>31048</v>
      </c>
      <c r="G438" s="274" t="s">
        <v>1885</v>
      </c>
      <c r="H438" s="274" t="s">
        <v>334</v>
      </c>
      <c r="I438" s="274" t="s">
        <v>415</v>
      </c>
      <c r="J438" s="274" t="s">
        <v>316</v>
      </c>
      <c r="K438" s="273">
        <v>2002</v>
      </c>
      <c r="L438" s="274" t="s">
        <v>324</v>
      </c>
      <c r="N438" s="272" t="s">
        <v>307</v>
      </c>
      <c r="O438" s="278" t="s">
        <v>307</v>
      </c>
      <c r="P438" s="271">
        <v>0</v>
      </c>
      <c r="AC438" s="274" t="s">
        <v>307</v>
      </c>
    </row>
    <row r="439" spans="1:33" ht="28.8" x14ac:dyDescent="0.3">
      <c r="A439" s="273">
        <v>124027</v>
      </c>
      <c r="B439" s="274" t="s">
        <v>836</v>
      </c>
      <c r="C439" s="274" t="s">
        <v>66</v>
      </c>
      <c r="D439" s="274" t="s">
        <v>2104</v>
      </c>
      <c r="E439" s="274" t="s">
        <v>1408</v>
      </c>
      <c r="F439" s="275">
        <v>35896</v>
      </c>
      <c r="G439" s="274" t="s">
        <v>1894</v>
      </c>
      <c r="H439" s="274" t="s">
        <v>334</v>
      </c>
      <c r="I439" s="274" t="s">
        <v>415</v>
      </c>
      <c r="J439" s="274" t="s">
        <v>335</v>
      </c>
      <c r="K439" s="273">
        <v>2016</v>
      </c>
      <c r="L439" s="274" t="s">
        <v>315</v>
      </c>
      <c r="N439" s="272" t="s">
        <v>307</v>
      </c>
      <c r="O439" s="278" t="s">
        <v>307</v>
      </c>
      <c r="P439" s="271">
        <v>0</v>
      </c>
      <c r="AC439" s="274" t="s">
        <v>307</v>
      </c>
    </row>
    <row r="440" spans="1:33" ht="28.8" x14ac:dyDescent="0.3">
      <c r="A440" s="271">
        <v>124030</v>
      </c>
      <c r="B440" s="272" t="s">
        <v>835</v>
      </c>
      <c r="C440" s="272" t="s">
        <v>99</v>
      </c>
      <c r="D440" s="272" t="s">
        <v>260</v>
      </c>
      <c r="E440" s="272" t="s">
        <v>1408</v>
      </c>
      <c r="F440" s="272" t="s">
        <v>2000</v>
      </c>
      <c r="G440" s="272" t="s">
        <v>315</v>
      </c>
      <c r="H440" s="272" t="s">
        <v>334</v>
      </c>
      <c r="I440" s="272" t="s">
        <v>415</v>
      </c>
      <c r="J440" s="272" t="s">
        <v>1787</v>
      </c>
      <c r="K440" s="272" t="s">
        <v>2047</v>
      </c>
      <c r="L440" s="272" t="s">
        <v>315</v>
      </c>
      <c r="M440" s="281" t="s">
        <v>307</v>
      </c>
      <c r="N440" s="272" t="s">
        <v>307</v>
      </c>
      <c r="O440" s="278" t="s">
        <v>307</v>
      </c>
      <c r="P440" s="271">
        <v>0</v>
      </c>
      <c r="Q440" s="281" t="s">
        <v>307</v>
      </c>
      <c r="R440" s="281" t="s">
        <v>307</v>
      </c>
      <c r="S440" s="281" t="s">
        <v>307</v>
      </c>
      <c r="T440" s="281" t="s">
        <v>307</v>
      </c>
      <c r="U440" s="281" t="s">
        <v>307</v>
      </c>
      <c r="V440" s="281" t="s">
        <v>307</v>
      </c>
      <c r="W440" s="281" t="s">
        <v>307</v>
      </c>
      <c r="X440" s="281" t="s">
        <v>307</v>
      </c>
      <c r="Y440" s="281" t="s">
        <v>307</v>
      </c>
      <c r="Z440" s="281" t="s">
        <v>307</v>
      </c>
      <c r="AA440" s="281" t="s">
        <v>307</v>
      </c>
      <c r="AB440" s="281" t="s">
        <v>307</v>
      </c>
      <c r="AC440" s="272" t="s">
        <v>307</v>
      </c>
      <c r="AD440" s="281"/>
      <c r="AE440" s="281" t="s">
        <v>307</v>
      </c>
      <c r="AF440" s="281"/>
      <c r="AG440" s="281" t="s">
        <v>2051</v>
      </c>
    </row>
    <row r="441" spans="1:33" ht="28.8" x14ac:dyDescent="0.3">
      <c r="A441" s="273">
        <v>124032</v>
      </c>
      <c r="B441" s="274" t="s">
        <v>834</v>
      </c>
      <c r="C441" s="274" t="s">
        <v>104</v>
      </c>
      <c r="D441" s="274" t="s">
        <v>212</v>
      </c>
      <c r="E441" s="274" t="s">
        <v>333</v>
      </c>
      <c r="F441" s="279"/>
      <c r="G441" s="274" t="s">
        <v>1896</v>
      </c>
      <c r="H441" s="274" t="s">
        <v>334</v>
      </c>
      <c r="I441" s="274" t="s">
        <v>415</v>
      </c>
      <c r="J441" s="274" t="s">
        <v>335</v>
      </c>
      <c r="K441" s="273">
        <v>2014</v>
      </c>
      <c r="L441" s="274" t="s">
        <v>328</v>
      </c>
      <c r="N441" s="272" t="s">
        <v>307</v>
      </c>
      <c r="O441" s="278" t="s">
        <v>307</v>
      </c>
      <c r="P441" s="271">
        <v>0</v>
      </c>
      <c r="AC441" s="274" t="s">
        <v>307</v>
      </c>
    </row>
    <row r="442" spans="1:33" ht="14.4" x14ac:dyDescent="0.3">
      <c r="A442" s="271">
        <v>124034</v>
      </c>
      <c r="B442" s="272" t="s">
        <v>833</v>
      </c>
      <c r="C442" s="272" t="s">
        <v>119</v>
      </c>
      <c r="D442" s="272" t="s">
        <v>477</v>
      </c>
      <c r="E442" s="272" t="s">
        <v>307</v>
      </c>
      <c r="F442" s="272" t="s">
        <v>307</v>
      </c>
      <c r="G442" s="272" t="s">
        <v>307</v>
      </c>
      <c r="H442" s="272" t="s">
        <v>307</v>
      </c>
      <c r="I442" s="272" t="s">
        <v>415</v>
      </c>
      <c r="J442" s="272" t="s">
        <v>307</v>
      </c>
      <c r="K442" s="272" t="s">
        <v>307</v>
      </c>
      <c r="L442" s="272" t="s">
        <v>307</v>
      </c>
      <c r="M442" s="281" t="s">
        <v>307</v>
      </c>
      <c r="N442" s="272" t="s">
        <v>307</v>
      </c>
      <c r="O442" s="278" t="s">
        <v>307</v>
      </c>
      <c r="P442" s="271">
        <v>0</v>
      </c>
      <c r="Q442" s="281" t="s">
        <v>307</v>
      </c>
      <c r="R442" s="281" t="s">
        <v>307</v>
      </c>
      <c r="S442" s="281" t="s">
        <v>307</v>
      </c>
      <c r="T442" s="281" t="s">
        <v>307</v>
      </c>
      <c r="U442" s="281" t="s">
        <v>307</v>
      </c>
      <c r="V442" s="281" t="s">
        <v>307</v>
      </c>
      <c r="W442" s="281" t="s">
        <v>307</v>
      </c>
      <c r="X442" s="281" t="s">
        <v>307</v>
      </c>
      <c r="Y442" s="281" t="s">
        <v>307</v>
      </c>
      <c r="Z442" s="281" t="s">
        <v>307</v>
      </c>
      <c r="AA442" s="281" t="s">
        <v>307</v>
      </c>
      <c r="AB442" s="281" t="s">
        <v>307</v>
      </c>
      <c r="AC442" s="272" t="s">
        <v>307</v>
      </c>
      <c r="AD442" s="281"/>
      <c r="AE442" s="281" t="s">
        <v>307</v>
      </c>
      <c r="AF442" s="281" t="s">
        <v>2051</v>
      </c>
      <c r="AG442" s="281" t="s">
        <v>2051</v>
      </c>
    </row>
    <row r="443" spans="1:33" ht="28.8" x14ac:dyDescent="0.3">
      <c r="A443" s="273">
        <v>124036</v>
      </c>
      <c r="B443" s="274" t="s">
        <v>832</v>
      </c>
      <c r="C443" s="274" t="s">
        <v>386</v>
      </c>
      <c r="D443" s="274" t="s">
        <v>202</v>
      </c>
      <c r="E443" s="274" t="s">
        <v>1408</v>
      </c>
      <c r="F443" s="275">
        <v>31634</v>
      </c>
      <c r="G443" s="274" t="s">
        <v>1827</v>
      </c>
      <c r="H443" s="274" t="s">
        <v>334</v>
      </c>
      <c r="I443" s="274" t="s">
        <v>415</v>
      </c>
      <c r="J443" s="274" t="s">
        <v>316</v>
      </c>
      <c r="K443" s="273">
        <v>2005</v>
      </c>
      <c r="L443" s="274" t="s">
        <v>317</v>
      </c>
      <c r="N443" s="272" t="s">
        <v>307</v>
      </c>
      <c r="O443" s="278" t="s">
        <v>307</v>
      </c>
      <c r="P443" s="271">
        <v>0</v>
      </c>
      <c r="AC443" s="274" t="s">
        <v>307</v>
      </c>
    </row>
    <row r="444" spans="1:33" ht="14.4" x14ac:dyDescent="0.3">
      <c r="A444" s="271">
        <v>124041</v>
      </c>
      <c r="B444" s="272" t="s">
        <v>831</v>
      </c>
      <c r="C444" s="272" t="s">
        <v>60</v>
      </c>
      <c r="D444" s="272" t="s">
        <v>608</v>
      </c>
      <c r="E444" s="272" t="s">
        <v>307</v>
      </c>
      <c r="F444" s="281" t="s">
        <v>307</v>
      </c>
      <c r="G444" s="272" t="s">
        <v>307</v>
      </c>
      <c r="H444" s="272" t="s">
        <v>307</v>
      </c>
      <c r="I444" s="272" t="s">
        <v>415</v>
      </c>
      <c r="J444" s="272" t="s">
        <v>307</v>
      </c>
      <c r="K444" s="272" t="s">
        <v>307</v>
      </c>
      <c r="L444" s="272" t="s">
        <v>307</v>
      </c>
      <c r="M444" s="281" t="s">
        <v>307</v>
      </c>
      <c r="N444" s="272" t="s">
        <v>307</v>
      </c>
      <c r="O444" s="278" t="s">
        <v>307</v>
      </c>
      <c r="P444" s="271">
        <v>0</v>
      </c>
      <c r="Q444" s="281" t="s">
        <v>307</v>
      </c>
      <c r="R444" s="281" t="s">
        <v>307</v>
      </c>
      <c r="S444" s="281" t="s">
        <v>307</v>
      </c>
      <c r="T444" s="281" t="s">
        <v>307</v>
      </c>
      <c r="U444" s="281" t="s">
        <v>307</v>
      </c>
      <c r="V444" s="281" t="s">
        <v>307</v>
      </c>
      <c r="W444" s="281" t="s">
        <v>307</v>
      </c>
      <c r="X444" s="281" t="s">
        <v>307</v>
      </c>
      <c r="Y444" s="281" t="s">
        <v>307</v>
      </c>
      <c r="Z444" s="281" t="s">
        <v>307</v>
      </c>
      <c r="AA444" s="281" t="s">
        <v>307</v>
      </c>
      <c r="AB444" s="281" t="s">
        <v>307</v>
      </c>
      <c r="AC444" s="272" t="s">
        <v>307</v>
      </c>
      <c r="AD444" s="281"/>
      <c r="AE444" s="281" t="s">
        <v>307</v>
      </c>
      <c r="AF444" s="281" t="s">
        <v>2051</v>
      </c>
      <c r="AG444" s="281" t="s">
        <v>2051</v>
      </c>
    </row>
    <row r="445" spans="1:33" ht="28.8" x14ac:dyDescent="0.3">
      <c r="A445" s="273">
        <v>124050</v>
      </c>
      <c r="B445" s="274" t="s">
        <v>828</v>
      </c>
      <c r="C445" s="274" t="s">
        <v>63</v>
      </c>
      <c r="D445" s="274" t="s">
        <v>214</v>
      </c>
      <c r="E445" s="274" t="s">
        <v>333</v>
      </c>
      <c r="F445" s="280">
        <v>30485</v>
      </c>
      <c r="G445" s="274" t="s">
        <v>1802</v>
      </c>
      <c r="H445" s="274" t="s">
        <v>334</v>
      </c>
      <c r="I445" s="274" t="s">
        <v>415</v>
      </c>
      <c r="J445" s="274" t="s">
        <v>316</v>
      </c>
      <c r="K445" s="273">
        <v>2000</v>
      </c>
      <c r="L445" s="274" t="s">
        <v>328</v>
      </c>
      <c r="N445" s="272" t="s">
        <v>307</v>
      </c>
      <c r="O445" s="278" t="s">
        <v>307</v>
      </c>
      <c r="P445" s="271">
        <v>0</v>
      </c>
      <c r="AC445" s="274" t="s">
        <v>307</v>
      </c>
    </row>
    <row r="446" spans="1:33" ht="28.8" x14ac:dyDescent="0.3">
      <c r="A446" s="273">
        <v>124059</v>
      </c>
      <c r="B446" s="274" t="s">
        <v>827</v>
      </c>
      <c r="C446" s="274" t="s">
        <v>64</v>
      </c>
      <c r="D446" s="274" t="s">
        <v>264</v>
      </c>
      <c r="E446" s="274" t="s">
        <v>332</v>
      </c>
      <c r="F446" s="279"/>
      <c r="G446" s="274" t="s">
        <v>315</v>
      </c>
      <c r="H446" s="274" t="s">
        <v>334</v>
      </c>
      <c r="I446" s="274" t="s">
        <v>415</v>
      </c>
      <c r="J446" s="274" t="s">
        <v>316</v>
      </c>
      <c r="K446" s="273">
        <v>2019</v>
      </c>
      <c r="L446" s="274" t="s">
        <v>315</v>
      </c>
      <c r="N446" s="272" t="s">
        <v>307</v>
      </c>
      <c r="O446" s="278" t="s">
        <v>307</v>
      </c>
      <c r="P446" s="271">
        <v>0</v>
      </c>
      <c r="AC446" s="274" t="s">
        <v>307</v>
      </c>
    </row>
    <row r="447" spans="1:33" ht="14.4" x14ac:dyDescent="0.3">
      <c r="A447" s="271">
        <v>124064</v>
      </c>
      <c r="B447" s="272" t="s">
        <v>826</v>
      </c>
      <c r="C447" s="272" t="s">
        <v>722</v>
      </c>
      <c r="D447" s="272" t="s">
        <v>198</v>
      </c>
      <c r="E447" s="272" t="s">
        <v>307</v>
      </c>
      <c r="F447" s="272" t="s">
        <v>307</v>
      </c>
      <c r="G447" s="272" t="s">
        <v>307</v>
      </c>
      <c r="H447" s="272" t="s">
        <v>307</v>
      </c>
      <c r="I447" s="272" t="s">
        <v>415</v>
      </c>
      <c r="J447" s="272" t="s">
        <v>307</v>
      </c>
      <c r="K447" s="272" t="s">
        <v>307</v>
      </c>
      <c r="L447" s="272" t="s">
        <v>307</v>
      </c>
      <c r="M447" s="281" t="s">
        <v>307</v>
      </c>
      <c r="N447" s="272" t="s">
        <v>307</v>
      </c>
      <c r="O447" s="278" t="s">
        <v>307</v>
      </c>
      <c r="P447" s="271">
        <v>0</v>
      </c>
      <c r="Q447" s="281" t="s">
        <v>307</v>
      </c>
      <c r="R447" s="281" t="s">
        <v>307</v>
      </c>
      <c r="S447" s="281" t="s">
        <v>307</v>
      </c>
      <c r="T447" s="281" t="s">
        <v>307</v>
      </c>
      <c r="U447" s="281" t="s">
        <v>307</v>
      </c>
      <c r="V447" s="281" t="s">
        <v>307</v>
      </c>
      <c r="W447" s="281" t="s">
        <v>307</v>
      </c>
      <c r="X447" s="281" t="s">
        <v>307</v>
      </c>
      <c r="Y447" s="281" t="s">
        <v>307</v>
      </c>
      <c r="Z447" s="281" t="s">
        <v>307</v>
      </c>
      <c r="AA447" s="281" t="s">
        <v>307</v>
      </c>
      <c r="AB447" s="281" t="s">
        <v>307</v>
      </c>
      <c r="AC447" s="272" t="s">
        <v>307</v>
      </c>
      <c r="AD447" s="281"/>
      <c r="AE447" s="281" t="s">
        <v>307</v>
      </c>
      <c r="AF447" s="281" t="s">
        <v>2051</v>
      </c>
      <c r="AG447" s="281" t="s">
        <v>2051</v>
      </c>
    </row>
    <row r="448" spans="1:33" ht="28.8" x14ac:dyDescent="0.3">
      <c r="A448" s="273">
        <v>124072</v>
      </c>
      <c r="B448" s="274" t="s">
        <v>824</v>
      </c>
      <c r="C448" s="274" t="s">
        <v>97</v>
      </c>
      <c r="D448" s="274" t="s">
        <v>825</v>
      </c>
      <c r="E448" s="274" t="s">
        <v>332</v>
      </c>
      <c r="F448" s="279"/>
      <c r="G448" s="274" t="s">
        <v>319</v>
      </c>
      <c r="H448" s="274" t="s">
        <v>334</v>
      </c>
      <c r="I448" s="274" t="s">
        <v>415</v>
      </c>
      <c r="J448" s="274" t="s">
        <v>335</v>
      </c>
      <c r="K448" s="282">
        <v>2016</v>
      </c>
      <c r="L448" s="274" t="s">
        <v>315</v>
      </c>
      <c r="N448" s="272" t="s">
        <v>307</v>
      </c>
      <c r="O448" s="278" t="s">
        <v>307</v>
      </c>
      <c r="P448" s="271">
        <v>0</v>
      </c>
      <c r="AC448" s="274" t="s">
        <v>307</v>
      </c>
    </row>
    <row r="449" spans="1:33" ht="28.8" x14ac:dyDescent="0.3">
      <c r="A449" s="271">
        <v>124075</v>
      </c>
      <c r="B449" s="272" t="s">
        <v>609</v>
      </c>
      <c r="C449" s="272" t="s">
        <v>367</v>
      </c>
      <c r="D449" s="272" t="s">
        <v>235</v>
      </c>
      <c r="E449" s="272" t="s">
        <v>332</v>
      </c>
      <c r="F449" s="272" t="s">
        <v>1975</v>
      </c>
      <c r="G449" s="272" t="s">
        <v>1901</v>
      </c>
      <c r="H449" s="272" t="s">
        <v>334</v>
      </c>
      <c r="I449" s="272" t="s">
        <v>415</v>
      </c>
      <c r="J449" s="272" t="s">
        <v>335</v>
      </c>
      <c r="K449" s="272" t="s">
        <v>2170</v>
      </c>
      <c r="L449" s="272" t="s">
        <v>315</v>
      </c>
      <c r="M449" s="281" t="s">
        <v>307</v>
      </c>
      <c r="N449" s="272" t="s">
        <v>307</v>
      </c>
      <c r="O449" s="278" t="s">
        <v>307</v>
      </c>
      <c r="P449" s="271">
        <v>0</v>
      </c>
      <c r="Q449" s="281" t="s">
        <v>307</v>
      </c>
      <c r="R449" s="281" t="s">
        <v>307</v>
      </c>
      <c r="S449" s="281" t="s">
        <v>307</v>
      </c>
      <c r="T449" s="281" t="s">
        <v>307</v>
      </c>
      <c r="U449" s="281" t="s">
        <v>307</v>
      </c>
      <c r="V449" s="281" t="s">
        <v>307</v>
      </c>
      <c r="W449" s="281" t="s">
        <v>307</v>
      </c>
      <c r="X449" s="281" t="s">
        <v>307</v>
      </c>
      <c r="Y449" s="281" t="s">
        <v>307</v>
      </c>
      <c r="Z449" s="281" t="s">
        <v>307</v>
      </c>
      <c r="AA449" s="281" t="s">
        <v>307</v>
      </c>
      <c r="AB449" s="281" t="s">
        <v>307</v>
      </c>
      <c r="AC449" s="272" t="s">
        <v>307</v>
      </c>
      <c r="AD449" s="281"/>
      <c r="AE449" s="281" t="s">
        <v>307</v>
      </c>
      <c r="AF449" s="281"/>
      <c r="AG449" s="281" t="s">
        <v>2051</v>
      </c>
    </row>
    <row r="450" spans="1:33" ht="28.8" x14ac:dyDescent="0.3">
      <c r="A450" s="273">
        <v>124090</v>
      </c>
      <c r="B450" s="274" t="s">
        <v>823</v>
      </c>
      <c r="C450" s="274" t="s">
        <v>66</v>
      </c>
      <c r="D450" s="274" t="s">
        <v>250</v>
      </c>
      <c r="E450" s="274" t="s">
        <v>1408</v>
      </c>
      <c r="F450" s="275">
        <v>36862</v>
      </c>
      <c r="G450" s="274" t="s">
        <v>315</v>
      </c>
      <c r="H450" s="274" t="s">
        <v>577</v>
      </c>
      <c r="I450" s="274" t="s">
        <v>415</v>
      </c>
      <c r="J450" s="274" t="s">
        <v>316</v>
      </c>
      <c r="K450" s="273">
        <v>2018</v>
      </c>
      <c r="L450" s="274" t="s">
        <v>315</v>
      </c>
      <c r="N450" s="272" t="s">
        <v>307</v>
      </c>
      <c r="O450" s="278" t="s">
        <v>307</v>
      </c>
      <c r="P450" s="271">
        <v>0</v>
      </c>
      <c r="AC450" s="274" t="s">
        <v>307</v>
      </c>
    </row>
    <row r="451" spans="1:33" ht="28.8" x14ac:dyDescent="0.3">
      <c r="A451" s="273">
        <v>124095</v>
      </c>
      <c r="B451" s="274" t="s">
        <v>822</v>
      </c>
      <c r="C451" s="274" t="s">
        <v>99</v>
      </c>
      <c r="D451" s="274" t="s">
        <v>536</v>
      </c>
      <c r="E451" s="274" t="s">
        <v>1408</v>
      </c>
      <c r="F451" s="275">
        <v>31778</v>
      </c>
      <c r="G451" s="274" t="s">
        <v>1793</v>
      </c>
      <c r="H451" s="274" t="s">
        <v>334</v>
      </c>
      <c r="I451" s="274" t="s">
        <v>415</v>
      </c>
      <c r="J451" s="274" t="s">
        <v>1787</v>
      </c>
      <c r="K451" s="273">
        <v>2004</v>
      </c>
      <c r="L451" s="274" t="s">
        <v>317</v>
      </c>
      <c r="N451" s="272" t="s">
        <v>307</v>
      </c>
      <c r="O451" s="278" t="s">
        <v>307</v>
      </c>
      <c r="P451" s="271">
        <v>0</v>
      </c>
      <c r="AC451" s="274" t="s">
        <v>307</v>
      </c>
    </row>
    <row r="452" spans="1:33" ht="28.8" x14ac:dyDescent="0.3">
      <c r="A452" s="273">
        <v>124098</v>
      </c>
      <c r="B452" s="274" t="s">
        <v>820</v>
      </c>
      <c r="C452" s="274" t="s">
        <v>764</v>
      </c>
      <c r="D452" s="274" t="s">
        <v>821</v>
      </c>
      <c r="E452" s="274" t="s">
        <v>333</v>
      </c>
      <c r="F452" s="279"/>
      <c r="G452" s="274" t="s">
        <v>1817</v>
      </c>
      <c r="H452" s="274" t="s">
        <v>334</v>
      </c>
      <c r="I452" s="274" t="s">
        <v>415</v>
      </c>
      <c r="J452" s="274" t="s">
        <v>335</v>
      </c>
      <c r="K452" s="273">
        <v>2013</v>
      </c>
      <c r="L452" s="274" t="s">
        <v>315</v>
      </c>
      <c r="N452" s="272" t="s">
        <v>307</v>
      </c>
      <c r="O452" s="278" t="s">
        <v>307</v>
      </c>
      <c r="P452" s="271">
        <v>0</v>
      </c>
      <c r="AC452" s="274" t="s">
        <v>307</v>
      </c>
    </row>
    <row r="453" spans="1:33" ht="28.8" x14ac:dyDescent="0.3">
      <c r="A453" s="273">
        <v>124102</v>
      </c>
      <c r="B453" s="274" t="s">
        <v>819</v>
      </c>
      <c r="C453" s="274" t="s">
        <v>66</v>
      </c>
      <c r="D453" s="274" t="s">
        <v>202</v>
      </c>
      <c r="E453" s="274" t="s">
        <v>1408</v>
      </c>
      <c r="F453" s="280">
        <v>34199</v>
      </c>
      <c r="G453" s="274" t="s">
        <v>1809</v>
      </c>
      <c r="H453" s="274" t="s">
        <v>334</v>
      </c>
      <c r="I453" s="274" t="s">
        <v>415</v>
      </c>
      <c r="J453" s="274" t="s">
        <v>1787</v>
      </c>
      <c r="K453" s="273">
        <v>2008</v>
      </c>
      <c r="L453" s="274" t="s">
        <v>315</v>
      </c>
      <c r="N453" s="272" t="s">
        <v>307</v>
      </c>
      <c r="O453" s="278" t="s">
        <v>307</v>
      </c>
      <c r="P453" s="271">
        <v>0</v>
      </c>
      <c r="AC453" s="274" t="s">
        <v>307</v>
      </c>
    </row>
    <row r="454" spans="1:33" ht="14.4" x14ac:dyDescent="0.3">
      <c r="A454" s="271">
        <v>124103</v>
      </c>
      <c r="B454" s="272" t="s">
        <v>818</v>
      </c>
      <c r="C454" s="272" t="s">
        <v>63</v>
      </c>
      <c r="D454" s="272" t="s">
        <v>197</v>
      </c>
      <c r="E454" s="272" t="s">
        <v>307</v>
      </c>
      <c r="F454" s="272" t="s">
        <v>307</v>
      </c>
      <c r="G454" s="272" t="s">
        <v>307</v>
      </c>
      <c r="H454" s="272" t="s">
        <v>307</v>
      </c>
      <c r="I454" s="272" t="s">
        <v>415</v>
      </c>
      <c r="J454" s="272" t="s">
        <v>307</v>
      </c>
      <c r="K454" s="272" t="s">
        <v>307</v>
      </c>
      <c r="L454" s="272" t="s">
        <v>307</v>
      </c>
      <c r="M454" s="281" t="s">
        <v>307</v>
      </c>
      <c r="N454" s="272" t="s">
        <v>307</v>
      </c>
      <c r="O454" s="278" t="s">
        <v>307</v>
      </c>
      <c r="P454" s="271">
        <v>0</v>
      </c>
      <c r="Q454" s="281" t="s">
        <v>307</v>
      </c>
      <c r="R454" s="281" t="s">
        <v>307</v>
      </c>
      <c r="S454" s="281" t="s">
        <v>307</v>
      </c>
      <c r="T454" s="281" t="s">
        <v>307</v>
      </c>
      <c r="U454" s="281" t="s">
        <v>307</v>
      </c>
      <c r="V454" s="281" t="s">
        <v>307</v>
      </c>
      <c r="W454" s="281" t="s">
        <v>307</v>
      </c>
      <c r="X454" s="281" t="s">
        <v>307</v>
      </c>
      <c r="Y454" s="281" t="s">
        <v>307</v>
      </c>
      <c r="Z454" s="281" t="s">
        <v>307</v>
      </c>
      <c r="AA454" s="281" t="s">
        <v>307</v>
      </c>
      <c r="AB454" s="281" t="s">
        <v>307</v>
      </c>
      <c r="AC454" s="272" t="s">
        <v>307</v>
      </c>
      <c r="AD454" s="281"/>
      <c r="AE454" s="281" t="s">
        <v>307</v>
      </c>
      <c r="AF454" s="281" t="s">
        <v>2051</v>
      </c>
      <c r="AG454" s="281" t="s">
        <v>2051</v>
      </c>
    </row>
    <row r="455" spans="1:33" ht="28.8" x14ac:dyDescent="0.3">
      <c r="A455" s="271">
        <v>124104</v>
      </c>
      <c r="B455" s="272" t="s">
        <v>817</v>
      </c>
      <c r="C455" s="272" t="s">
        <v>62</v>
      </c>
      <c r="D455" s="272" t="s">
        <v>260</v>
      </c>
      <c r="E455" s="272" t="s">
        <v>333</v>
      </c>
      <c r="F455" s="272" t="s">
        <v>1992</v>
      </c>
      <c r="G455" s="272" t="s">
        <v>1806</v>
      </c>
      <c r="H455" s="272" t="s">
        <v>334</v>
      </c>
      <c r="I455" s="272" t="s">
        <v>415</v>
      </c>
      <c r="J455" s="272" t="s">
        <v>335</v>
      </c>
      <c r="K455" s="272" t="s">
        <v>2164</v>
      </c>
      <c r="L455" s="272" t="s">
        <v>317</v>
      </c>
      <c r="M455" s="281" t="s">
        <v>307</v>
      </c>
      <c r="N455" s="272" t="s">
        <v>307</v>
      </c>
      <c r="O455" s="278" t="s">
        <v>307</v>
      </c>
      <c r="P455" s="271">
        <v>0</v>
      </c>
      <c r="Q455" s="281" t="s">
        <v>307</v>
      </c>
      <c r="R455" s="281" t="s">
        <v>307</v>
      </c>
      <c r="S455" s="281" t="s">
        <v>307</v>
      </c>
      <c r="T455" s="281" t="s">
        <v>307</v>
      </c>
      <c r="U455" s="281" t="s">
        <v>307</v>
      </c>
      <c r="V455" s="281" t="s">
        <v>307</v>
      </c>
      <c r="W455" s="281" t="s">
        <v>307</v>
      </c>
      <c r="X455" s="281" t="s">
        <v>307</v>
      </c>
      <c r="Y455" s="281" t="s">
        <v>307</v>
      </c>
      <c r="Z455" s="281" t="s">
        <v>307</v>
      </c>
      <c r="AA455" s="281" t="s">
        <v>307</v>
      </c>
      <c r="AB455" s="281" t="s">
        <v>307</v>
      </c>
      <c r="AC455" s="272" t="s">
        <v>307</v>
      </c>
      <c r="AD455" s="281"/>
      <c r="AE455" s="281" t="s">
        <v>307</v>
      </c>
      <c r="AF455" s="281"/>
      <c r="AG455" s="281" t="s">
        <v>2051</v>
      </c>
    </row>
    <row r="456" spans="1:33" ht="14.4" x14ac:dyDescent="0.3">
      <c r="A456" s="271">
        <v>124107</v>
      </c>
      <c r="B456" s="272" t="s">
        <v>814</v>
      </c>
      <c r="C456" s="272" t="s">
        <v>815</v>
      </c>
      <c r="D456" s="272" t="s">
        <v>370</v>
      </c>
      <c r="E456" s="272" t="s">
        <v>333</v>
      </c>
      <c r="F456" s="281" t="s">
        <v>2001</v>
      </c>
      <c r="G456" s="272" t="s">
        <v>326</v>
      </c>
      <c r="H456" s="272" t="s">
        <v>1666</v>
      </c>
      <c r="I456" s="272" t="s">
        <v>415</v>
      </c>
      <c r="J456" s="272" t="s">
        <v>316</v>
      </c>
      <c r="K456" s="272" t="s">
        <v>2175</v>
      </c>
      <c r="L456" s="272" t="s">
        <v>326</v>
      </c>
      <c r="M456" s="281" t="s">
        <v>307</v>
      </c>
      <c r="N456" s="272" t="s">
        <v>307</v>
      </c>
      <c r="O456" s="278" t="s">
        <v>307</v>
      </c>
      <c r="P456" s="271">
        <v>0</v>
      </c>
      <c r="Q456" s="281" t="s">
        <v>307</v>
      </c>
      <c r="R456" s="281" t="s">
        <v>307</v>
      </c>
      <c r="S456" s="281" t="s">
        <v>307</v>
      </c>
      <c r="T456" s="281" t="s">
        <v>307</v>
      </c>
      <c r="U456" s="281" t="s">
        <v>307</v>
      </c>
      <c r="V456" s="281" t="s">
        <v>307</v>
      </c>
      <c r="W456" s="281" t="s">
        <v>307</v>
      </c>
      <c r="X456" s="281" t="s">
        <v>307</v>
      </c>
      <c r="Y456" s="281" t="s">
        <v>307</v>
      </c>
      <c r="Z456" s="281" t="s">
        <v>307</v>
      </c>
      <c r="AA456" s="281" t="s">
        <v>307</v>
      </c>
      <c r="AB456" s="281" t="s">
        <v>307</v>
      </c>
      <c r="AC456" s="272" t="s">
        <v>307</v>
      </c>
      <c r="AD456" s="281"/>
      <c r="AE456" s="281" t="s">
        <v>307</v>
      </c>
      <c r="AF456" s="281"/>
      <c r="AG456" s="281" t="s">
        <v>2051</v>
      </c>
    </row>
    <row r="457" spans="1:33" ht="28.8" x14ac:dyDescent="0.3">
      <c r="A457" s="273">
        <v>124109</v>
      </c>
      <c r="B457" s="274" t="s">
        <v>813</v>
      </c>
      <c r="C457" s="274" t="s">
        <v>400</v>
      </c>
      <c r="D457" s="274" t="s">
        <v>461</v>
      </c>
      <c r="E457" s="274" t="s">
        <v>1408</v>
      </c>
      <c r="F457" s="280">
        <v>34560</v>
      </c>
      <c r="G457" s="274" t="s">
        <v>326</v>
      </c>
      <c r="H457" s="274" t="s">
        <v>334</v>
      </c>
      <c r="I457" s="274" t="s">
        <v>415</v>
      </c>
      <c r="J457" s="274" t="s">
        <v>316</v>
      </c>
      <c r="K457" s="273">
        <v>2011</v>
      </c>
      <c r="L457" s="274" t="s">
        <v>315</v>
      </c>
      <c r="N457" s="272" t="s">
        <v>307</v>
      </c>
      <c r="O457" s="278" t="s">
        <v>307</v>
      </c>
      <c r="P457" s="271">
        <v>0</v>
      </c>
      <c r="AC457" s="274" t="s">
        <v>307</v>
      </c>
    </row>
    <row r="458" spans="1:33" ht="28.8" x14ac:dyDescent="0.3">
      <c r="A458" s="273">
        <v>124115</v>
      </c>
      <c r="B458" s="274" t="s">
        <v>812</v>
      </c>
      <c r="C458" s="274" t="s">
        <v>150</v>
      </c>
      <c r="D458" s="274" t="s">
        <v>684</v>
      </c>
      <c r="E458" s="274" t="s">
        <v>332</v>
      </c>
      <c r="F458" s="279"/>
      <c r="G458" s="274" t="s">
        <v>315</v>
      </c>
      <c r="H458" s="274" t="s">
        <v>334</v>
      </c>
      <c r="I458" s="274" t="s">
        <v>415</v>
      </c>
      <c r="J458" s="274" t="s">
        <v>335</v>
      </c>
      <c r="K458" s="273">
        <v>0</v>
      </c>
      <c r="L458" s="274" t="s">
        <v>315</v>
      </c>
      <c r="N458" s="272" t="s">
        <v>307</v>
      </c>
      <c r="O458" s="278" t="s">
        <v>307</v>
      </c>
      <c r="P458" s="271">
        <v>0</v>
      </c>
      <c r="AC458" s="274" t="s">
        <v>307</v>
      </c>
    </row>
    <row r="459" spans="1:33" ht="28.8" x14ac:dyDescent="0.3">
      <c r="A459" s="271">
        <v>124118</v>
      </c>
      <c r="B459" s="272" t="s">
        <v>811</v>
      </c>
      <c r="C459" s="272" t="s">
        <v>67</v>
      </c>
      <c r="D459" s="272" t="s">
        <v>297</v>
      </c>
      <c r="E459" s="272" t="s">
        <v>307</v>
      </c>
      <c r="F459" s="272" t="s">
        <v>307</v>
      </c>
      <c r="G459" s="272" t="s">
        <v>307</v>
      </c>
      <c r="H459" s="272" t="s">
        <v>307</v>
      </c>
      <c r="I459" s="272" t="s">
        <v>415</v>
      </c>
      <c r="J459" s="272" t="s">
        <v>307</v>
      </c>
      <c r="K459" s="272" t="s">
        <v>307</v>
      </c>
      <c r="L459" s="272" t="s">
        <v>307</v>
      </c>
      <c r="M459" s="281" t="s">
        <v>307</v>
      </c>
      <c r="N459" s="272" t="s">
        <v>307</v>
      </c>
      <c r="O459" s="278" t="s">
        <v>307</v>
      </c>
      <c r="P459" s="271">
        <v>0</v>
      </c>
      <c r="Q459" s="281" t="s">
        <v>307</v>
      </c>
      <c r="R459" s="281" t="s">
        <v>307</v>
      </c>
      <c r="S459" s="281" t="s">
        <v>307</v>
      </c>
      <c r="T459" s="281" t="s">
        <v>307</v>
      </c>
      <c r="U459" s="281" t="s">
        <v>307</v>
      </c>
      <c r="V459" s="281" t="s">
        <v>307</v>
      </c>
      <c r="W459" s="281" t="s">
        <v>307</v>
      </c>
      <c r="X459" s="281" t="s">
        <v>307</v>
      </c>
      <c r="Y459" s="281" t="s">
        <v>307</v>
      </c>
      <c r="Z459" s="281" t="s">
        <v>307</v>
      </c>
      <c r="AA459" s="281" t="s">
        <v>307</v>
      </c>
      <c r="AB459" s="281" t="s">
        <v>307</v>
      </c>
      <c r="AC459" s="272" t="s">
        <v>307</v>
      </c>
      <c r="AD459" s="281"/>
      <c r="AE459" s="281" t="s">
        <v>307</v>
      </c>
      <c r="AF459" s="281" t="s">
        <v>2051</v>
      </c>
      <c r="AG459" s="281" t="s">
        <v>2051</v>
      </c>
    </row>
    <row r="460" spans="1:33" ht="28.8" x14ac:dyDescent="0.3">
      <c r="A460" s="273">
        <v>124122</v>
      </c>
      <c r="B460" s="274" t="s">
        <v>810</v>
      </c>
      <c r="C460" s="274" t="s">
        <v>72</v>
      </c>
      <c r="D460" s="274" t="s">
        <v>270</v>
      </c>
      <c r="E460" s="274" t="s">
        <v>332</v>
      </c>
      <c r="F460" s="275">
        <v>36214</v>
      </c>
      <c r="G460" s="274" t="s">
        <v>1799</v>
      </c>
      <c r="H460" s="274" t="s">
        <v>2184</v>
      </c>
      <c r="I460" s="274" t="s">
        <v>415</v>
      </c>
      <c r="J460" s="274" t="s">
        <v>316</v>
      </c>
      <c r="K460" s="273">
        <v>2017</v>
      </c>
      <c r="L460" s="274" t="s">
        <v>327</v>
      </c>
      <c r="N460" s="272" t="s">
        <v>307</v>
      </c>
      <c r="O460" s="278" t="s">
        <v>307</v>
      </c>
      <c r="P460" s="271">
        <v>0</v>
      </c>
      <c r="AC460" s="274" t="s">
        <v>307</v>
      </c>
    </row>
    <row r="461" spans="1:33" ht="28.8" x14ac:dyDescent="0.3">
      <c r="A461" s="273">
        <v>124124</v>
      </c>
      <c r="B461" s="274" t="s">
        <v>808</v>
      </c>
      <c r="C461" s="274" t="s">
        <v>97</v>
      </c>
      <c r="D461" s="274" t="s">
        <v>809</v>
      </c>
      <c r="E461" s="274" t="s">
        <v>332</v>
      </c>
      <c r="F461" s="275">
        <v>33989</v>
      </c>
      <c r="G461" s="274" t="s">
        <v>2194</v>
      </c>
      <c r="H461" s="274" t="s">
        <v>334</v>
      </c>
      <c r="I461" s="274" t="s">
        <v>415</v>
      </c>
      <c r="J461" s="274" t="s">
        <v>1787</v>
      </c>
      <c r="K461" s="279"/>
      <c r="L461" s="274" t="s">
        <v>307</v>
      </c>
      <c r="N461" s="272" t="s">
        <v>307</v>
      </c>
      <c r="O461" s="278" t="s">
        <v>307</v>
      </c>
      <c r="P461" s="271">
        <v>0</v>
      </c>
      <c r="AC461" s="274" t="s">
        <v>307</v>
      </c>
    </row>
    <row r="462" spans="1:33" ht="28.8" x14ac:dyDescent="0.3">
      <c r="A462" s="273">
        <v>124133</v>
      </c>
      <c r="B462" s="274" t="s">
        <v>807</v>
      </c>
      <c r="C462" s="274" t="s">
        <v>89</v>
      </c>
      <c r="D462" s="274" t="s">
        <v>499</v>
      </c>
      <c r="E462" s="274" t="s">
        <v>333</v>
      </c>
      <c r="F462" s="275">
        <v>36892</v>
      </c>
      <c r="G462" s="274" t="s">
        <v>1809</v>
      </c>
      <c r="H462" s="274" t="s">
        <v>334</v>
      </c>
      <c r="I462" s="274" t="s">
        <v>415</v>
      </c>
      <c r="J462" s="274" t="s">
        <v>335</v>
      </c>
      <c r="K462" s="273">
        <v>2019</v>
      </c>
      <c r="L462" s="274" t="s">
        <v>317</v>
      </c>
      <c r="N462" s="272" t="s">
        <v>307</v>
      </c>
      <c r="O462" s="278" t="s">
        <v>307</v>
      </c>
      <c r="P462" s="271">
        <v>0</v>
      </c>
      <c r="AC462" s="274" t="s">
        <v>307</v>
      </c>
    </row>
    <row r="463" spans="1:33" ht="14.4" x14ac:dyDescent="0.3">
      <c r="A463" s="271">
        <v>124134</v>
      </c>
      <c r="B463" s="272" t="s">
        <v>806</v>
      </c>
      <c r="C463" s="272" t="s">
        <v>66</v>
      </c>
      <c r="D463" s="272" t="s">
        <v>274</v>
      </c>
      <c r="E463" s="272" t="s">
        <v>307</v>
      </c>
      <c r="F463" s="281" t="s">
        <v>307</v>
      </c>
      <c r="G463" s="272" t="s">
        <v>307</v>
      </c>
      <c r="H463" s="272" t="s">
        <v>307</v>
      </c>
      <c r="I463" s="272" t="s">
        <v>415</v>
      </c>
      <c r="J463" s="272" t="s">
        <v>307</v>
      </c>
      <c r="K463" s="272" t="s">
        <v>307</v>
      </c>
      <c r="L463" s="272" t="s">
        <v>307</v>
      </c>
      <c r="M463" s="281" t="s">
        <v>307</v>
      </c>
      <c r="N463" s="272" t="s">
        <v>307</v>
      </c>
      <c r="O463" s="278" t="s">
        <v>307</v>
      </c>
      <c r="P463" s="271">
        <v>0</v>
      </c>
      <c r="Q463" s="281" t="s">
        <v>307</v>
      </c>
      <c r="R463" s="281" t="s">
        <v>307</v>
      </c>
      <c r="S463" s="281" t="s">
        <v>307</v>
      </c>
      <c r="T463" s="281" t="s">
        <v>307</v>
      </c>
      <c r="U463" s="281" t="s">
        <v>307</v>
      </c>
      <c r="V463" s="281" t="s">
        <v>307</v>
      </c>
      <c r="W463" s="281" t="s">
        <v>307</v>
      </c>
      <c r="X463" s="281" t="s">
        <v>307</v>
      </c>
      <c r="Y463" s="281" t="s">
        <v>307</v>
      </c>
      <c r="Z463" s="281" t="s">
        <v>307</v>
      </c>
      <c r="AA463" s="281" t="s">
        <v>307</v>
      </c>
      <c r="AB463" s="281" t="s">
        <v>307</v>
      </c>
      <c r="AC463" s="272" t="s">
        <v>307</v>
      </c>
      <c r="AD463" s="281"/>
      <c r="AE463" s="281" t="s">
        <v>307</v>
      </c>
      <c r="AF463" s="281" t="s">
        <v>2051</v>
      </c>
      <c r="AG463" s="281" t="s">
        <v>2051</v>
      </c>
    </row>
    <row r="464" spans="1:33" ht="28.8" x14ac:dyDescent="0.3">
      <c r="A464" s="271">
        <v>124135</v>
      </c>
      <c r="B464" s="272" t="s">
        <v>805</v>
      </c>
      <c r="C464" s="272" t="s">
        <v>69</v>
      </c>
      <c r="D464" s="272" t="s">
        <v>380</v>
      </c>
      <c r="E464" s="272" t="s">
        <v>333</v>
      </c>
      <c r="F464" s="281" t="s">
        <v>2002</v>
      </c>
      <c r="G464" s="272" t="s">
        <v>315</v>
      </c>
      <c r="H464" s="272" t="s">
        <v>334</v>
      </c>
      <c r="I464" s="272" t="s">
        <v>415</v>
      </c>
      <c r="J464" s="272" t="s">
        <v>316</v>
      </c>
      <c r="K464" s="272" t="s">
        <v>2164</v>
      </c>
      <c r="L464" s="272" t="s">
        <v>315</v>
      </c>
      <c r="M464" s="281" t="s">
        <v>307</v>
      </c>
      <c r="N464" s="272" t="s">
        <v>307</v>
      </c>
      <c r="O464" s="278" t="s">
        <v>307</v>
      </c>
      <c r="P464" s="271">
        <v>0</v>
      </c>
      <c r="Q464" s="281" t="s">
        <v>307</v>
      </c>
      <c r="R464" s="281" t="s">
        <v>307</v>
      </c>
      <c r="S464" s="281" t="s">
        <v>307</v>
      </c>
      <c r="T464" s="281" t="s">
        <v>307</v>
      </c>
      <c r="U464" s="281" t="s">
        <v>307</v>
      </c>
      <c r="V464" s="281" t="s">
        <v>307</v>
      </c>
      <c r="W464" s="281" t="s">
        <v>307</v>
      </c>
      <c r="X464" s="281" t="s">
        <v>307</v>
      </c>
      <c r="Y464" s="281" t="s">
        <v>307</v>
      </c>
      <c r="Z464" s="281" t="s">
        <v>307</v>
      </c>
      <c r="AA464" s="281" t="s">
        <v>307</v>
      </c>
      <c r="AB464" s="281" t="s">
        <v>307</v>
      </c>
      <c r="AC464" s="272" t="s">
        <v>307</v>
      </c>
      <c r="AD464" s="281"/>
      <c r="AE464" s="281" t="s">
        <v>307</v>
      </c>
      <c r="AF464" s="281"/>
      <c r="AG464" s="281" t="s">
        <v>2051</v>
      </c>
    </row>
    <row r="465" spans="1:33" ht="28.8" x14ac:dyDescent="0.3">
      <c r="A465" s="271">
        <v>124136</v>
      </c>
      <c r="B465" s="272" t="s">
        <v>804</v>
      </c>
      <c r="C465" s="272" t="s">
        <v>88</v>
      </c>
      <c r="D465" s="272" t="s">
        <v>260</v>
      </c>
      <c r="E465" s="272" t="s">
        <v>333</v>
      </c>
      <c r="F465" s="272" t="s">
        <v>2003</v>
      </c>
      <c r="G465" s="272" t="s">
        <v>1817</v>
      </c>
      <c r="H465" s="272" t="s">
        <v>334</v>
      </c>
      <c r="I465" s="272" t="s">
        <v>415</v>
      </c>
      <c r="J465" s="272" t="s">
        <v>335</v>
      </c>
      <c r="K465" s="272" t="s">
        <v>2173</v>
      </c>
      <c r="L465" s="272" t="s">
        <v>317</v>
      </c>
      <c r="M465" s="281" t="s">
        <v>307</v>
      </c>
      <c r="N465" s="272" t="s">
        <v>307</v>
      </c>
      <c r="O465" s="278" t="s">
        <v>307</v>
      </c>
      <c r="P465" s="271">
        <v>0</v>
      </c>
      <c r="Q465" s="281" t="s">
        <v>307</v>
      </c>
      <c r="R465" s="281" t="s">
        <v>307</v>
      </c>
      <c r="S465" s="281" t="s">
        <v>307</v>
      </c>
      <c r="T465" s="281" t="s">
        <v>307</v>
      </c>
      <c r="U465" s="281" t="s">
        <v>307</v>
      </c>
      <c r="V465" s="281" t="s">
        <v>307</v>
      </c>
      <c r="W465" s="281" t="s">
        <v>307</v>
      </c>
      <c r="X465" s="281" t="s">
        <v>307</v>
      </c>
      <c r="Y465" s="281" t="s">
        <v>307</v>
      </c>
      <c r="Z465" s="281" t="s">
        <v>307</v>
      </c>
      <c r="AA465" s="281" t="s">
        <v>307</v>
      </c>
      <c r="AB465" s="281" t="s">
        <v>307</v>
      </c>
      <c r="AC465" s="272" t="s">
        <v>307</v>
      </c>
      <c r="AD465" s="281"/>
      <c r="AE465" s="281" t="s">
        <v>307</v>
      </c>
      <c r="AF465" s="281"/>
      <c r="AG465" s="281" t="s">
        <v>2051</v>
      </c>
    </row>
    <row r="466" spans="1:33" ht="28.8" x14ac:dyDescent="0.3">
      <c r="A466" s="271">
        <v>124142</v>
      </c>
      <c r="B466" s="272" t="s">
        <v>802</v>
      </c>
      <c r="C466" s="272" t="s">
        <v>116</v>
      </c>
      <c r="D466" s="272" t="s">
        <v>803</v>
      </c>
      <c r="E466" s="272" t="s">
        <v>307</v>
      </c>
      <c r="F466" s="272" t="s">
        <v>307</v>
      </c>
      <c r="G466" s="272" t="s">
        <v>307</v>
      </c>
      <c r="H466" s="272" t="s">
        <v>307</v>
      </c>
      <c r="I466" s="272" t="s">
        <v>415</v>
      </c>
      <c r="J466" s="272" t="s">
        <v>307</v>
      </c>
      <c r="K466" s="272" t="s">
        <v>307</v>
      </c>
      <c r="L466" s="272" t="s">
        <v>307</v>
      </c>
      <c r="M466" s="281" t="s">
        <v>307</v>
      </c>
      <c r="N466" s="272" t="s">
        <v>307</v>
      </c>
      <c r="O466" s="278" t="s">
        <v>307</v>
      </c>
      <c r="P466" s="271">
        <v>0</v>
      </c>
      <c r="Q466" s="281" t="s">
        <v>307</v>
      </c>
      <c r="R466" s="281" t="s">
        <v>307</v>
      </c>
      <c r="S466" s="281" t="s">
        <v>307</v>
      </c>
      <c r="T466" s="281" t="s">
        <v>307</v>
      </c>
      <c r="U466" s="281" t="s">
        <v>307</v>
      </c>
      <c r="V466" s="281" t="s">
        <v>307</v>
      </c>
      <c r="W466" s="281" t="s">
        <v>307</v>
      </c>
      <c r="X466" s="281" t="s">
        <v>307</v>
      </c>
      <c r="Y466" s="281" t="s">
        <v>307</v>
      </c>
      <c r="Z466" s="281" t="s">
        <v>307</v>
      </c>
      <c r="AA466" s="281" t="s">
        <v>307</v>
      </c>
      <c r="AB466" s="281" t="s">
        <v>307</v>
      </c>
      <c r="AC466" s="272" t="s">
        <v>307</v>
      </c>
      <c r="AD466" s="281"/>
      <c r="AE466" s="281" t="s">
        <v>307</v>
      </c>
      <c r="AF466" s="281" t="s">
        <v>2051</v>
      </c>
      <c r="AG466" s="281" t="s">
        <v>2051</v>
      </c>
    </row>
    <row r="467" spans="1:33" ht="28.8" x14ac:dyDescent="0.3">
      <c r="A467" s="271">
        <v>124143</v>
      </c>
      <c r="B467" s="272" t="s">
        <v>801</v>
      </c>
      <c r="C467" s="272" t="s">
        <v>92</v>
      </c>
      <c r="D467" s="272" t="s">
        <v>682</v>
      </c>
      <c r="E467" s="272" t="s">
        <v>333</v>
      </c>
      <c r="F467" s="272" t="s">
        <v>1927</v>
      </c>
      <c r="G467" s="272" t="s">
        <v>315</v>
      </c>
      <c r="H467" s="272" t="s">
        <v>334</v>
      </c>
      <c r="I467" s="272" t="s">
        <v>415</v>
      </c>
      <c r="J467" s="272" t="s">
        <v>316</v>
      </c>
      <c r="K467" s="272" t="s">
        <v>2176</v>
      </c>
      <c r="L467" s="272" t="s">
        <v>317</v>
      </c>
      <c r="M467" s="281" t="s">
        <v>307</v>
      </c>
      <c r="N467" s="272" t="s">
        <v>307</v>
      </c>
      <c r="O467" s="278" t="s">
        <v>307</v>
      </c>
      <c r="P467" s="271">
        <v>0</v>
      </c>
      <c r="Q467" s="281" t="s">
        <v>307</v>
      </c>
      <c r="R467" s="281" t="s">
        <v>307</v>
      </c>
      <c r="S467" s="281" t="s">
        <v>307</v>
      </c>
      <c r="T467" s="281" t="s">
        <v>307</v>
      </c>
      <c r="U467" s="281" t="s">
        <v>307</v>
      </c>
      <c r="V467" s="281" t="s">
        <v>307</v>
      </c>
      <c r="W467" s="281" t="s">
        <v>307</v>
      </c>
      <c r="X467" s="281" t="s">
        <v>307</v>
      </c>
      <c r="Y467" s="281" t="s">
        <v>307</v>
      </c>
      <c r="Z467" s="281" t="s">
        <v>307</v>
      </c>
      <c r="AA467" s="281" t="s">
        <v>307</v>
      </c>
      <c r="AB467" s="281" t="s">
        <v>307</v>
      </c>
      <c r="AC467" s="272" t="s">
        <v>307</v>
      </c>
      <c r="AD467" s="281"/>
      <c r="AE467" s="281" t="s">
        <v>307</v>
      </c>
      <c r="AF467" s="281"/>
      <c r="AG467" s="281" t="s">
        <v>2051</v>
      </c>
    </row>
    <row r="468" spans="1:33" ht="14.4" x14ac:dyDescent="0.3">
      <c r="A468" s="271">
        <v>124145</v>
      </c>
      <c r="B468" s="272" t="s">
        <v>800</v>
      </c>
      <c r="C468" s="272" t="s">
        <v>97</v>
      </c>
      <c r="D468" s="272" t="s">
        <v>285</v>
      </c>
      <c r="E468" s="272" t="s">
        <v>307</v>
      </c>
      <c r="F468" s="272" t="s">
        <v>307</v>
      </c>
      <c r="G468" s="272" t="s">
        <v>307</v>
      </c>
      <c r="H468" s="272" t="s">
        <v>307</v>
      </c>
      <c r="I468" s="272" t="s">
        <v>415</v>
      </c>
      <c r="J468" s="272" t="s">
        <v>307</v>
      </c>
      <c r="K468" s="272" t="s">
        <v>307</v>
      </c>
      <c r="L468" s="272" t="s">
        <v>307</v>
      </c>
      <c r="M468" s="281" t="s">
        <v>307</v>
      </c>
      <c r="N468" s="272" t="s">
        <v>307</v>
      </c>
      <c r="O468" s="278" t="s">
        <v>307</v>
      </c>
      <c r="P468" s="271">
        <v>0</v>
      </c>
      <c r="Q468" s="281" t="s">
        <v>307</v>
      </c>
      <c r="R468" s="281" t="s">
        <v>307</v>
      </c>
      <c r="S468" s="281" t="s">
        <v>307</v>
      </c>
      <c r="T468" s="281" t="s">
        <v>307</v>
      </c>
      <c r="U468" s="281" t="s">
        <v>307</v>
      </c>
      <c r="V468" s="281" t="s">
        <v>307</v>
      </c>
      <c r="W468" s="281" t="s">
        <v>307</v>
      </c>
      <c r="X468" s="281" t="s">
        <v>307</v>
      </c>
      <c r="Y468" s="281" t="s">
        <v>307</v>
      </c>
      <c r="Z468" s="281" t="s">
        <v>307</v>
      </c>
      <c r="AA468" s="281" t="s">
        <v>307</v>
      </c>
      <c r="AB468" s="281" t="s">
        <v>307</v>
      </c>
      <c r="AC468" s="272" t="s">
        <v>307</v>
      </c>
      <c r="AD468" s="281"/>
      <c r="AE468" s="281" t="s">
        <v>307</v>
      </c>
      <c r="AF468" s="281" t="s">
        <v>2051</v>
      </c>
      <c r="AG468" s="281" t="s">
        <v>2051</v>
      </c>
    </row>
    <row r="469" spans="1:33" ht="28.8" x14ac:dyDescent="0.3">
      <c r="A469" s="273">
        <v>124151</v>
      </c>
      <c r="B469" s="274" t="s">
        <v>798</v>
      </c>
      <c r="C469" s="274" t="s">
        <v>60</v>
      </c>
      <c r="D469" s="274" t="s">
        <v>799</v>
      </c>
      <c r="E469" s="274" t="s">
        <v>332</v>
      </c>
      <c r="F469" s="279"/>
      <c r="G469" s="274" t="s">
        <v>1929</v>
      </c>
      <c r="H469" s="274" t="s">
        <v>334</v>
      </c>
      <c r="I469" s="274" t="s">
        <v>415</v>
      </c>
      <c r="J469" s="274" t="s">
        <v>335</v>
      </c>
      <c r="K469" s="273">
        <v>2003</v>
      </c>
      <c r="L469" s="274" t="s">
        <v>321</v>
      </c>
      <c r="N469" s="272">
        <v>503</v>
      </c>
      <c r="O469" s="278">
        <v>45354</v>
      </c>
      <c r="P469" s="271">
        <v>50000</v>
      </c>
      <c r="AC469" s="274" t="s">
        <v>307</v>
      </c>
    </row>
    <row r="470" spans="1:33" ht="14.4" x14ac:dyDescent="0.3">
      <c r="A470" s="271">
        <v>124157</v>
      </c>
      <c r="B470" s="272" t="s">
        <v>797</v>
      </c>
      <c r="C470" s="272" t="s">
        <v>771</v>
      </c>
      <c r="D470" s="272" t="s">
        <v>224</v>
      </c>
      <c r="E470" s="272" t="s">
        <v>307</v>
      </c>
      <c r="F470" s="281" t="s">
        <v>307</v>
      </c>
      <c r="G470" s="272" t="s">
        <v>307</v>
      </c>
      <c r="H470" s="272" t="s">
        <v>307</v>
      </c>
      <c r="I470" s="272" t="s">
        <v>415</v>
      </c>
      <c r="J470" s="272" t="s">
        <v>307</v>
      </c>
      <c r="K470" s="272" t="s">
        <v>307</v>
      </c>
      <c r="L470" s="272" t="s">
        <v>307</v>
      </c>
      <c r="M470" s="281" t="s">
        <v>307</v>
      </c>
      <c r="N470" s="272" t="s">
        <v>307</v>
      </c>
      <c r="O470" s="278" t="s">
        <v>307</v>
      </c>
      <c r="P470" s="271">
        <v>0</v>
      </c>
      <c r="Q470" s="281" t="s">
        <v>307</v>
      </c>
      <c r="R470" s="281" t="s">
        <v>307</v>
      </c>
      <c r="S470" s="281" t="s">
        <v>307</v>
      </c>
      <c r="T470" s="281" t="s">
        <v>307</v>
      </c>
      <c r="U470" s="281" t="s">
        <v>307</v>
      </c>
      <c r="V470" s="281" t="s">
        <v>307</v>
      </c>
      <c r="W470" s="281" t="s">
        <v>307</v>
      </c>
      <c r="X470" s="281" t="s">
        <v>307</v>
      </c>
      <c r="Y470" s="281" t="s">
        <v>307</v>
      </c>
      <c r="Z470" s="281" t="s">
        <v>307</v>
      </c>
      <c r="AA470" s="281" t="s">
        <v>307</v>
      </c>
      <c r="AB470" s="281" t="s">
        <v>307</v>
      </c>
      <c r="AC470" s="272" t="s">
        <v>307</v>
      </c>
      <c r="AD470" s="281"/>
      <c r="AE470" s="281" t="s">
        <v>307</v>
      </c>
      <c r="AF470" s="281" t="s">
        <v>2051</v>
      </c>
      <c r="AG470" s="281" t="s">
        <v>2051</v>
      </c>
    </row>
    <row r="471" spans="1:33" ht="14.4" x14ac:dyDescent="0.3">
      <c r="A471" s="271">
        <v>124166</v>
      </c>
      <c r="B471" s="272" t="s">
        <v>795</v>
      </c>
      <c r="C471" s="272" t="s">
        <v>432</v>
      </c>
      <c r="D471" s="272" t="s">
        <v>426</v>
      </c>
      <c r="E471" s="272" t="s">
        <v>307</v>
      </c>
      <c r="F471" s="272" t="s">
        <v>307</v>
      </c>
      <c r="G471" s="272" t="s">
        <v>307</v>
      </c>
      <c r="H471" s="272" t="s">
        <v>307</v>
      </c>
      <c r="I471" s="272" t="s">
        <v>415</v>
      </c>
      <c r="J471" s="272" t="s">
        <v>307</v>
      </c>
      <c r="K471" s="281" t="s">
        <v>307</v>
      </c>
      <c r="L471" s="272" t="s">
        <v>307</v>
      </c>
      <c r="M471" s="281" t="s">
        <v>307</v>
      </c>
      <c r="N471" s="272" t="s">
        <v>307</v>
      </c>
      <c r="O471" s="278" t="s">
        <v>307</v>
      </c>
      <c r="P471" s="271">
        <v>0</v>
      </c>
      <c r="Q471" s="281" t="s">
        <v>307</v>
      </c>
      <c r="R471" s="281" t="s">
        <v>307</v>
      </c>
      <c r="S471" s="281" t="s">
        <v>307</v>
      </c>
      <c r="T471" s="281" t="s">
        <v>307</v>
      </c>
      <c r="U471" s="281" t="s">
        <v>307</v>
      </c>
      <c r="V471" s="281" t="s">
        <v>307</v>
      </c>
      <c r="W471" s="281" t="s">
        <v>307</v>
      </c>
      <c r="X471" s="281" t="s">
        <v>307</v>
      </c>
      <c r="Y471" s="281" t="s">
        <v>307</v>
      </c>
      <c r="Z471" s="281" t="s">
        <v>307</v>
      </c>
      <c r="AA471" s="281" t="s">
        <v>307</v>
      </c>
      <c r="AB471" s="281" t="s">
        <v>307</v>
      </c>
      <c r="AC471" s="272" t="s">
        <v>307</v>
      </c>
      <c r="AD471" s="281"/>
      <c r="AE471" s="281" t="s">
        <v>307</v>
      </c>
      <c r="AF471" s="281" t="s">
        <v>2051</v>
      </c>
      <c r="AG471" s="281" t="s">
        <v>2051</v>
      </c>
    </row>
    <row r="472" spans="1:33" ht="28.8" x14ac:dyDescent="0.3">
      <c r="A472" s="273">
        <v>124169</v>
      </c>
      <c r="B472" s="274" t="s">
        <v>718</v>
      </c>
      <c r="C472" s="274" t="s">
        <v>374</v>
      </c>
      <c r="D472" s="274" t="s">
        <v>380</v>
      </c>
      <c r="E472" s="274" t="s">
        <v>333</v>
      </c>
      <c r="F472" s="276"/>
      <c r="G472" s="274" t="s">
        <v>1931</v>
      </c>
      <c r="H472" s="274" t="s">
        <v>334</v>
      </c>
      <c r="I472" s="274" t="s">
        <v>415</v>
      </c>
      <c r="J472" s="274" t="s">
        <v>316</v>
      </c>
      <c r="K472" s="273">
        <v>2002</v>
      </c>
      <c r="L472" s="274" t="s">
        <v>326</v>
      </c>
      <c r="N472" s="272" t="s">
        <v>307</v>
      </c>
      <c r="O472" s="278" t="s">
        <v>307</v>
      </c>
      <c r="P472" s="271">
        <v>0</v>
      </c>
      <c r="AC472" s="274" t="s">
        <v>307</v>
      </c>
    </row>
    <row r="473" spans="1:33" ht="28.8" x14ac:dyDescent="0.3">
      <c r="A473" s="273">
        <v>124171</v>
      </c>
      <c r="B473" s="274" t="s">
        <v>793</v>
      </c>
      <c r="C473" s="274" t="s">
        <v>133</v>
      </c>
      <c r="D473" s="274" t="s">
        <v>512</v>
      </c>
      <c r="E473" s="274" t="s">
        <v>333</v>
      </c>
      <c r="F473" s="280">
        <v>33488</v>
      </c>
      <c r="G473" s="274" t="s">
        <v>315</v>
      </c>
      <c r="H473" s="274" t="s">
        <v>334</v>
      </c>
      <c r="I473" s="274" t="s">
        <v>415</v>
      </c>
      <c r="J473" s="274" t="s">
        <v>335</v>
      </c>
      <c r="K473" s="273">
        <v>2021</v>
      </c>
      <c r="L473" s="274" t="s">
        <v>315</v>
      </c>
      <c r="N473" s="272" t="s">
        <v>307</v>
      </c>
      <c r="O473" s="278" t="s">
        <v>307</v>
      </c>
      <c r="P473" s="271">
        <v>0</v>
      </c>
      <c r="AC473" s="274" t="s">
        <v>307</v>
      </c>
    </row>
    <row r="474" spans="1:33" ht="14.4" x14ac:dyDescent="0.3">
      <c r="A474" s="271">
        <v>124173</v>
      </c>
      <c r="B474" s="272" t="s">
        <v>792</v>
      </c>
      <c r="C474" s="272" t="s">
        <v>73</v>
      </c>
      <c r="D474" s="272" t="s">
        <v>380</v>
      </c>
      <c r="E474" s="272" t="s">
        <v>307</v>
      </c>
      <c r="F474" s="281" t="s">
        <v>307</v>
      </c>
      <c r="G474" s="272" t="s">
        <v>307</v>
      </c>
      <c r="H474" s="272" t="s">
        <v>307</v>
      </c>
      <c r="I474" s="272" t="s">
        <v>415</v>
      </c>
      <c r="J474" s="272" t="s">
        <v>307</v>
      </c>
      <c r="K474" s="272" t="s">
        <v>307</v>
      </c>
      <c r="L474" s="272" t="s">
        <v>307</v>
      </c>
      <c r="M474" s="281" t="s">
        <v>307</v>
      </c>
      <c r="N474" s="272" t="s">
        <v>307</v>
      </c>
      <c r="O474" s="278" t="s">
        <v>307</v>
      </c>
      <c r="P474" s="271">
        <v>0</v>
      </c>
      <c r="Q474" s="281" t="s">
        <v>307</v>
      </c>
      <c r="R474" s="281" t="s">
        <v>307</v>
      </c>
      <c r="S474" s="281" t="s">
        <v>307</v>
      </c>
      <c r="T474" s="281" t="s">
        <v>307</v>
      </c>
      <c r="U474" s="281" t="s">
        <v>307</v>
      </c>
      <c r="V474" s="281" t="s">
        <v>307</v>
      </c>
      <c r="W474" s="281" t="s">
        <v>307</v>
      </c>
      <c r="X474" s="281" t="s">
        <v>307</v>
      </c>
      <c r="Y474" s="281" t="s">
        <v>307</v>
      </c>
      <c r="Z474" s="281" t="s">
        <v>307</v>
      </c>
      <c r="AA474" s="281" t="s">
        <v>307</v>
      </c>
      <c r="AB474" s="281" t="s">
        <v>307</v>
      </c>
      <c r="AC474" s="272" t="s">
        <v>307</v>
      </c>
      <c r="AD474" s="281"/>
      <c r="AE474" s="281" t="s">
        <v>307</v>
      </c>
      <c r="AF474" s="281" t="s">
        <v>2051</v>
      </c>
      <c r="AG474" s="281" t="s">
        <v>2051</v>
      </c>
    </row>
    <row r="475" spans="1:33" ht="28.8" x14ac:dyDescent="0.3">
      <c r="A475" s="273">
        <v>124175</v>
      </c>
      <c r="B475" s="274" t="s">
        <v>791</v>
      </c>
      <c r="C475" s="274" t="s">
        <v>661</v>
      </c>
      <c r="D475" s="274" t="s">
        <v>518</v>
      </c>
      <c r="E475" s="274" t="s">
        <v>332</v>
      </c>
      <c r="F475" s="279"/>
      <c r="G475" s="274" t="s">
        <v>1807</v>
      </c>
      <c r="H475" s="274" t="s">
        <v>334</v>
      </c>
      <c r="I475" s="274" t="s">
        <v>415</v>
      </c>
      <c r="J475" s="274" t="s">
        <v>316</v>
      </c>
      <c r="K475" s="273">
        <v>0</v>
      </c>
      <c r="L475" s="274" t="s">
        <v>317</v>
      </c>
      <c r="N475" s="272" t="s">
        <v>307</v>
      </c>
      <c r="O475" s="278" t="s">
        <v>307</v>
      </c>
      <c r="P475" s="271">
        <v>0</v>
      </c>
      <c r="AC475" s="274" t="s">
        <v>307</v>
      </c>
    </row>
    <row r="476" spans="1:33" ht="28.8" x14ac:dyDescent="0.3">
      <c r="A476" s="271">
        <v>124183</v>
      </c>
      <c r="B476" s="272" t="s">
        <v>790</v>
      </c>
      <c r="C476" s="272" t="s">
        <v>67</v>
      </c>
      <c r="D476" s="272" t="s">
        <v>259</v>
      </c>
      <c r="E476" s="272" t="s">
        <v>307</v>
      </c>
      <c r="F476" s="281" t="s">
        <v>307</v>
      </c>
      <c r="G476" s="272" t="s">
        <v>307</v>
      </c>
      <c r="H476" s="272" t="s">
        <v>307</v>
      </c>
      <c r="I476" s="272" t="s">
        <v>415</v>
      </c>
      <c r="J476" s="272" t="s">
        <v>307</v>
      </c>
      <c r="K476" s="272" t="s">
        <v>307</v>
      </c>
      <c r="L476" s="272" t="s">
        <v>307</v>
      </c>
      <c r="M476" s="281" t="s">
        <v>307</v>
      </c>
      <c r="N476" s="272" t="s">
        <v>307</v>
      </c>
      <c r="O476" s="278" t="s">
        <v>307</v>
      </c>
      <c r="P476" s="271">
        <v>0</v>
      </c>
      <c r="Q476" s="281" t="s">
        <v>307</v>
      </c>
      <c r="R476" s="281" t="s">
        <v>307</v>
      </c>
      <c r="S476" s="281" t="s">
        <v>307</v>
      </c>
      <c r="T476" s="281" t="s">
        <v>307</v>
      </c>
      <c r="U476" s="281" t="s">
        <v>307</v>
      </c>
      <c r="V476" s="281" t="s">
        <v>307</v>
      </c>
      <c r="W476" s="281" t="s">
        <v>307</v>
      </c>
      <c r="X476" s="281" t="s">
        <v>307</v>
      </c>
      <c r="Y476" s="281" t="s">
        <v>307</v>
      </c>
      <c r="Z476" s="281" t="s">
        <v>307</v>
      </c>
      <c r="AA476" s="281" t="s">
        <v>307</v>
      </c>
      <c r="AB476" s="281" t="s">
        <v>307</v>
      </c>
      <c r="AC476" s="272" t="s">
        <v>307</v>
      </c>
      <c r="AD476" s="281"/>
      <c r="AE476" s="281" t="s">
        <v>307</v>
      </c>
      <c r="AF476" s="281" t="s">
        <v>2051</v>
      </c>
      <c r="AG476" s="281" t="s">
        <v>2051</v>
      </c>
    </row>
    <row r="477" spans="1:33" ht="28.8" x14ac:dyDescent="0.3">
      <c r="A477" s="273">
        <v>124187</v>
      </c>
      <c r="B477" s="274" t="s">
        <v>789</v>
      </c>
      <c r="C477" s="274" t="s">
        <v>489</v>
      </c>
      <c r="D477" s="274" t="s">
        <v>743</v>
      </c>
      <c r="E477" s="274" t="s">
        <v>333</v>
      </c>
      <c r="F477" s="275">
        <v>31778</v>
      </c>
      <c r="G477" s="274" t="s">
        <v>319</v>
      </c>
      <c r="H477" s="274" t="s">
        <v>334</v>
      </c>
      <c r="I477" s="274" t="s">
        <v>415</v>
      </c>
      <c r="J477" s="274" t="s">
        <v>335</v>
      </c>
      <c r="K477" s="273">
        <v>2011</v>
      </c>
      <c r="L477" s="274" t="s">
        <v>319</v>
      </c>
      <c r="N477" s="272" t="s">
        <v>307</v>
      </c>
      <c r="O477" s="278" t="s">
        <v>307</v>
      </c>
      <c r="P477" s="271">
        <v>0</v>
      </c>
      <c r="AC477" s="274" t="s">
        <v>307</v>
      </c>
    </row>
    <row r="478" spans="1:33" ht="28.8" x14ac:dyDescent="0.3">
      <c r="A478" s="273">
        <v>124190</v>
      </c>
      <c r="B478" s="274" t="s">
        <v>787</v>
      </c>
      <c r="C478" s="274" t="s">
        <v>115</v>
      </c>
      <c r="D478" s="274" t="s">
        <v>681</v>
      </c>
      <c r="E478" s="274" t="s">
        <v>333</v>
      </c>
      <c r="F478" s="275">
        <v>35591</v>
      </c>
      <c r="G478" s="274" t="s">
        <v>1932</v>
      </c>
      <c r="H478" s="274" t="s">
        <v>334</v>
      </c>
      <c r="I478" s="274" t="s">
        <v>415</v>
      </c>
      <c r="J478" s="274" t="s">
        <v>316</v>
      </c>
      <c r="K478" s="273">
        <v>2015</v>
      </c>
      <c r="L478" s="274" t="s">
        <v>320</v>
      </c>
      <c r="N478" s="272" t="s">
        <v>307</v>
      </c>
      <c r="O478" s="278" t="s">
        <v>307</v>
      </c>
      <c r="P478" s="271">
        <v>0</v>
      </c>
      <c r="AC478" s="274" t="s">
        <v>307</v>
      </c>
    </row>
    <row r="479" spans="1:33" ht="28.8" x14ac:dyDescent="0.3">
      <c r="A479" s="273">
        <v>124192</v>
      </c>
      <c r="B479" s="274" t="s">
        <v>786</v>
      </c>
      <c r="C479" s="274" t="s">
        <v>69</v>
      </c>
      <c r="D479" s="274" t="s">
        <v>213</v>
      </c>
      <c r="E479" s="274" t="s">
        <v>1408</v>
      </c>
      <c r="F479" s="275">
        <v>32898</v>
      </c>
      <c r="G479" s="274" t="s">
        <v>2195</v>
      </c>
      <c r="H479" s="274" t="s">
        <v>334</v>
      </c>
      <c r="I479" s="274" t="s">
        <v>417</v>
      </c>
      <c r="J479" s="274" t="s">
        <v>1787</v>
      </c>
      <c r="K479" s="273">
        <v>2007</v>
      </c>
      <c r="L479" s="274" t="s">
        <v>321</v>
      </c>
      <c r="N479" s="272" t="s">
        <v>307</v>
      </c>
      <c r="O479" s="278" t="s">
        <v>307</v>
      </c>
      <c r="P479" s="271">
        <v>0</v>
      </c>
      <c r="AC479" s="274" t="s">
        <v>307</v>
      </c>
    </row>
    <row r="480" spans="1:33" ht="28.8" x14ac:dyDescent="0.3">
      <c r="A480" s="273">
        <v>124194</v>
      </c>
      <c r="B480" s="274" t="s">
        <v>785</v>
      </c>
      <c r="C480" s="274" t="s">
        <v>645</v>
      </c>
      <c r="D480" s="274" t="s">
        <v>743</v>
      </c>
      <c r="E480" s="274" t="s">
        <v>332</v>
      </c>
      <c r="F480" s="275">
        <v>31197</v>
      </c>
      <c r="G480" s="274" t="s">
        <v>1933</v>
      </c>
      <c r="H480" s="274" t="s">
        <v>334</v>
      </c>
      <c r="I480" s="274" t="s">
        <v>415</v>
      </c>
      <c r="J480" s="274" t="s">
        <v>335</v>
      </c>
      <c r="K480" s="273">
        <v>2008</v>
      </c>
      <c r="L480" s="274" t="s">
        <v>317</v>
      </c>
      <c r="N480" s="272" t="s">
        <v>307</v>
      </c>
      <c r="O480" s="278" t="s">
        <v>307</v>
      </c>
      <c r="P480" s="271">
        <v>0</v>
      </c>
      <c r="AC480" s="274" t="s">
        <v>307</v>
      </c>
    </row>
    <row r="481" spans="1:33" ht="28.8" x14ac:dyDescent="0.3">
      <c r="A481" s="273">
        <v>124204</v>
      </c>
      <c r="B481" s="274" t="s">
        <v>784</v>
      </c>
      <c r="C481" s="274" t="s">
        <v>107</v>
      </c>
      <c r="D481" s="274" t="s">
        <v>458</v>
      </c>
      <c r="E481" s="274" t="s">
        <v>333</v>
      </c>
      <c r="F481" s="280">
        <v>35348</v>
      </c>
      <c r="G481" s="274" t="s">
        <v>1824</v>
      </c>
      <c r="H481" s="274" t="s">
        <v>334</v>
      </c>
      <c r="I481" s="274" t="s">
        <v>415</v>
      </c>
      <c r="J481" s="274" t="s">
        <v>335</v>
      </c>
      <c r="K481" s="273">
        <v>2014</v>
      </c>
      <c r="L481" s="274" t="s">
        <v>328</v>
      </c>
      <c r="N481" s="272" t="s">
        <v>307</v>
      </c>
      <c r="O481" s="278" t="s">
        <v>307</v>
      </c>
      <c r="P481" s="271">
        <v>0</v>
      </c>
      <c r="AC481" s="274" t="s">
        <v>307</v>
      </c>
    </row>
    <row r="482" spans="1:33" ht="28.8" x14ac:dyDescent="0.3">
      <c r="A482" s="273">
        <v>124205</v>
      </c>
      <c r="B482" s="274" t="s">
        <v>783</v>
      </c>
      <c r="C482" s="274" t="s">
        <v>629</v>
      </c>
      <c r="D482" s="274" t="s">
        <v>462</v>
      </c>
      <c r="E482" s="274" t="s">
        <v>1408</v>
      </c>
      <c r="F482" s="275">
        <v>37148</v>
      </c>
      <c r="G482" s="274" t="s">
        <v>326</v>
      </c>
      <c r="H482" s="274" t="s">
        <v>334</v>
      </c>
      <c r="I482" s="274" t="s">
        <v>415</v>
      </c>
      <c r="J482" s="274" t="s">
        <v>1787</v>
      </c>
      <c r="K482" s="273">
        <v>2019</v>
      </c>
      <c r="L482" s="274" t="s">
        <v>326</v>
      </c>
      <c r="N482" s="272" t="s">
        <v>307</v>
      </c>
      <c r="O482" s="278" t="s">
        <v>307</v>
      </c>
      <c r="P482" s="271">
        <v>0</v>
      </c>
      <c r="AC482" s="274" t="s">
        <v>307</v>
      </c>
    </row>
    <row r="483" spans="1:33" ht="28.8" x14ac:dyDescent="0.3">
      <c r="A483" s="273">
        <v>124207</v>
      </c>
      <c r="B483" s="274" t="s">
        <v>782</v>
      </c>
      <c r="C483" s="274" t="s">
        <v>373</v>
      </c>
      <c r="D483" s="274" t="s">
        <v>274</v>
      </c>
      <c r="E483" s="274" t="s">
        <v>1408</v>
      </c>
      <c r="F483" s="275">
        <v>37043</v>
      </c>
      <c r="G483" s="274" t="s">
        <v>1814</v>
      </c>
      <c r="H483" s="274" t="s">
        <v>334</v>
      </c>
      <c r="I483" s="274" t="s">
        <v>415</v>
      </c>
      <c r="J483" s="274" t="s">
        <v>542</v>
      </c>
      <c r="K483" s="273">
        <v>2019</v>
      </c>
      <c r="L483" s="274" t="s">
        <v>317</v>
      </c>
      <c r="N483" s="272" t="s">
        <v>307</v>
      </c>
      <c r="O483" s="278" t="s">
        <v>307</v>
      </c>
      <c r="P483" s="271">
        <v>0</v>
      </c>
      <c r="AC483" s="274" t="s">
        <v>307</v>
      </c>
    </row>
    <row r="484" spans="1:33" ht="14.4" x14ac:dyDescent="0.3">
      <c r="A484" s="271">
        <v>124214</v>
      </c>
      <c r="B484" s="272" t="s">
        <v>781</v>
      </c>
      <c r="C484" s="272" t="s">
        <v>750</v>
      </c>
      <c r="D484" s="272" t="s">
        <v>401</v>
      </c>
      <c r="E484" s="272" t="s">
        <v>307</v>
      </c>
      <c r="F484" s="272" t="s">
        <v>307</v>
      </c>
      <c r="G484" s="272" t="s">
        <v>307</v>
      </c>
      <c r="H484" s="272" t="s">
        <v>307</v>
      </c>
      <c r="I484" s="272" t="s">
        <v>415</v>
      </c>
      <c r="J484" s="272" t="s">
        <v>307</v>
      </c>
      <c r="K484" s="272" t="s">
        <v>307</v>
      </c>
      <c r="L484" s="272" t="s">
        <v>307</v>
      </c>
      <c r="M484" s="281" t="s">
        <v>307</v>
      </c>
      <c r="N484" s="272" t="s">
        <v>307</v>
      </c>
      <c r="O484" s="278" t="s">
        <v>307</v>
      </c>
      <c r="P484" s="271">
        <v>0</v>
      </c>
      <c r="Q484" s="281" t="s">
        <v>307</v>
      </c>
      <c r="R484" s="281" t="s">
        <v>307</v>
      </c>
      <c r="S484" s="281" t="s">
        <v>307</v>
      </c>
      <c r="T484" s="281" t="s">
        <v>307</v>
      </c>
      <c r="U484" s="281" t="s">
        <v>307</v>
      </c>
      <c r="V484" s="281" t="s">
        <v>307</v>
      </c>
      <c r="W484" s="281" t="s">
        <v>307</v>
      </c>
      <c r="X484" s="281" t="s">
        <v>307</v>
      </c>
      <c r="Y484" s="281" t="s">
        <v>307</v>
      </c>
      <c r="Z484" s="281" t="s">
        <v>307</v>
      </c>
      <c r="AA484" s="281" t="s">
        <v>307</v>
      </c>
      <c r="AB484" s="281" t="s">
        <v>307</v>
      </c>
      <c r="AC484" s="272" t="s">
        <v>307</v>
      </c>
      <c r="AD484" s="281"/>
      <c r="AE484" s="281" t="s">
        <v>307</v>
      </c>
      <c r="AF484" s="281" t="s">
        <v>2051</v>
      </c>
      <c r="AG484" s="281" t="s">
        <v>2051</v>
      </c>
    </row>
    <row r="485" spans="1:33" ht="28.8" x14ac:dyDescent="0.3">
      <c r="A485" s="271">
        <v>124217</v>
      </c>
      <c r="B485" s="272" t="s">
        <v>780</v>
      </c>
      <c r="C485" s="272" t="s">
        <v>68</v>
      </c>
      <c r="D485" s="272" t="s">
        <v>203</v>
      </c>
      <c r="E485" s="272" t="s">
        <v>333</v>
      </c>
      <c r="F485" s="272" t="s">
        <v>1934</v>
      </c>
      <c r="G485" s="272" t="s">
        <v>1817</v>
      </c>
      <c r="H485" s="272" t="s">
        <v>334</v>
      </c>
      <c r="I485" s="272" t="s">
        <v>415</v>
      </c>
      <c r="J485" s="272" t="s">
        <v>316</v>
      </c>
      <c r="K485" s="272" t="s">
        <v>2174</v>
      </c>
      <c r="L485" s="272" t="s">
        <v>317</v>
      </c>
      <c r="M485" s="281" t="s">
        <v>307</v>
      </c>
      <c r="N485" s="272" t="s">
        <v>307</v>
      </c>
      <c r="O485" s="278" t="s">
        <v>307</v>
      </c>
      <c r="P485" s="271">
        <v>0</v>
      </c>
      <c r="Q485" s="281" t="s">
        <v>307</v>
      </c>
      <c r="R485" s="281" t="s">
        <v>307</v>
      </c>
      <c r="S485" s="281" t="s">
        <v>307</v>
      </c>
      <c r="T485" s="281" t="s">
        <v>307</v>
      </c>
      <c r="U485" s="281" t="s">
        <v>307</v>
      </c>
      <c r="V485" s="281" t="s">
        <v>307</v>
      </c>
      <c r="W485" s="281" t="s">
        <v>307</v>
      </c>
      <c r="X485" s="281" t="s">
        <v>307</v>
      </c>
      <c r="Y485" s="281" t="s">
        <v>307</v>
      </c>
      <c r="Z485" s="281" t="s">
        <v>307</v>
      </c>
      <c r="AA485" s="281" t="s">
        <v>307</v>
      </c>
      <c r="AB485" s="281" t="s">
        <v>307</v>
      </c>
      <c r="AC485" s="272" t="s">
        <v>307</v>
      </c>
      <c r="AD485" s="281"/>
      <c r="AE485" s="281" t="s">
        <v>307</v>
      </c>
      <c r="AF485" s="281"/>
      <c r="AG485" s="281" t="s">
        <v>2051</v>
      </c>
    </row>
    <row r="486" spans="1:33" ht="14.4" x14ac:dyDescent="0.3">
      <c r="A486" s="271">
        <v>124227</v>
      </c>
      <c r="B486" s="272" t="s">
        <v>779</v>
      </c>
      <c r="C486" s="272" t="s">
        <v>448</v>
      </c>
      <c r="D486" s="272" t="s">
        <v>196</v>
      </c>
      <c r="E486" s="272" t="s">
        <v>307</v>
      </c>
      <c r="F486" s="281" t="s">
        <v>307</v>
      </c>
      <c r="G486" s="272" t="s">
        <v>307</v>
      </c>
      <c r="H486" s="272" t="s">
        <v>307</v>
      </c>
      <c r="I486" s="272" t="s">
        <v>415</v>
      </c>
      <c r="J486" s="272" t="s">
        <v>307</v>
      </c>
      <c r="K486" s="272" t="s">
        <v>307</v>
      </c>
      <c r="L486" s="272" t="s">
        <v>307</v>
      </c>
      <c r="M486" s="281" t="s">
        <v>307</v>
      </c>
      <c r="N486" s="272" t="s">
        <v>307</v>
      </c>
      <c r="O486" s="278" t="s">
        <v>307</v>
      </c>
      <c r="P486" s="271">
        <v>0</v>
      </c>
      <c r="Q486" s="281" t="s">
        <v>307</v>
      </c>
      <c r="R486" s="281" t="s">
        <v>307</v>
      </c>
      <c r="S486" s="281" t="s">
        <v>307</v>
      </c>
      <c r="T486" s="281" t="s">
        <v>307</v>
      </c>
      <c r="U486" s="281" t="s">
        <v>307</v>
      </c>
      <c r="V486" s="281" t="s">
        <v>307</v>
      </c>
      <c r="W486" s="281" t="s">
        <v>307</v>
      </c>
      <c r="X486" s="281" t="s">
        <v>307</v>
      </c>
      <c r="Y486" s="281" t="s">
        <v>307</v>
      </c>
      <c r="Z486" s="281" t="s">
        <v>307</v>
      </c>
      <c r="AA486" s="281" t="s">
        <v>307</v>
      </c>
      <c r="AB486" s="281" t="s">
        <v>307</v>
      </c>
      <c r="AC486" s="272" t="s">
        <v>307</v>
      </c>
      <c r="AD486" s="281"/>
      <c r="AE486" s="281" t="s">
        <v>307</v>
      </c>
      <c r="AF486" s="281" t="s">
        <v>2051</v>
      </c>
      <c r="AG486" s="281" t="s">
        <v>2051</v>
      </c>
    </row>
    <row r="487" spans="1:33" ht="28.8" x14ac:dyDescent="0.3">
      <c r="A487" s="271">
        <v>124230</v>
      </c>
      <c r="B487" s="272" t="s">
        <v>778</v>
      </c>
      <c r="C487" s="272" t="s">
        <v>134</v>
      </c>
      <c r="D487" s="272" t="s">
        <v>270</v>
      </c>
      <c r="E487" s="272" t="s">
        <v>333</v>
      </c>
      <c r="F487" s="281" t="s">
        <v>2004</v>
      </c>
      <c r="G487" s="272" t="s">
        <v>315</v>
      </c>
      <c r="H487" s="272" t="s">
        <v>334</v>
      </c>
      <c r="I487" s="272" t="s">
        <v>415</v>
      </c>
      <c r="J487" s="272" t="s">
        <v>335</v>
      </c>
      <c r="K487" s="272" t="s">
        <v>2172</v>
      </c>
      <c r="L487" s="272" t="s">
        <v>317</v>
      </c>
      <c r="M487" s="281" t="s">
        <v>307</v>
      </c>
      <c r="N487" s="272" t="s">
        <v>307</v>
      </c>
      <c r="O487" s="278" t="s">
        <v>307</v>
      </c>
      <c r="P487" s="271">
        <v>0</v>
      </c>
      <c r="Q487" s="281" t="s">
        <v>307</v>
      </c>
      <c r="R487" s="281" t="s">
        <v>307</v>
      </c>
      <c r="S487" s="281" t="s">
        <v>307</v>
      </c>
      <c r="T487" s="281" t="s">
        <v>307</v>
      </c>
      <c r="U487" s="281" t="s">
        <v>307</v>
      </c>
      <c r="V487" s="281" t="s">
        <v>307</v>
      </c>
      <c r="W487" s="281" t="s">
        <v>307</v>
      </c>
      <c r="X487" s="281" t="s">
        <v>307</v>
      </c>
      <c r="Y487" s="281" t="s">
        <v>307</v>
      </c>
      <c r="Z487" s="281" t="s">
        <v>307</v>
      </c>
      <c r="AA487" s="281" t="s">
        <v>307</v>
      </c>
      <c r="AB487" s="281" t="s">
        <v>307</v>
      </c>
      <c r="AC487" s="272" t="s">
        <v>307</v>
      </c>
      <c r="AD487" s="281"/>
      <c r="AE487" s="281" t="s">
        <v>307</v>
      </c>
      <c r="AF487" s="281"/>
      <c r="AG487" s="281" t="s">
        <v>2051</v>
      </c>
    </row>
    <row r="488" spans="1:33" ht="28.8" x14ac:dyDescent="0.3">
      <c r="A488" s="273">
        <v>124238</v>
      </c>
      <c r="B488" s="274" t="s">
        <v>777</v>
      </c>
      <c r="C488" s="274" t="s">
        <v>88</v>
      </c>
      <c r="D488" s="274" t="s">
        <v>196</v>
      </c>
      <c r="E488" s="274" t="s">
        <v>333</v>
      </c>
      <c r="F488" s="280">
        <v>31137</v>
      </c>
      <c r="G488" s="274" t="s">
        <v>1821</v>
      </c>
      <c r="H488" s="274" t="s">
        <v>334</v>
      </c>
      <c r="I488" s="274" t="s">
        <v>415</v>
      </c>
      <c r="J488" s="274" t="s">
        <v>316</v>
      </c>
      <c r="K488" s="273">
        <v>2003</v>
      </c>
      <c r="L488" s="274" t="s">
        <v>541</v>
      </c>
      <c r="N488" s="272" t="s">
        <v>307</v>
      </c>
      <c r="O488" s="278" t="s">
        <v>307</v>
      </c>
      <c r="P488" s="271">
        <v>0</v>
      </c>
      <c r="AC488" s="274" t="s">
        <v>307</v>
      </c>
    </row>
    <row r="489" spans="1:33" ht="14.4" x14ac:dyDescent="0.3">
      <c r="A489" s="273">
        <v>124239</v>
      </c>
      <c r="B489" s="274" t="s">
        <v>776</v>
      </c>
      <c r="C489" s="274" t="s">
        <v>455</v>
      </c>
      <c r="D489" s="274" t="s">
        <v>196</v>
      </c>
      <c r="E489" s="274" t="s">
        <v>332</v>
      </c>
      <c r="F489" s="276"/>
      <c r="G489" s="274" t="s">
        <v>315</v>
      </c>
      <c r="H489" s="274" t="s">
        <v>577</v>
      </c>
      <c r="I489" s="274" t="s">
        <v>415</v>
      </c>
      <c r="J489" s="274" t="s">
        <v>316</v>
      </c>
      <c r="K489" s="273">
        <v>1989</v>
      </c>
      <c r="L489" s="274" t="s">
        <v>315</v>
      </c>
      <c r="N489" s="272" t="s">
        <v>307</v>
      </c>
      <c r="O489" s="278" t="s">
        <v>307</v>
      </c>
      <c r="P489" s="271">
        <v>0</v>
      </c>
      <c r="AC489" s="274" t="s">
        <v>307</v>
      </c>
    </row>
    <row r="490" spans="1:33" ht="28.8" x14ac:dyDescent="0.3">
      <c r="A490" s="273">
        <v>124240</v>
      </c>
      <c r="B490" s="274" t="s">
        <v>1402</v>
      </c>
      <c r="C490" s="274" t="s">
        <v>109</v>
      </c>
      <c r="D490" s="274" t="s">
        <v>1403</v>
      </c>
      <c r="E490" s="274" t="s">
        <v>333</v>
      </c>
      <c r="F490" s="276"/>
      <c r="G490" s="274" t="s">
        <v>1794</v>
      </c>
      <c r="H490" s="274" t="s">
        <v>334</v>
      </c>
      <c r="I490" s="274" t="s">
        <v>415</v>
      </c>
      <c r="J490" s="274" t="s">
        <v>1788</v>
      </c>
      <c r="K490" s="273">
        <v>2022</v>
      </c>
      <c r="L490" s="274" t="s">
        <v>315</v>
      </c>
      <c r="N490" s="272" t="s">
        <v>307</v>
      </c>
      <c r="O490" s="278" t="s">
        <v>307</v>
      </c>
      <c r="P490" s="271">
        <v>0</v>
      </c>
      <c r="AC490" s="274" t="s">
        <v>307</v>
      </c>
    </row>
    <row r="491" spans="1:33" ht="28.8" x14ac:dyDescent="0.3">
      <c r="A491" s="273">
        <v>124241</v>
      </c>
      <c r="B491" s="274" t="s">
        <v>1404</v>
      </c>
      <c r="C491" s="274" t="s">
        <v>367</v>
      </c>
      <c r="D491" s="274" t="s">
        <v>196</v>
      </c>
      <c r="E491" s="274" t="s">
        <v>1408</v>
      </c>
      <c r="F491" s="275">
        <v>36708</v>
      </c>
      <c r="G491" s="274" t="s">
        <v>1820</v>
      </c>
      <c r="H491" s="274" t="s">
        <v>334</v>
      </c>
      <c r="I491" s="274" t="s">
        <v>415</v>
      </c>
      <c r="J491" s="274" t="s">
        <v>316</v>
      </c>
      <c r="K491" s="273">
        <v>2018</v>
      </c>
      <c r="L491" s="274" t="s">
        <v>317</v>
      </c>
      <c r="N491" s="272" t="s">
        <v>307</v>
      </c>
      <c r="O491" s="278" t="s">
        <v>307</v>
      </c>
      <c r="P491" s="271">
        <v>0</v>
      </c>
      <c r="AC491" s="274" t="s">
        <v>307</v>
      </c>
    </row>
    <row r="492" spans="1:33" ht="28.8" x14ac:dyDescent="0.3">
      <c r="A492" s="273">
        <v>124243</v>
      </c>
      <c r="B492" s="274" t="s">
        <v>1406</v>
      </c>
      <c r="C492" s="274" t="s">
        <v>1206</v>
      </c>
      <c r="D492" s="274" t="s">
        <v>196</v>
      </c>
      <c r="E492" s="274" t="s">
        <v>332</v>
      </c>
      <c r="F492" s="275">
        <v>36161</v>
      </c>
      <c r="G492" s="274" t="s">
        <v>330</v>
      </c>
      <c r="H492" s="274" t="s">
        <v>334</v>
      </c>
      <c r="I492" s="274" t="s">
        <v>415</v>
      </c>
      <c r="J492" s="274" t="s">
        <v>316</v>
      </c>
      <c r="K492" s="273">
        <v>2018</v>
      </c>
      <c r="L492" s="274" t="s">
        <v>330</v>
      </c>
      <c r="N492" s="272" t="s">
        <v>307</v>
      </c>
      <c r="O492" s="278" t="s">
        <v>307</v>
      </c>
      <c r="P492" s="271">
        <v>0</v>
      </c>
      <c r="AC492" s="274" t="s">
        <v>307</v>
      </c>
    </row>
    <row r="493" spans="1:33" ht="28.8" x14ac:dyDescent="0.3">
      <c r="A493" s="273">
        <v>124247</v>
      </c>
      <c r="B493" s="274" t="s">
        <v>1409</v>
      </c>
      <c r="C493" s="274" t="s">
        <v>85</v>
      </c>
      <c r="D493" s="274" t="s">
        <v>467</v>
      </c>
      <c r="E493" s="274" t="s">
        <v>1408</v>
      </c>
      <c r="F493" s="275">
        <v>37271</v>
      </c>
      <c r="G493" s="274" t="s">
        <v>315</v>
      </c>
      <c r="H493" s="274" t="s">
        <v>334</v>
      </c>
      <c r="I493" s="274" t="s">
        <v>415</v>
      </c>
      <c r="J493" s="274" t="s">
        <v>316</v>
      </c>
      <c r="K493" s="273">
        <v>2020</v>
      </c>
      <c r="L493" s="274" t="s">
        <v>315</v>
      </c>
      <c r="N493" s="272" t="s">
        <v>307</v>
      </c>
      <c r="O493" s="278" t="s">
        <v>307</v>
      </c>
      <c r="P493" s="271">
        <v>0</v>
      </c>
      <c r="AC493" s="274" t="s">
        <v>307</v>
      </c>
    </row>
    <row r="494" spans="1:33" ht="28.8" x14ac:dyDescent="0.3">
      <c r="A494" s="273">
        <v>124248</v>
      </c>
      <c r="B494" s="274" t="s">
        <v>1410</v>
      </c>
      <c r="C494" s="274" t="s">
        <v>61</v>
      </c>
      <c r="D494" s="274" t="s">
        <v>498</v>
      </c>
      <c r="E494" s="274" t="s">
        <v>1408</v>
      </c>
      <c r="F494" s="280">
        <v>31176</v>
      </c>
      <c r="G494" s="274" t="s">
        <v>1824</v>
      </c>
      <c r="H494" s="274" t="s">
        <v>334</v>
      </c>
      <c r="I494" s="274" t="s">
        <v>415</v>
      </c>
      <c r="J494" s="274" t="s">
        <v>316</v>
      </c>
      <c r="K494" s="273">
        <v>2004</v>
      </c>
      <c r="L494" s="274" t="s">
        <v>328</v>
      </c>
      <c r="N494" s="272" t="s">
        <v>307</v>
      </c>
      <c r="O494" s="278" t="s">
        <v>307</v>
      </c>
      <c r="P494" s="271">
        <v>0</v>
      </c>
      <c r="AC494" s="274" t="s">
        <v>307</v>
      </c>
    </row>
    <row r="495" spans="1:33" ht="28.8" x14ac:dyDescent="0.3">
      <c r="A495" s="273">
        <v>124249</v>
      </c>
      <c r="B495" s="274" t="s">
        <v>1411</v>
      </c>
      <c r="C495" s="274" t="s">
        <v>656</v>
      </c>
      <c r="D495" s="274" t="s">
        <v>752</v>
      </c>
      <c r="E495" s="274" t="s">
        <v>332</v>
      </c>
      <c r="F495" s="279"/>
      <c r="G495" s="274" t="s">
        <v>326</v>
      </c>
      <c r="H495" s="274" t="s">
        <v>334</v>
      </c>
      <c r="I495" s="274" t="s">
        <v>415</v>
      </c>
      <c r="J495" s="274" t="s">
        <v>316</v>
      </c>
      <c r="K495" s="273">
        <v>2018</v>
      </c>
      <c r="L495" s="274" t="s">
        <v>326</v>
      </c>
      <c r="N495" s="272" t="s">
        <v>307</v>
      </c>
      <c r="O495" s="278" t="s">
        <v>307</v>
      </c>
      <c r="P495" s="271">
        <v>0</v>
      </c>
      <c r="AC495" s="274" t="s">
        <v>307</v>
      </c>
    </row>
    <row r="496" spans="1:33" ht="28.8" x14ac:dyDescent="0.3">
      <c r="A496" s="273">
        <v>124251</v>
      </c>
      <c r="B496" s="274" t="s">
        <v>1412</v>
      </c>
      <c r="C496" s="274" t="s">
        <v>1413</v>
      </c>
      <c r="D496" s="274" t="s">
        <v>200</v>
      </c>
      <c r="E496" s="274" t="s">
        <v>1408</v>
      </c>
      <c r="F496" s="279"/>
      <c r="G496" s="274" t="s">
        <v>315</v>
      </c>
      <c r="H496" s="274" t="s">
        <v>334</v>
      </c>
      <c r="I496" s="274" t="s">
        <v>415</v>
      </c>
      <c r="J496" s="274" t="s">
        <v>316</v>
      </c>
      <c r="K496" s="273">
        <v>2016</v>
      </c>
      <c r="L496" s="274" t="s">
        <v>315</v>
      </c>
      <c r="N496" s="272" t="s">
        <v>307</v>
      </c>
      <c r="O496" s="278" t="s">
        <v>307</v>
      </c>
      <c r="P496" s="271">
        <v>0</v>
      </c>
      <c r="AC496" s="274" t="s">
        <v>307</v>
      </c>
    </row>
    <row r="497" spans="1:33" ht="28.8" x14ac:dyDescent="0.3">
      <c r="A497" s="273">
        <v>124253</v>
      </c>
      <c r="B497" s="274" t="s">
        <v>1414</v>
      </c>
      <c r="C497" s="274" t="s">
        <v>1121</v>
      </c>
      <c r="D497" s="274" t="s">
        <v>221</v>
      </c>
      <c r="E497" s="274" t="s">
        <v>333</v>
      </c>
      <c r="F497" s="279"/>
      <c r="G497" s="274" t="s">
        <v>2005</v>
      </c>
      <c r="H497" s="274" t="s">
        <v>334</v>
      </c>
      <c r="I497" s="274" t="s">
        <v>415</v>
      </c>
      <c r="J497" s="274" t="s">
        <v>335</v>
      </c>
      <c r="K497" s="273">
        <v>2009</v>
      </c>
      <c r="L497" s="274" t="s">
        <v>315</v>
      </c>
      <c r="N497" s="272" t="s">
        <v>307</v>
      </c>
      <c r="O497" s="278" t="s">
        <v>307</v>
      </c>
      <c r="P497" s="271">
        <v>0</v>
      </c>
      <c r="AC497" s="274" t="s">
        <v>307</v>
      </c>
    </row>
    <row r="498" spans="1:33" ht="28.8" x14ac:dyDescent="0.3">
      <c r="A498" s="271">
        <v>124254</v>
      </c>
      <c r="B498" s="272" t="s">
        <v>1415</v>
      </c>
      <c r="C498" s="272" t="s">
        <v>664</v>
      </c>
      <c r="D498" s="272" t="s">
        <v>202</v>
      </c>
      <c r="E498" s="272" t="s">
        <v>332</v>
      </c>
      <c r="F498" s="272" t="s">
        <v>1903</v>
      </c>
      <c r="G498" s="272" t="s">
        <v>319</v>
      </c>
      <c r="H498" s="272" t="s">
        <v>334</v>
      </c>
      <c r="I498" s="272" t="s">
        <v>415</v>
      </c>
      <c r="J498" s="272" t="s">
        <v>1787</v>
      </c>
      <c r="K498" s="272" t="s">
        <v>2169</v>
      </c>
      <c r="L498" s="272" t="s">
        <v>319</v>
      </c>
      <c r="M498" s="281" t="s">
        <v>307</v>
      </c>
      <c r="N498" s="272" t="s">
        <v>307</v>
      </c>
      <c r="O498" s="278" t="s">
        <v>307</v>
      </c>
      <c r="P498" s="271">
        <v>0</v>
      </c>
      <c r="Q498" s="281" t="s">
        <v>307</v>
      </c>
      <c r="R498" s="281" t="s">
        <v>307</v>
      </c>
      <c r="S498" s="281" t="s">
        <v>307</v>
      </c>
      <c r="T498" s="281" t="s">
        <v>307</v>
      </c>
      <c r="U498" s="281" t="s">
        <v>307</v>
      </c>
      <c r="V498" s="281" t="s">
        <v>307</v>
      </c>
      <c r="W498" s="281" t="s">
        <v>307</v>
      </c>
      <c r="X498" s="281" t="s">
        <v>307</v>
      </c>
      <c r="Y498" s="281" t="s">
        <v>307</v>
      </c>
      <c r="Z498" s="281" t="s">
        <v>307</v>
      </c>
      <c r="AA498" s="281" t="s">
        <v>307</v>
      </c>
      <c r="AB498" s="281" t="s">
        <v>307</v>
      </c>
      <c r="AC498" s="272" t="s">
        <v>307</v>
      </c>
      <c r="AD498" s="281"/>
      <c r="AE498" s="281" t="s">
        <v>307</v>
      </c>
      <c r="AF498" s="281"/>
      <c r="AG498" s="281" t="s">
        <v>2051</v>
      </c>
    </row>
    <row r="499" spans="1:33" ht="28.8" x14ac:dyDescent="0.3">
      <c r="A499" s="273">
        <v>124257</v>
      </c>
      <c r="B499" s="274" t="s">
        <v>1416</v>
      </c>
      <c r="C499" s="274" t="s">
        <v>397</v>
      </c>
      <c r="D499" s="274" t="s">
        <v>195</v>
      </c>
      <c r="E499" s="274" t="s">
        <v>1408</v>
      </c>
      <c r="F499" s="280">
        <v>31463</v>
      </c>
      <c r="G499" s="274" t="s">
        <v>315</v>
      </c>
      <c r="H499" s="274" t="s">
        <v>334</v>
      </c>
      <c r="I499" s="274" t="s">
        <v>415</v>
      </c>
      <c r="J499" s="274" t="s">
        <v>316</v>
      </c>
      <c r="K499" s="273">
        <v>2005</v>
      </c>
      <c r="L499" s="274" t="s">
        <v>317</v>
      </c>
      <c r="N499" s="272" t="s">
        <v>307</v>
      </c>
      <c r="O499" s="278" t="s">
        <v>307</v>
      </c>
      <c r="P499" s="271">
        <v>0</v>
      </c>
      <c r="AC499" s="274" t="s">
        <v>307</v>
      </c>
    </row>
    <row r="500" spans="1:33" ht="28.8" x14ac:dyDescent="0.3">
      <c r="A500" s="273">
        <v>124258</v>
      </c>
      <c r="B500" s="274" t="s">
        <v>1417</v>
      </c>
      <c r="C500" s="274" t="s">
        <v>669</v>
      </c>
      <c r="D500" s="274" t="s">
        <v>1418</v>
      </c>
      <c r="E500" s="274" t="s">
        <v>1408</v>
      </c>
      <c r="F500" s="275">
        <v>34213</v>
      </c>
      <c r="G500" s="274" t="s">
        <v>1838</v>
      </c>
      <c r="H500" s="274" t="s">
        <v>334</v>
      </c>
      <c r="I500" s="274" t="s">
        <v>415</v>
      </c>
      <c r="J500" s="274" t="s">
        <v>1787</v>
      </c>
      <c r="K500" s="273">
        <v>2012</v>
      </c>
      <c r="L500" s="274" t="s">
        <v>330</v>
      </c>
      <c r="N500" s="272" t="s">
        <v>307</v>
      </c>
      <c r="O500" s="278" t="s">
        <v>307</v>
      </c>
      <c r="P500" s="271">
        <v>0</v>
      </c>
      <c r="AC500" s="274" t="s">
        <v>307</v>
      </c>
    </row>
    <row r="501" spans="1:33" ht="28.8" x14ac:dyDescent="0.3">
      <c r="A501" s="273">
        <v>124259</v>
      </c>
      <c r="B501" s="274" t="s">
        <v>1420</v>
      </c>
      <c r="C501" s="274" t="s">
        <v>424</v>
      </c>
      <c r="D501" s="274" t="s">
        <v>408</v>
      </c>
      <c r="E501" s="274" t="s">
        <v>333</v>
      </c>
      <c r="F501" s="275">
        <v>37537</v>
      </c>
      <c r="G501" s="274" t="s">
        <v>315</v>
      </c>
      <c r="H501" s="274" t="s">
        <v>334</v>
      </c>
      <c r="I501" s="274" t="s">
        <v>415</v>
      </c>
      <c r="J501" s="274" t="s">
        <v>316</v>
      </c>
      <c r="K501" s="273">
        <v>2020</v>
      </c>
      <c r="L501" s="274" t="s">
        <v>315</v>
      </c>
      <c r="N501" s="272" t="s">
        <v>307</v>
      </c>
      <c r="O501" s="278" t="s">
        <v>307</v>
      </c>
      <c r="P501" s="271">
        <v>0</v>
      </c>
      <c r="AC501" s="274" t="s">
        <v>307</v>
      </c>
    </row>
    <row r="502" spans="1:33" ht="28.8" x14ac:dyDescent="0.3">
      <c r="A502" s="273">
        <v>124261</v>
      </c>
      <c r="B502" s="274" t="s">
        <v>1421</v>
      </c>
      <c r="C502" s="274" t="s">
        <v>671</v>
      </c>
      <c r="D502" s="274" t="s">
        <v>223</v>
      </c>
      <c r="E502" s="274" t="s">
        <v>1408</v>
      </c>
      <c r="F502" s="280">
        <v>37828</v>
      </c>
      <c r="G502" s="274" t="s">
        <v>315</v>
      </c>
      <c r="H502" s="274" t="s">
        <v>334</v>
      </c>
      <c r="I502" s="274" t="s">
        <v>415</v>
      </c>
      <c r="J502" s="274" t="s">
        <v>1787</v>
      </c>
      <c r="K502" s="273">
        <v>2021</v>
      </c>
      <c r="L502" s="274" t="s">
        <v>315</v>
      </c>
      <c r="N502" s="272" t="s">
        <v>307</v>
      </c>
      <c r="O502" s="278" t="s">
        <v>307</v>
      </c>
      <c r="P502" s="271">
        <v>0</v>
      </c>
      <c r="AC502" s="274" t="s">
        <v>307</v>
      </c>
    </row>
    <row r="503" spans="1:33" ht="28.8" x14ac:dyDescent="0.3">
      <c r="A503" s="273">
        <v>124262</v>
      </c>
      <c r="B503" s="274" t="s">
        <v>1422</v>
      </c>
      <c r="C503" s="274" t="s">
        <v>652</v>
      </c>
      <c r="D503" s="274" t="s">
        <v>1423</v>
      </c>
      <c r="E503" s="274" t="s">
        <v>332</v>
      </c>
      <c r="F503" s="276"/>
      <c r="G503" s="274" t="s">
        <v>315</v>
      </c>
      <c r="H503" s="274" t="s">
        <v>334</v>
      </c>
      <c r="I503" s="274" t="s">
        <v>415</v>
      </c>
      <c r="J503" s="274" t="s">
        <v>316</v>
      </c>
      <c r="K503" s="273">
        <v>2020</v>
      </c>
      <c r="L503" s="274" t="s">
        <v>317</v>
      </c>
      <c r="N503" s="272" t="s">
        <v>307</v>
      </c>
      <c r="O503" s="278" t="s">
        <v>307</v>
      </c>
      <c r="P503" s="271">
        <v>0</v>
      </c>
      <c r="AC503" s="274" t="s">
        <v>307</v>
      </c>
    </row>
    <row r="504" spans="1:33" ht="28.8" x14ac:dyDescent="0.3">
      <c r="A504" s="273">
        <v>124263</v>
      </c>
      <c r="B504" s="274" t="s">
        <v>1424</v>
      </c>
      <c r="C504" s="274" t="s">
        <v>844</v>
      </c>
      <c r="D504" s="274" t="s">
        <v>263</v>
      </c>
      <c r="E504" s="274" t="s">
        <v>332</v>
      </c>
      <c r="F504" s="275">
        <v>33604</v>
      </c>
      <c r="G504" s="274" t="s">
        <v>1841</v>
      </c>
      <c r="H504" s="274" t="s">
        <v>334</v>
      </c>
      <c r="I504" s="274" t="s">
        <v>415</v>
      </c>
      <c r="J504" s="274" t="s">
        <v>316</v>
      </c>
      <c r="K504" s="273">
        <v>2009</v>
      </c>
      <c r="L504" s="274" t="s">
        <v>315</v>
      </c>
      <c r="N504" s="272" t="s">
        <v>307</v>
      </c>
      <c r="O504" s="278" t="s">
        <v>307</v>
      </c>
      <c r="P504" s="271">
        <v>0</v>
      </c>
      <c r="AC504" s="274" t="s">
        <v>307</v>
      </c>
    </row>
    <row r="505" spans="1:33" ht="28.8" x14ac:dyDescent="0.3">
      <c r="A505" s="273">
        <v>124264</v>
      </c>
      <c r="B505" s="274" t="s">
        <v>1426</v>
      </c>
      <c r="C505" s="274" t="s">
        <v>77</v>
      </c>
      <c r="D505" s="274" t="s">
        <v>290</v>
      </c>
      <c r="E505" s="274" t="s">
        <v>1408</v>
      </c>
      <c r="F505" s="275">
        <v>36191</v>
      </c>
      <c r="G505" s="274" t="s">
        <v>315</v>
      </c>
      <c r="H505" s="274" t="s">
        <v>334</v>
      </c>
      <c r="I505" s="274" t="s">
        <v>415</v>
      </c>
      <c r="J505" s="274" t="s">
        <v>316</v>
      </c>
      <c r="K505" s="273">
        <v>0</v>
      </c>
      <c r="L505" s="274" t="s">
        <v>315</v>
      </c>
      <c r="N505" s="272" t="s">
        <v>307</v>
      </c>
      <c r="O505" s="278" t="s">
        <v>307</v>
      </c>
      <c r="P505" s="271">
        <v>0</v>
      </c>
      <c r="AC505" s="274" t="s">
        <v>307</v>
      </c>
    </row>
    <row r="506" spans="1:33" ht="28.8" x14ac:dyDescent="0.3">
      <c r="A506" s="271">
        <v>124265</v>
      </c>
      <c r="B506" s="272" t="s">
        <v>1427</v>
      </c>
      <c r="C506" s="272" t="s">
        <v>397</v>
      </c>
      <c r="D506" s="272" t="s">
        <v>195</v>
      </c>
      <c r="E506" s="272" t="s">
        <v>1408</v>
      </c>
      <c r="F506" s="281" t="s">
        <v>2006</v>
      </c>
      <c r="G506" s="272" t="s">
        <v>315</v>
      </c>
      <c r="H506" s="272" t="s">
        <v>336</v>
      </c>
      <c r="I506" s="272" t="s">
        <v>415</v>
      </c>
      <c r="J506" s="272" t="s">
        <v>1787</v>
      </c>
      <c r="K506" s="272" t="s">
        <v>2172</v>
      </c>
      <c r="L506" s="272" t="s">
        <v>315</v>
      </c>
      <c r="M506" s="281" t="s">
        <v>307</v>
      </c>
      <c r="N506" s="272" t="s">
        <v>307</v>
      </c>
      <c r="O506" s="278" t="s">
        <v>307</v>
      </c>
      <c r="P506" s="271">
        <v>0</v>
      </c>
      <c r="Q506" s="281" t="s">
        <v>307</v>
      </c>
      <c r="R506" s="281" t="s">
        <v>307</v>
      </c>
      <c r="S506" s="281" t="s">
        <v>307</v>
      </c>
      <c r="T506" s="281" t="s">
        <v>307</v>
      </c>
      <c r="U506" s="281" t="s">
        <v>307</v>
      </c>
      <c r="V506" s="281" t="s">
        <v>307</v>
      </c>
      <c r="W506" s="281" t="s">
        <v>307</v>
      </c>
      <c r="X506" s="281" t="s">
        <v>307</v>
      </c>
      <c r="Y506" s="281" t="s">
        <v>307</v>
      </c>
      <c r="Z506" s="281" t="s">
        <v>307</v>
      </c>
      <c r="AA506" s="281" t="s">
        <v>307</v>
      </c>
      <c r="AB506" s="281" t="s">
        <v>307</v>
      </c>
      <c r="AC506" s="272" t="s">
        <v>307</v>
      </c>
      <c r="AD506" s="281"/>
      <c r="AE506" s="281" t="s">
        <v>307</v>
      </c>
      <c r="AF506" s="281"/>
      <c r="AG506" s="281" t="s">
        <v>2051</v>
      </c>
    </row>
    <row r="507" spans="1:33" ht="28.8" x14ac:dyDescent="0.3">
      <c r="A507" s="273">
        <v>124266</v>
      </c>
      <c r="B507" s="274" t="s">
        <v>1428</v>
      </c>
      <c r="C507" s="274" t="s">
        <v>466</v>
      </c>
      <c r="D507" s="274" t="s">
        <v>1062</v>
      </c>
      <c r="E507" s="274" t="s">
        <v>332</v>
      </c>
      <c r="F507" s="275">
        <v>28755</v>
      </c>
      <c r="G507" s="274" t="s">
        <v>1843</v>
      </c>
      <c r="H507" s="274" t="s">
        <v>334</v>
      </c>
      <c r="I507" s="274" t="s">
        <v>415</v>
      </c>
      <c r="J507" s="274" t="s">
        <v>335</v>
      </c>
      <c r="K507" s="273">
        <v>2010</v>
      </c>
      <c r="L507" s="274" t="s">
        <v>321</v>
      </c>
      <c r="N507" s="272" t="s">
        <v>307</v>
      </c>
      <c r="O507" s="278" t="s">
        <v>307</v>
      </c>
      <c r="P507" s="271">
        <v>0</v>
      </c>
      <c r="AC507" s="274" t="s">
        <v>307</v>
      </c>
    </row>
    <row r="508" spans="1:33" ht="28.8" x14ac:dyDescent="0.3">
      <c r="A508" s="273">
        <v>124267</v>
      </c>
      <c r="B508" s="274" t="s">
        <v>1429</v>
      </c>
      <c r="C508" s="274" t="s">
        <v>144</v>
      </c>
      <c r="D508" s="274" t="s">
        <v>658</v>
      </c>
      <c r="E508" s="274" t="s">
        <v>333</v>
      </c>
      <c r="F508" s="279"/>
      <c r="G508" s="274" t="s">
        <v>1844</v>
      </c>
      <c r="H508" s="274" t="s">
        <v>334</v>
      </c>
      <c r="I508" s="274" t="s">
        <v>415</v>
      </c>
      <c r="J508" s="274" t="s">
        <v>335</v>
      </c>
      <c r="K508" s="273">
        <v>1995</v>
      </c>
      <c r="L508" s="274" t="s">
        <v>318</v>
      </c>
      <c r="N508" s="272" t="s">
        <v>307</v>
      </c>
      <c r="O508" s="278" t="s">
        <v>307</v>
      </c>
      <c r="P508" s="271">
        <v>0</v>
      </c>
      <c r="AC508" s="274" t="s">
        <v>307</v>
      </c>
    </row>
    <row r="509" spans="1:33" ht="28.8" x14ac:dyDescent="0.3">
      <c r="A509" s="273">
        <v>124268</v>
      </c>
      <c r="B509" s="274" t="s">
        <v>1430</v>
      </c>
      <c r="C509" s="274" t="s">
        <v>69</v>
      </c>
      <c r="D509" s="274" t="s">
        <v>1431</v>
      </c>
      <c r="E509" s="274" t="s">
        <v>1408</v>
      </c>
      <c r="F509" s="280">
        <v>32874</v>
      </c>
      <c r="G509" s="274" t="s">
        <v>1817</v>
      </c>
      <c r="H509" s="274" t="s">
        <v>334</v>
      </c>
      <c r="I509" s="274" t="s">
        <v>415</v>
      </c>
      <c r="J509" s="274" t="s">
        <v>1787</v>
      </c>
      <c r="K509" s="273">
        <v>2009</v>
      </c>
      <c r="L509" s="274" t="s">
        <v>317</v>
      </c>
      <c r="N509" s="272" t="s">
        <v>307</v>
      </c>
      <c r="O509" s="278" t="s">
        <v>307</v>
      </c>
      <c r="P509" s="271">
        <v>0</v>
      </c>
      <c r="AC509" s="274" t="s">
        <v>307</v>
      </c>
    </row>
    <row r="510" spans="1:33" ht="43.2" x14ac:dyDescent="0.3">
      <c r="A510" s="271">
        <v>124273</v>
      </c>
      <c r="B510" s="272" t="s">
        <v>1433</v>
      </c>
      <c r="C510" s="272" t="s">
        <v>397</v>
      </c>
      <c r="D510" s="272" t="s">
        <v>1434</v>
      </c>
      <c r="E510" s="272" t="s">
        <v>333</v>
      </c>
      <c r="F510" s="272" t="s">
        <v>2007</v>
      </c>
      <c r="G510" s="272" t="s">
        <v>1824</v>
      </c>
      <c r="H510" s="272" t="s">
        <v>334</v>
      </c>
      <c r="I510" s="272" t="s">
        <v>415</v>
      </c>
      <c r="J510" s="272" t="s">
        <v>316</v>
      </c>
      <c r="K510" s="272" t="s">
        <v>2176</v>
      </c>
      <c r="L510" s="272" t="s">
        <v>328</v>
      </c>
      <c r="M510" s="281" t="s">
        <v>307</v>
      </c>
      <c r="N510" s="272" t="s">
        <v>307</v>
      </c>
      <c r="O510" s="278" t="s">
        <v>307</v>
      </c>
      <c r="P510" s="271">
        <v>0</v>
      </c>
      <c r="Q510" s="281" t="s">
        <v>307</v>
      </c>
      <c r="R510" s="281" t="s">
        <v>307</v>
      </c>
      <c r="S510" s="281" t="s">
        <v>307</v>
      </c>
      <c r="T510" s="281" t="s">
        <v>307</v>
      </c>
      <c r="U510" s="281" t="s">
        <v>307</v>
      </c>
      <c r="V510" s="281" t="s">
        <v>307</v>
      </c>
      <c r="W510" s="281" t="s">
        <v>307</v>
      </c>
      <c r="X510" s="281" t="s">
        <v>307</v>
      </c>
      <c r="Y510" s="281" t="s">
        <v>307</v>
      </c>
      <c r="Z510" s="281" t="s">
        <v>307</v>
      </c>
      <c r="AA510" s="281" t="s">
        <v>307</v>
      </c>
      <c r="AB510" s="281" t="s">
        <v>307</v>
      </c>
      <c r="AC510" s="272" t="s">
        <v>307</v>
      </c>
      <c r="AD510" s="281"/>
      <c r="AE510" s="281" t="s">
        <v>307</v>
      </c>
      <c r="AF510" s="281"/>
      <c r="AG510" s="281" t="s">
        <v>2051</v>
      </c>
    </row>
    <row r="511" spans="1:33" ht="28.8" x14ac:dyDescent="0.3">
      <c r="A511" s="273">
        <v>124274</v>
      </c>
      <c r="B511" s="274" t="s">
        <v>1435</v>
      </c>
      <c r="C511" s="274" t="s">
        <v>68</v>
      </c>
      <c r="D511" s="274" t="s">
        <v>1436</v>
      </c>
      <c r="E511" s="274" t="s">
        <v>1408</v>
      </c>
      <c r="F511" s="279"/>
      <c r="G511" s="274" t="s">
        <v>1848</v>
      </c>
      <c r="H511" s="274" t="s">
        <v>334</v>
      </c>
      <c r="I511" s="274" t="s">
        <v>415</v>
      </c>
      <c r="J511" s="274" t="s">
        <v>1787</v>
      </c>
      <c r="K511" s="282">
        <v>2020</v>
      </c>
      <c r="L511" s="274" t="s">
        <v>317</v>
      </c>
      <c r="N511" s="272" t="s">
        <v>307</v>
      </c>
      <c r="O511" s="278" t="s">
        <v>307</v>
      </c>
      <c r="P511" s="271">
        <v>0</v>
      </c>
      <c r="AC511" s="274" t="s">
        <v>307</v>
      </c>
    </row>
    <row r="512" spans="1:33" ht="28.8" x14ac:dyDescent="0.3">
      <c r="A512" s="273">
        <v>124276</v>
      </c>
      <c r="B512" s="274" t="s">
        <v>1437</v>
      </c>
      <c r="C512" s="274" t="s">
        <v>64</v>
      </c>
      <c r="D512" s="274" t="s">
        <v>226</v>
      </c>
      <c r="E512" s="274" t="s">
        <v>1408</v>
      </c>
      <c r="F512" s="275">
        <v>31052</v>
      </c>
      <c r="G512" s="274" t="s">
        <v>2008</v>
      </c>
      <c r="H512" s="274" t="s">
        <v>334</v>
      </c>
      <c r="I512" s="274" t="s">
        <v>415</v>
      </c>
      <c r="J512" s="274" t="s">
        <v>1787</v>
      </c>
      <c r="K512" s="273">
        <v>2011</v>
      </c>
      <c r="L512" s="274" t="s">
        <v>315</v>
      </c>
      <c r="N512" s="272" t="s">
        <v>307</v>
      </c>
      <c r="O512" s="278" t="s">
        <v>307</v>
      </c>
      <c r="P512" s="271">
        <v>0</v>
      </c>
      <c r="AC512" s="274" t="s">
        <v>307</v>
      </c>
    </row>
    <row r="513" spans="1:33" ht="28.8" x14ac:dyDescent="0.3">
      <c r="A513" s="273">
        <v>124278</v>
      </c>
      <c r="B513" s="274" t="s">
        <v>1438</v>
      </c>
      <c r="C513" s="274" t="s">
        <v>1439</v>
      </c>
      <c r="D513" s="274" t="s">
        <v>1440</v>
      </c>
      <c r="E513" s="274" t="s">
        <v>333</v>
      </c>
      <c r="F513" s="280">
        <v>37261</v>
      </c>
      <c r="G513" s="274" t="s">
        <v>1836</v>
      </c>
      <c r="H513" s="274" t="s">
        <v>334</v>
      </c>
      <c r="I513" s="274" t="s">
        <v>415</v>
      </c>
      <c r="J513" s="274" t="s">
        <v>1788</v>
      </c>
      <c r="K513" s="273">
        <v>2019</v>
      </c>
      <c r="L513" s="274" t="s">
        <v>315</v>
      </c>
      <c r="N513" s="272" t="s">
        <v>307</v>
      </c>
      <c r="O513" s="278" t="s">
        <v>307</v>
      </c>
      <c r="P513" s="271">
        <v>0</v>
      </c>
      <c r="AC513" s="274" t="s">
        <v>307</v>
      </c>
    </row>
    <row r="514" spans="1:33" ht="28.8" x14ac:dyDescent="0.3">
      <c r="A514" s="273">
        <v>124280</v>
      </c>
      <c r="B514" s="274" t="s">
        <v>1441</v>
      </c>
      <c r="C514" s="274" t="s">
        <v>66</v>
      </c>
      <c r="D514" s="274" t="s">
        <v>1442</v>
      </c>
      <c r="E514" s="274" t="s">
        <v>333</v>
      </c>
      <c r="F514" s="276"/>
      <c r="G514" s="274" t="s">
        <v>315</v>
      </c>
      <c r="H514" s="274" t="s">
        <v>334</v>
      </c>
      <c r="I514" s="274" t="s">
        <v>415</v>
      </c>
      <c r="J514" s="274" t="s">
        <v>335</v>
      </c>
      <c r="K514" s="273">
        <v>2008</v>
      </c>
      <c r="L514" s="274" t="s">
        <v>317</v>
      </c>
      <c r="N514" s="272" t="s">
        <v>307</v>
      </c>
      <c r="O514" s="278" t="s">
        <v>307</v>
      </c>
      <c r="P514" s="271">
        <v>0</v>
      </c>
      <c r="AC514" s="274" t="s">
        <v>307</v>
      </c>
    </row>
    <row r="515" spans="1:33" ht="28.8" x14ac:dyDescent="0.3">
      <c r="A515" s="273">
        <v>124282</v>
      </c>
      <c r="B515" s="274" t="s">
        <v>1443</v>
      </c>
      <c r="C515" s="274" t="s">
        <v>166</v>
      </c>
      <c r="D515" s="274" t="s">
        <v>238</v>
      </c>
      <c r="E515" s="274" t="s">
        <v>1408</v>
      </c>
      <c r="F515" s="275">
        <v>35431</v>
      </c>
      <c r="G515" s="274" t="s">
        <v>315</v>
      </c>
      <c r="H515" s="274" t="s">
        <v>334</v>
      </c>
      <c r="I515" s="274" t="s">
        <v>415</v>
      </c>
      <c r="J515" s="274" t="s">
        <v>1787</v>
      </c>
      <c r="K515" s="273">
        <v>2015</v>
      </c>
      <c r="L515" s="274" t="s">
        <v>317</v>
      </c>
      <c r="N515" s="272" t="s">
        <v>307</v>
      </c>
      <c r="O515" s="278" t="s">
        <v>307</v>
      </c>
      <c r="P515" s="271">
        <v>0</v>
      </c>
      <c r="AC515" s="274" t="s">
        <v>307</v>
      </c>
    </row>
    <row r="516" spans="1:33" ht="28.8" x14ac:dyDescent="0.3">
      <c r="A516" s="273">
        <v>124287</v>
      </c>
      <c r="B516" s="274" t="s">
        <v>1444</v>
      </c>
      <c r="C516" s="274" t="s">
        <v>114</v>
      </c>
      <c r="D516" s="274" t="s">
        <v>1445</v>
      </c>
      <c r="E516" s="274" t="s">
        <v>332</v>
      </c>
      <c r="F516" s="280">
        <v>37762</v>
      </c>
      <c r="G516" s="274" t="s">
        <v>1815</v>
      </c>
      <c r="H516" s="274" t="s">
        <v>334</v>
      </c>
      <c r="I516" s="274" t="s">
        <v>415</v>
      </c>
      <c r="J516" s="274" t="s">
        <v>316</v>
      </c>
      <c r="K516" s="273">
        <v>2021</v>
      </c>
      <c r="L516" s="274" t="s">
        <v>315</v>
      </c>
      <c r="N516" s="272" t="s">
        <v>307</v>
      </c>
      <c r="O516" s="278" t="s">
        <v>307</v>
      </c>
      <c r="P516" s="271">
        <v>0</v>
      </c>
      <c r="AC516" s="274" t="s">
        <v>307</v>
      </c>
    </row>
    <row r="517" spans="1:33" ht="28.8" x14ac:dyDescent="0.3">
      <c r="A517" s="273">
        <v>124288</v>
      </c>
      <c r="B517" s="274" t="s">
        <v>1446</v>
      </c>
      <c r="C517" s="274" t="s">
        <v>1447</v>
      </c>
      <c r="D517" s="274" t="s">
        <v>2105</v>
      </c>
      <c r="E517" s="274" t="s">
        <v>1408</v>
      </c>
      <c r="F517" s="275">
        <v>32590</v>
      </c>
      <c r="G517" s="274" t="s">
        <v>1815</v>
      </c>
      <c r="H517" s="274" t="s">
        <v>334</v>
      </c>
      <c r="I517" s="274" t="s">
        <v>415</v>
      </c>
      <c r="J517" s="274" t="s">
        <v>1787</v>
      </c>
      <c r="K517" s="273">
        <v>2017</v>
      </c>
      <c r="L517" s="274" t="s">
        <v>317</v>
      </c>
      <c r="N517" s="272" t="s">
        <v>307</v>
      </c>
      <c r="O517" s="278" t="s">
        <v>307</v>
      </c>
      <c r="P517" s="271">
        <v>0</v>
      </c>
      <c r="AC517" s="274" t="s">
        <v>307</v>
      </c>
    </row>
    <row r="518" spans="1:33" ht="28.8" x14ac:dyDescent="0.3">
      <c r="A518" s="273">
        <v>124289</v>
      </c>
      <c r="B518" s="274" t="s">
        <v>1448</v>
      </c>
      <c r="C518" s="274" t="s">
        <v>357</v>
      </c>
      <c r="D518" s="274" t="s">
        <v>243</v>
      </c>
      <c r="E518" s="274" t="s">
        <v>1408</v>
      </c>
      <c r="F518" s="275">
        <v>35095</v>
      </c>
      <c r="G518" s="274" t="s">
        <v>1791</v>
      </c>
      <c r="H518" s="274" t="s">
        <v>334</v>
      </c>
      <c r="I518" s="274" t="s">
        <v>415</v>
      </c>
      <c r="J518" s="274" t="s">
        <v>316</v>
      </c>
      <c r="K518" s="273">
        <v>2013</v>
      </c>
      <c r="L518" s="274" t="s">
        <v>320</v>
      </c>
      <c r="N518" s="272" t="s">
        <v>307</v>
      </c>
      <c r="O518" s="278" t="s">
        <v>307</v>
      </c>
      <c r="P518" s="271">
        <v>0</v>
      </c>
      <c r="AC518" s="274" t="s">
        <v>307</v>
      </c>
    </row>
    <row r="519" spans="1:33" ht="28.8" x14ac:dyDescent="0.3">
      <c r="A519" s="271">
        <v>124290</v>
      </c>
      <c r="B519" s="272" t="s">
        <v>1449</v>
      </c>
      <c r="C519" s="272" t="s">
        <v>97</v>
      </c>
      <c r="D519" s="272" t="s">
        <v>204</v>
      </c>
      <c r="E519" s="272" t="s">
        <v>333</v>
      </c>
      <c r="F519" s="272" t="s">
        <v>307</v>
      </c>
      <c r="G519" s="272" t="s">
        <v>315</v>
      </c>
      <c r="H519" s="272" t="s">
        <v>334</v>
      </c>
      <c r="I519" s="272" t="s">
        <v>415</v>
      </c>
      <c r="J519" s="272" t="s">
        <v>316</v>
      </c>
      <c r="K519" s="272" t="s">
        <v>307</v>
      </c>
      <c r="L519" s="272" t="s">
        <v>315</v>
      </c>
      <c r="M519" s="281" t="s">
        <v>307</v>
      </c>
      <c r="N519" s="272" t="s">
        <v>307</v>
      </c>
      <c r="O519" s="278" t="s">
        <v>307</v>
      </c>
      <c r="P519" s="271">
        <v>0</v>
      </c>
      <c r="Q519" s="281" t="s">
        <v>307</v>
      </c>
      <c r="R519" s="281" t="s">
        <v>307</v>
      </c>
      <c r="S519" s="281" t="s">
        <v>307</v>
      </c>
      <c r="T519" s="281" t="s">
        <v>307</v>
      </c>
      <c r="U519" s="281" t="s">
        <v>307</v>
      </c>
      <c r="V519" s="281" t="s">
        <v>307</v>
      </c>
      <c r="W519" s="281" t="s">
        <v>307</v>
      </c>
      <c r="X519" s="281" t="s">
        <v>307</v>
      </c>
      <c r="Y519" s="281" t="s">
        <v>307</v>
      </c>
      <c r="Z519" s="281" t="s">
        <v>307</v>
      </c>
      <c r="AA519" s="281" t="s">
        <v>307</v>
      </c>
      <c r="AB519" s="281" t="s">
        <v>307</v>
      </c>
      <c r="AC519" s="272" t="s">
        <v>307</v>
      </c>
      <c r="AD519" s="281"/>
      <c r="AE519" s="281" t="s">
        <v>307</v>
      </c>
      <c r="AF519" s="281"/>
      <c r="AG519" s="281" t="s">
        <v>2051</v>
      </c>
    </row>
    <row r="520" spans="1:33" ht="28.8" x14ac:dyDescent="0.3">
      <c r="A520" s="273">
        <v>124291</v>
      </c>
      <c r="B520" s="274" t="s">
        <v>1450</v>
      </c>
      <c r="C520" s="274" t="s">
        <v>1451</v>
      </c>
      <c r="D520" s="274" t="s">
        <v>1452</v>
      </c>
      <c r="E520" s="274" t="s">
        <v>333</v>
      </c>
      <c r="F520" s="279"/>
      <c r="G520" s="274" t="s">
        <v>315</v>
      </c>
      <c r="H520" s="274" t="s">
        <v>334</v>
      </c>
      <c r="I520" s="274" t="s">
        <v>415</v>
      </c>
      <c r="J520" s="274" t="s">
        <v>335</v>
      </c>
      <c r="K520" s="273">
        <v>2014</v>
      </c>
      <c r="L520" s="274" t="s">
        <v>315</v>
      </c>
      <c r="N520" s="272" t="s">
        <v>307</v>
      </c>
      <c r="O520" s="278" t="s">
        <v>307</v>
      </c>
      <c r="P520" s="271">
        <v>0</v>
      </c>
      <c r="AC520" s="274" t="s">
        <v>307</v>
      </c>
    </row>
    <row r="521" spans="1:33" ht="28.8" x14ac:dyDescent="0.3">
      <c r="A521" s="271">
        <v>124292</v>
      </c>
      <c r="B521" s="272" t="s">
        <v>1453</v>
      </c>
      <c r="C521" s="272" t="s">
        <v>68</v>
      </c>
      <c r="D521" s="272" t="s">
        <v>253</v>
      </c>
      <c r="E521" s="272" t="s">
        <v>333</v>
      </c>
      <c r="F521" s="272" t="s">
        <v>1989</v>
      </c>
      <c r="G521" s="272" t="s">
        <v>1852</v>
      </c>
      <c r="H521" s="272" t="s">
        <v>334</v>
      </c>
      <c r="I521" s="272" t="s">
        <v>415</v>
      </c>
      <c r="J521" s="272" t="s">
        <v>316</v>
      </c>
      <c r="K521" s="272" t="s">
        <v>2173</v>
      </c>
      <c r="L521" s="272" t="s">
        <v>326</v>
      </c>
      <c r="M521" s="281" t="s">
        <v>307</v>
      </c>
      <c r="N521" s="272" t="s">
        <v>307</v>
      </c>
      <c r="O521" s="278" t="s">
        <v>307</v>
      </c>
      <c r="P521" s="271">
        <v>0</v>
      </c>
      <c r="Q521" s="281" t="s">
        <v>307</v>
      </c>
      <c r="R521" s="281" t="s">
        <v>307</v>
      </c>
      <c r="S521" s="281" t="s">
        <v>307</v>
      </c>
      <c r="T521" s="281" t="s">
        <v>307</v>
      </c>
      <c r="U521" s="281" t="s">
        <v>307</v>
      </c>
      <c r="V521" s="281" t="s">
        <v>307</v>
      </c>
      <c r="W521" s="281" t="s">
        <v>307</v>
      </c>
      <c r="X521" s="281" t="s">
        <v>307</v>
      </c>
      <c r="Y521" s="281" t="s">
        <v>307</v>
      </c>
      <c r="Z521" s="281" t="s">
        <v>307</v>
      </c>
      <c r="AA521" s="281" t="s">
        <v>307</v>
      </c>
      <c r="AB521" s="281" t="s">
        <v>307</v>
      </c>
      <c r="AC521" s="272" t="s">
        <v>307</v>
      </c>
      <c r="AD521" s="281"/>
      <c r="AE521" s="281" t="s">
        <v>307</v>
      </c>
      <c r="AF521" s="281"/>
      <c r="AG521" s="281" t="s">
        <v>2051</v>
      </c>
    </row>
    <row r="522" spans="1:33" ht="14.4" x14ac:dyDescent="0.3">
      <c r="A522" s="271">
        <v>124293</v>
      </c>
      <c r="B522" s="272" t="s">
        <v>1454</v>
      </c>
      <c r="C522" s="272" t="s">
        <v>60</v>
      </c>
      <c r="D522" s="272" t="s">
        <v>411</v>
      </c>
      <c r="E522" s="272" t="s">
        <v>307</v>
      </c>
      <c r="F522" s="272" t="s">
        <v>307</v>
      </c>
      <c r="G522" s="272" t="s">
        <v>307</v>
      </c>
      <c r="H522" s="272" t="s">
        <v>307</v>
      </c>
      <c r="I522" s="272" t="s">
        <v>415</v>
      </c>
      <c r="J522" s="272" t="s">
        <v>307</v>
      </c>
      <c r="K522" s="272" t="s">
        <v>307</v>
      </c>
      <c r="L522" s="272" t="s">
        <v>307</v>
      </c>
      <c r="M522" s="281" t="s">
        <v>307</v>
      </c>
      <c r="N522" s="272" t="s">
        <v>307</v>
      </c>
      <c r="O522" s="278" t="s">
        <v>307</v>
      </c>
      <c r="P522" s="271">
        <v>0</v>
      </c>
      <c r="Q522" s="281" t="s">
        <v>307</v>
      </c>
      <c r="R522" s="281" t="s">
        <v>307</v>
      </c>
      <c r="S522" s="281" t="s">
        <v>307</v>
      </c>
      <c r="T522" s="281" t="s">
        <v>307</v>
      </c>
      <c r="U522" s="281" t="s">
        <v>307</v>
      </c>
      <c r="V522" s="281" t="s">
        <v>307</v>
      </c>
      <c r="W522" s="281" t="s">
        <v>307</v>
      </c>
      <c r="X522" s="281" t="s">
        <v>307</v>
      </c>
      <c r="Y522" s="281" t="s">
        <v>307</v>
      </c>
      <c r="Z522" s="281" t="s">
        <v>307</v>
      </c>
      <c r="AA522" s="281" t="s">
        <v>307</v>
      </c>
      <c r="AB522" s="281" t="s">
        <v>307</v>
      </c>
      <c r="AC522" s="272" t="s">
        <v>307</v>
      </c>
      <c r="AD522" s="281"/>
      <c r="AE522" s="281" t="s">
        <v>307</v>
      </c>
      <c r="AF522" s="281" t="s">
        <v>2051</v>
      </c>
      <c r="AG522" s="281" t="s">
        <v>2051</v>
      </c>
    </row>
    <row r="523" spans="1:33" ht="28.8" x14ac:dyDescent="0.3">
      <c r="A523" s="273">
        <v>124295</v>
      </c>
      <c r="B523" s="274" t="s">
        <v>1455</v>
      </c>
      <c r="C523" s="274" t="s">
        <v>144</v>
      </c>
      <c r="D523" s="274" t="s">
        <v>746</v>
      </c>
      <c r="E523" s="274" t="s">
        <v>333</v>
      </c>
      <c r="F523" s="275">
        <v>32893</v>
      </c>
      <c r="G523" s="274" t="s">
        <v>1853</v>
      </c>
      <c r="H523" s="274" t="s">
        <v>334</v>
      </c>
      <c r="I523" s="274" t="s">
        <v>415</v>
      </c>
      <c r="J523" s="274" t="s">
        <v>335</v>
      </c>
      <c r="K523" s="273">
        <v>2007</v>
      </c>
      <c r="L523" s="274" t="s">
        <v>317</v>
      </c>
      <c r="N523" s="272" t="s">
        <v>307</v>
      </c>
      <c r="O523" s="278" t="s">
        <v>307</v>
      </c>
      <c r="P523" s="271">
        <v>0</v>
      </c>
      <c r="AC523" s="274" t="s">
        <v>307</v>
      </c>
    </row>
    <row r="524" spans="1:33" ht="28.8" x14ac:dyDescent="0.3">
      <c r="A524" s="273">
        <v>124296</v>
      </c>
      <c r="B524" s="274" t="s">
        <v>1456</v>
      </c>
      <c r="C524" s="274" t="s">
        <v>423</v>
      </c>
      <c r="D524" s="274" t="s">
        <v>509</v>
      </c>
      <c r="E524" s="274" t="s">
        <v>1408</v>
      </c>
      <c r="F524" s="279"/>
      <c r="G524" s="274" t="s">
        <v>1854</v>
      </c>
      <c r="H524" s="274" t="s">
        <v>334</v>
      </c>
      <c r="I524" s="274" t="s">
        <v>415</v>
      </c>
      <c r="J524" s="274" t="s">
        <v>316</v>
      </c>
      <c r="K524" s="273">
        <v>2017</v>
      </c>
      <c r="L524" s="274" t="s">
        <v>315</v>
      </c>
      <c r="N524" s="272" t="s">
        <v>307</v>
      </c>
      <c r="O524" s="278" t="s">
        <v>307</v>
      </c>
      <c r="P524" s="271">
        <v>0</v>
      </c>
      <c r="AC524" s="274" t="s">
        <v>307</v>
      </c>
    </row>
    <row r="525" spans="1:33" ht="28.8" x14ac:dyDescent="0.3">
      <c r="A525" s="273">
        <v>124300</v>
      </c>
      <c r="B525" s="274" t="s">
        <v>1570</v>
      </c>
      <c r="C525" s="274" t="s">
        <v>430</v>
      </c>
      <c r="D525" s="274" t="s">
        <v>128</v>
      </c>
      <c r="E525" s="274" t="s">
        <v>1408</v>
      </c>
      <c r="F525" s="280">
        <v>36892</v>
      </c>
      <c r="G525" s="274" t="s">
        <v>1893</v>
      </c>
      <c r="H525" s="274" t="s">
        <v>334</v>
      </c>
      <c r="I525" s="274" t="s">
        <v>415</v>
      </c>
      <c r="J525" s="274" t="s">
        <v>316</v>
      </c>
      <c r="K525" s="273">
        <v>2019</v>
      </c>
      <c r="L525" s="274" t="s">
        <v>315</v>
      </c>
      <c r="N525" s="272" t="s">
        <v>307</v>
      </c>
      <c r="O525" s="278" t="s">
        <v>307</v>
      </c>
      <c r="P525" s="271">
        <v>0</v>
      </c>
      <c r="AC525" s="274" t="s">
        <v>307</v>
      </c>
    </row>
    <row r="526" spans="1:33" ht="28.8" x14ac:dyDescent="0.3">
      <c r="A526" s="273">
        <v>124301</v>
      </c>
      <c r="B526" s="274" t="s">
        <v>1457</v>
      </c>
      <c r="C526" s="274" t="s">
        <v>1458</v>
      </c>
      <c r="D526" s="274" t="s">
        <v>631</v>
      </c>
      <c r="E526" s="274" t="s">
        <v>1408</v>
      </c>
      <c r="F526" s="280">
        <v>37144</v>
      </c>
      <c r="G526" s="274" t="s">
        <v>2196</v>
      </c>
      <c r="H526" s="274" t="s">
        <v>334</v>
      </c>
      <c r="I526" s="274" t="s">
        <v>415</v>
      </c>
      <c r="J526" s="274" t="s">
        <v>316</v>
      </c>
      <c r="K526" s="273">
        <v>2019</v>
      </c>
      <c r="L526" s="274" t="s">
        <v>317</v>
      </c>
      <c r="N526" s="272" t="s">
        <v>307</v>
      </c>
      <c r="O526" s="278" t="s">
        <v>307</v>
      </c>
      <c r="P526" s="271">
        <v>0</v>
      </c>
      <c r="AC526" s="274" t="s">
        <v>307</v>
      </c>
    </row>
    <row r="527" spans="1:33" ht="28.8" x14ac:dyDescent="0.3">
      <c r="A527" s="273">
        <v>124302</v>
      </c>
      <c r="B527" s="274" t="s">
        <v>1459</v>
      </c>
      <c r="C527" s="274" t="s">
        <v>153</v>
      </c>
      <c r="D527" s="274" t="s">
        <v>290</v>
      </c>
      <c r="E527" s="274" t="s">
        <v>1408</v>
      </c>
      <c r="F527" s="275">
        <v>36906</v>
      </c>
      <c r="G527" s="274" t="s">
        <v>330</v>
      </c>
      <c r="H527" s="274" t="s">
        <v>334</v>
      </c>
      <c r="I527" s="274" t="s">
        <v>415</v>
      </c>
      <c r="J527" s="274" t="s">
        <v>316</v>
      </c>
      <c r="K527" s="273">
        <v>2018</v>
      </c>
      <c r="L527" s="274" t="s">
        <v>315</v>
      </c>
      <c r="N527" s="272" t="s">
        <v>307</v>
      </c>
      <c r="O527" s="278" t="s">
        <v>307</v>
      </c>
      <c r="P527" s="271">
        <v>0</v>
      </c>
      <c r="AC527" s="274" t="s">
        <v>307</v>
      </c>
    </row>
    <row r="528" spans="1:33" ht="28.8" x14ac:dyDescent="0.3">
      <c r="A528" s="273">
        <v>124303</v>
      </c>
      <c r="B528" s="274" t="s">
        <v>1460</v>
      </c>
      <c r="C528" s="274" t="s">
        <v>471</v>
      </c>
      <c r="D528" s="274" t="s">
        <v>371</v>
      </c>
      <c r="E528" s="274" t="s">
        <v>1408</v>
      </c>
      <c r="F528" s="275">
        <v>36161</v>
      </c>
      <c r="G528" s="274" t="s">
        <v>2197</v>
      </c>
      <c r="H528" s="274" t="s">
        <v>334</v>
      </c>
      <c r="I528" s="274" t="s">
        <v>415</v>
      </c>
      <c r="J528" s="274" t="s">
        <v>1787</v>
      </c>
      <c r="K528" s="273">
        <v>2018</v>
      </c>
      <c r="L528" s="274" t="s">
        <v>315</v>
      </c>
      <c r="N528" s="272" t="s">
        <v>307</v>
      </c>
      <c r="O528" s="278" t="s">
        <v>307</v>
      </c>
      <c r="P528" s="271">
        <v>0</v>
      </c>
      <c r="AC528" s="274" t="s">
        <v>307</v>
      </c>
    </row>
    <row r="529" spans="1:33" ht="28.8" x14ac:dyDescent="0.3">
      <c r="A529" s="273">
        <v>124311</v>
      </c>
      <c r="B529" s="274" t="s">
        <v>1461</v>
      </c>
      <c r="C529" s="274" t="s">
        <v>119</v>
      </c>
      <c r="D529" s="274" t="s">
        <v>949</v>
      </c>
      <c r="E529" s="274" t="s">
        <v>333</v>
      </c>
      <c r="F529" s="275">
        <v>36161</v>
      </c>
      <c r="G529" s="274" t="s">
        <v>2009</v>
      </c>
      <c r="H529" s="274" t="s">
        <v>334</v>
      </c>
      <c r="I529" s="274" t="s">
        <v>415</v>
      </c>
      <c r="J529" s="274" t="s">
        <v>316</v>
      </c>
      <c r="K529" s="273">
        <v>0</v>
      </c>
      <c r="L529" s="274" t="s">
        <v>328</v>
      </c>
      <c r="N529" s="272" t="s">
        <v>307</v>
      </c>
      <c r="O529" s="278" t="s">
        <v>307</v>
      </c>
      <c r="P529" s="271">
        <v>0</v>
      </c>
      <c r="AC529" s="274" t="s">
        <v>307</v>
      </c>
    </row>
    <row r="530" spans="1:33" ht="28.8" x14ac:dyDescent="0.3">
      <c r="A530" s="273">
        <v>124312</v>
      </c>
      <c r="B530" s="274" t="s">
        <v>1462</v>
      </c>
      <c r="C530" s="274" t="s">
        <v>97</v>
      </c>
      <c r="D530" s="274" t="s">
        <v>453</v>
      </c>
      <c r="E530" s="274" t="s">
        <v>333</v>
      </c>
      <c r="F530" s="275">
        <v>35919</v>
      </c>
      <c r="G530" s="274" t="s">
        <v>1859</v>
      </c>
      <c r="H530" s="274" t="s">
        <v>334</v>
      </c>
      <c r="I530" s="274" t="s">
        <v>415</v>
      </c>
      <c r="J530" s="274" t="s">
        <v>316</v>
      </c>
      <c r="K530" s="273">
        <v>2017</v>
      </c>
      <c r="L530" s="274" t="s">
        <v>327</v>
      </c>
      <c r="N530" s="272" t="s">
        <v>307</v>
      </c>
      <c r="O530" s="278" t="s">
        <v>307</v>
      </c>
      <c r="P530" s="271">
        <v>0</v>
      </c>
      <c r="AC530" s="274" t="s">
        <v>307</v>
      </c>
    </row>
    <row r="531" spans="1:33" ht="28.8" x14ac:dyDescent="0.3">
      <c r="A531" s="273">
        <v>124315</v>
      </c>
      <c r="B531" s="274" t="s">
        <v>1463</v>
      </c>
      <c r="C531" s="274" t="s">
        <v>126</v>
      </c>
      <c r="D531" s="274" t="s">
        <v>246</v>
      </c>
      <c r="E531" s="274" t="s">
        <v>333</v>
      </c>
      <c r="F531" s="280">
        <v>36683</v>
      </c>
      <c r="G531" s="274" t="s">
        <v>315</v>
      </c>
      <c r="H531" s="274" t="s">
        <v>334</v>
      </c>
      <c r="I531" s="274" t="s">
        <v>415</v>
      </c>
      <c r="J531" s="274" t="s">
        <v>316</v>
      </c>
      <c r="K531" s="273">
        <v>2018</v>
      </c>
      <c r="L531" s="274" t="s">
        <v>315</v>
      </c>
      <c r="N531" s="272" t="s">
        <v>307</v>
      </c>
      <c r="O531" s="278" t="s">
        <v>307</v>
      </c>
      <c r="P531" s="271">
        <v>0</v>
      </c>
      <c r="AC531" s="274" t="s">
        <v>307</v>
      </c>
    </row>
    <row r="532" spans="1:33" ht="28.8" x14ac:dyDescent="0.3">
      <c r="A532" s="273">
        <v>124316</v>
      </c>
      <c r="B532" s="274" t="s">
        <v>1464</v>
      </c>
      <c r="C532" s="274" t="s">
        <v>66</v>
      </c>
      <c r="D532" s="274" t="s">
        <v>535</v>
      </c>
      <c r="E532" s="274" t="s">
        <v>333</v>
      </c>
      <c r="F532" s="280">
        <v>37622</v>
      </c>
      <c r="G532" s="274" t="s">
        <v>1860</v>
      </c>
      <c r="H532" s="274" t="s">
        <v>577</v>
      </c>
      <c r="I532" s="274" t="s">
        <v>415</v>
      </c>
      <c r="J532" s="274" t="s">
        <v>335</v>
      </c>
      <c r="K532" s="273">
        <v>2021</v>
      </c>
      <c r="L532" s="274" t="s">
        <v>327</v>
      </c>
      <c r="N532" s="272" t="s">
        <v>307</v>
      </c>
      <c r="O532" s="278" t="s">
        <v>307</v>
      </c>
      <c r="P532" s="271">
        <v>0</v>
      </c>
      <c r="AC532" s="274" t="s">
        <v>307</v>
      </c>
    </row>
    <row r="533" spans="1:33" ht="28.8" x14ac:dyDescent="0.3">
      <c r="A533" s="273">
        <v>124318</v>
      </c>
      <c r="B533" s="274" t="s">
        <v>1465</v>
      </c>
      <c r="C533" s="274" t="s">
        <v>115</v>
      </c>
      <c r="D533" s="274" t="s">
        <v>285</v>
      </c>
      <c r="E533" s="274" t="s">
        <v>333</v>
      </c>
      <c r="F533" s="280">
        <v>36526</v>
      </c>
      <c r="G533" s="274" t="s">
        <v>315</v>
      </c>
      <c r="H533" s="274" t="s">
        <v>334</v>
      </c>
      <c r="I533" s="274" t="s">
        <v>415</v>
      </c>
      <c r="J533" s="274" t="s">
        <v>316</v>
      </c>
      <c r="K533" s="273">
        <v>2017</v>
      </c>
      <c r="L533" s="274" t="s">
        <v>321</v>
      </c>
      <c r="N533" s="272" t="s">
        <v>307</v>
      </c>
      <c r="O533" s="278" t="s">
        <v>307</v>
      </c>
      <c r="P533" s="271">
        <v>0</v>
      </c>
      <c r="AC533" s="274" t="s">
        <v>307</v>
      </c>
    </row>
    <row r="534" spans="1:33" ht="28.8" x14ac:dyDescent="0.3">
      <c r="A534" s="273">
        <v>124319</v>
      </c>
      <c r="B534" s="274" t="s">
        <v>1466</v>
      </c>
      <c r="C534" s="274" t="s">
        <v>68</v>
      </c>
      <c r="D534" s="274" t="s">
        <v>1467</v>
      </c>
      <c r="E534" s="274" t="s">
        <v>333</v>
      </c>
      <c r="F534" s="275">
        <v>35435</v>
      </c>
      <c r="G534" s="274" t="s">
        <v>1861</v>
      </c>
      <c r="H534" s="274" t="s">
        <v>334</v>
      </c>
      <c r="I534" s="274" t="s">
        <v>415</v>
      </c>
      <c r="J534" s="274" t="s">
        <v>335</v>
      </c>
      <c r="K534" s="273">
        <v>2014</v>
      </c>
      <c r="L534" s="274" t="s">
        <v>315</v>
      </c>
      <c r="N534" s="272" t="s">
        <v>307</v>
      </c>
      <c r="O534" s="278" t="s">
        <v>307</v>
      </c>
      <c r="P534" s="271">
        <v>0</v>
      </c>
      <c r="AC534" s="274" t="s">
        <v>307</v>
      </c>
    </row>
    <row r="535" spans="1:33" ht="28.8" x14ac:dyDescent="0.3">
      <c r="A535" s="273">
        <v>124320</v>
      </c>
      <c r="B535" s="274" t="s">
        <v>1468</v>
      </c>
      <c r="C535" s="274" t="s">
        <v>452</v>
      </c>
      <c r="D535" s="274" t="s">
        <v>269</v>
      </c>
      <c r="E535" s="274" t="s">
        <v>1408</v>
      </c>
      <c r="F535" s="275">
        <v>37273</v>
      </c>
      <c r="G535" s="274" t="s">
        <v>1827</v>
      </c>
      <c r="H535" s="274" t="s">
        <v>334</v>
      </c>
      <c r="I535" s="274" t="s">
        <v>417</v>
      </c>
      <c r="J535" s="274" t="s">
        <v>1787</v>
      </c>
      <c r="K535" s="273">
        <v>2022</v>
      </c>
      <c r="L535" s="274" t="s">
        <v>317</v>
      </c>
      <c r="N535" s="272" t="s">
        <v>307</v>
      </c>
      <c r="O535" s="278" t="s">
        <v>307</v>
      </c>
      <c r="P535" s="271">
        <v>0</v>
      </c>
      <c r="AC535" s="274" t="s">
        <v>307</v>
      </c>
    </row>
    <row r="536" spans="1:33" ht="28.8" x14ac:dyDescent="0.3">
      <c r="A536" s="273">
        <v>124322</v>
      </c>
      <c r="B536" s="274" t="s">
        <v>1469</v>
      </c>
      <c r="C536" s="274" t="s">
        <v>72</v>
      </c>
      <c r="D536" s="274" t="s">
        <v>470</v>
      </c>
      <c r="E536" s="274" t="s">
        <v>1408</v>
      </c>
      <c r="F536" s="279"/>
      <c r="G536" s="274" t="s">
        <v>1863</v>
      </c>
      <c r="H536" s="274" t="s">
        <v>334</v>
      </c>
      <c r="I536" s="274" t="s">
        <v>415</v>
      </c>
      <c r="J536" s="274" t="s">
        <v>316</v>
      </c>
      <c r="K536" s="273">
        <v>2000</v>
      </c>
      <c r="L536" s="274" t="s">
        <v>323</v>
      </c>
      <c r="N536" s="272" t="s">
        <v>307</v>
      </c>
      <c r="O536" s="278" t="s">
        <v>307</v>
      </c>
      <c r="P536" s="271">
        <v>0</v>
      </c>
      <c r="AC536" s="274" t="s">
        <v>307</v>
      </c>
    </row>
    <row r="537" spans="1:33" ht="28.8" x14ac:dyDescent="0.3">
      <c r="A537" s="273">
        <v>124323</v>
      </c>
      <c r="B537" s="274" t="s">
        <v>1470</v>
      </c>
      <c r="C537" s="274" t="s">
        <v>166</v>
      </c>
      <c r="D537" s="274" t="s">
        <v>1471</v>
      </c>
      <c r="E537" s="274" t="s">
        <v>333</v>
      </c>
      <c r="F537" s="275">
        <v>37622</v>
      </c>
      <c r="G537" s="274" t="s">
        <v>315</v>
      </c>
      <c r="H537" s="274" t="s">
        <v>334</v>
      </c>
      <c r="I537" s="274" t="s">
        <v>415</v>
      </c>
      <c r="J537" s="274" t="s">
        <v>316</v>
      </c>
      <c r="K537" s="273">
        <v>2019</v>
      </c>
      <c r="L537" s="274" t="s">
        <v>315</v>
      </c>
      <c r="N537" s="272" t="s">
        <v>307</v>
      </c>
      <c r="O537" s="278" t="s">
        <v>307</v>
      </c>
      <c r="P537" s="271">
        <v>0</v>
      </c>
      <c r="AC537" s="274" t="s">
        <v>307</v>
      </c>
    </row>
    <row r="538" spans="1:33" ht="28.8" x14ac:dyDescent="0.3">
      <c r="A538" s="273">
        <v>124326</v>
      </c>
      <c r="B538" s="274" t="s">
        <v>1473</v>
      </c>
      <c r="C538" s="274" t="s">
        <v>549</v>
      </c>
      <c r="D538" s="274" t="s">
        <v>214</v>
      </c>
      <c r="E538" s="274" t="s">
        <v>1408</v>
      </c>
      <c r="F538" s="280">
        <v>35960</v>
      </c>
      <c r="G538" s="274" t="s">
        <v>1814</v>
      </c>
      <c r="H538" s="274" t="s">
        <v>334</v>
      </c>
      <c r="I538" s="274" t="s">
        <v>415</v>
      </c>
      <c r="J538" s="274" t="s">
        <v>316</v>
      </c>
      <c r="K538" s="273">
        <v>2016</v>
      </c>
      <c r="L538" s="274" t="s">
        <v>317</v>
      </c>
      <c r="N538" s="272" t="s">
        <v>307</v>
      </c>
      <c r="O538" s="278" t="s">
        <v>307</v>
      </c>
      <c r="P538" s="271">
        <v>0</v>
      </c>
      <c r="AC538" s="274" t="s">
        <v>307</v>
      </c>
    </row>
    <row r="539" spans="1:33" ht="28.8" x14ac:dyDescent="0.3">
      <c r="A539" s="273">
        <v>124330</v>
      </c>
      <c r="B539" s="274" t="s">
        <v>1474</v>
      </c>
      <c r="C539" s="274" t="s">
        <v>374</v>
      </c>
      <c r="D539" s="274" t="s">
        <v>389</v>
      </c>
      <c r="E539" s="274" t="s">
        <v>333</v>
      </c>
      <c r="F539" s="279"/>
      <c r="G539" s="274" t="s">
        <v>1867</v>
      </c>
      <c r="H539" s="274" t="s">
        <v>334</v>
      </c>
      <c r="I539" s="274" t="s">
        <v>415</v>
      </c>
      <c r="J539" s="274" t="s">
        <v>335</v>
      </c>
      <c r="K539" s="273">
        <v>1998</v>
      </c>
      <c r="L539" s="274" t="s">
        <v>326</v>
      </c>
      <c r="N539" s="272" t="s">
        <v>307</v>
      </c>
      <c r="O539" s="278" t="s">
        <v>307</v>
      </c>
      <c r="P539" s="271">
        <v>0</v>
      </c>
      <c r="AC539" s="274" t="s">
        <v>307</v>
      </c>
    </row>
    <row r="540" spans="1:33" ht="28.8" x14ac:dyDescent="0.3">
      <c r="A540" s="273">
        <v>124332</v>
      </c>
      <c r="B540" s="274" t="s">
        <v>1475</v>
      </c>
      <c r="C540" s="274" t="s">
        <v>66</v>
      </c>
      <c r="D540" s="274" t="s">
        <v>211</v>
      </c>
      <c r="E540" s="274" t="s">
        <v>332</v>
      </c>
      <c r="F540" s="275">
        <v>31778</v>
      </c>
      <c r="G540" s="274" t="s">
        <v>320</v>
      </c>
      <c r="H540" s="274" t="s">
        <v>334</v>
      </c>
      <c r="I540" s="274" t="s">
        <v>415</v>
      </c>
      <c r="J540" s="274" t="s">
        <v>1787</v>
      </c>
      <c r="K540" s="273">
        <v>2004</v>
      </c>
      <c r="L540" s="274" t="s">
        <v>320</v>
      </c>
      <c r="N540" s="272" t="s">
        <v>307</v>
      </c>
      <c r="O540" s="278" t="s">
        <v>307</v>
      </c>
      <c r="P540" s="271">
        <v>0</v>
      </c>
      <c r="AC540" s="274" t="s">
        <v>307</v>
      </c>
    </row>
    <row r="541" spans="1:33" ht="28.8" x14ac:dyDescent="0.3">
      <c r="A541" s="273">
        <v>124333</v>
      </c>
      <c r="B541" s="274" t="s">
        <v>1476</v>
      </c>
      <c r="C541" s="274" t="s">
        <v>74</v>
      </c>
      <c r="D541" s="274" t="s">
        <v>384</v>
      </c>
      <c r="E541" s="274" t="s">
        <v>1408</v>
      </c>
      <c r="F541" s="279"/>
      <c r="G541" s="274" t="s">
        <v>315</v>
      </c>
      <c r="H541" s="274" t="s">
        <v>334</v>
      </c>
      <c r="I541" s="274" t="s">
        <v>415</v>
      </c>
      <c r="J541" s="274" t="s">
        <v>1787</v>
      </c>
      <c r="K541" s="273">
        <v>2022</v>
      </c>
      <c r="L541" s="274" t="s">
        <v>315</v>
      </c>
      <c r="N541" s="272" t="s">
        <v>307</v>
      </c>
      <c r="O541" s="278" t="s">
        <v>307</v>
      </c>
      <c r="P541" s="271">
        <v>0</v>
      </c>
      <c r="AC541" s="274" t="s">
        <v>307</v>
      </c>
    </row>
    <row r="542" spans="1:33" ht="14.4" x14ac:dyDescent="0.3">
      <c r="A542" s="271">
        <v>124334</v>
      </c>
      <c r="B542" s="272" t="s">
        <v>1477</v>
      </c>
      <c r="C542" s="272" t="s">
        <v>1478</v>
      </c>
      <c r="D542" s="272" t="s">
        <v>427</v>
      </c>
      <c r="E542" s="272" t="s">
        <v>333</v>
      </c>
      <c r="F542" s="281" t="s">
        <v>2010</v>
      </c>
      <c r="G542" s="272" t="s">
        <v>315</v>
      </c>
      <c r="H542" s="272" t="s">
        <v>577</v>
      </c>
      <c r="I542" s="272" t="s">
        <v>415</v>
      </c>
      <c r="J542" s="272" t="s">
        <v>316</v>
      </c>
      <c r="K542" s="272" t="s">
        <v>2046</v>
      </c>
      <c r="L542" s="272" t="s">
        <v>315</v>
      </c>
      <c r="M542" s="281" t="s">
        <v>307</v>
      </c>
      <c r="N542" s="272" t="s">
        <v>307</v>
      </c>
      <c r="O542" s="278" t="s">
        <v>307</v>
      </c>
      <c r="P542" s="271">
        <v>0</v>
      </c>
      <c r="Q542" s="281" t="s">
        <v>307</v>
      </c>
      <c r="R542" s="281" t="s">
        <v>307</v>
      </c>
      <c r="S542" s="281" t="s">
        <v>307</v>
      </c>
      <c r="T542" s="281" t="s">
        <v>307</v>
      </c>
      <c r="U542" s="281" t="s">
        <v>307</v>
      </c>
      <c r="V542" s="281" t="s">
        <v>307</v>
      </c>
      <c r="W542" s="281" t="s">
        <v>307</v>
      </c>
      <c r="X542" s="281" t="s">
        <v>307</v>
      </c>
      <c r="Y542" s="281" t="s">
        <v>307</v>
      </c>
      <c r="Z542" s="281" t="s">
        <v>307</v>
      </c>
      <c r="AA542" s="281" t="s">
        <v>307</v>
      </c>
      <c r="AB542" s="281" t="s">
        <v>307</v>
      </c>
      <c r="AC542" s="272" t="s">
        <v>307</v>
      </c>
      <c r="AD542" s="281"/>
      <c r="AE542" s="281" t="s">
        <v>307</v>
      </c>
      <c r="AF542" s="281"/>
      <c r="AG542" s="281" t="s">
        <v>2051</v>
      </c>
    </row>
    <row r="543" spans="1:33" ht="28.8" x14ac:dyDescent="0.3">
      <c r="A543" s="273">
        <v>124336</v>
      </c>
      <c r="B543" s="274" t="s">
        <v>1479</v>
      </c>
      <c r="C543" s="274" t="s">
        <v>67</v>
      </c>
      <c r="D543" s="274" t="s">
        <v>212</v>
      </c>
      <c r="E543" s="274" t="s">
        <v>332</v>
      </c>
      <c r="F543" s="279"/>
      <c r="G543" s="274" t="s">
        <v>315</v>
      </c>
      <c r="H543" s="274" t="s">
        <v>334</v>
      </c>
      <c r="I543" s="274" t="s">
        <v>415</v>
      </c>
      <c r="J543" s="274" t="s">
        <v>335</v>
      </c>
      <c r="K543" s="273">
        <v>2010</v>
      </c>
      <c r="L543" s="274" t="s">
        <v>317</v>
      </c>
      <c r="N543" s="272" t="s">
        <v>307</v>
      </c>
      <c r="O543" s="278" t="s">
        <v>307</v>
      </c>
      <c r="P543" s="271">
        <v>0</v>
      </c>
      <c r="AC543" s="274" t="s">
        <v>307</v>
      </c>
    </row>
    <row r="544" spans="1:33" ht="14.4" x14ac:dyDescent="0.3">
      <c r="A544" s="273">
        <v>124340</v>
      </c>
      <c r="B544" s="274" t="s">
        <v>1480</v>
      </c>
      <c r="C544" s="274" t="s">
        <v>1481</v>
      </c>
      <c r="D544" s="274" t="s">
        <v>262</v>
      </c>
      <c r="E544" s="274" t="s">
        <v>333</v>
      </c>
      <c r="F544" s="276"/>
      <c r="G544" s="274" t="s">
        <v>315</v>
      </c>
      <c r="H544" s="274" t="s">
        <v>577</v>
      </c>
      <c r="I544" s="274" t="s">
        <v>415</v>
      </c>
      <c r="J544" s="274" t="s">
        <v>316</v>
      </c>
      <c r="K544" s="273">
        <v>2009</v>
      </c>
      <c r="L544" s="274" t="s">
        <v>317</v>
      </c>
      <c r="N544" s="272" t="s">
        <v>307</v>
      </c>
      <c r="O544" s="278" t="s">
        <v>307</v>
      </c>
      <c r="P544" s="271">
        <v>0</v>
      </c>
      <c r="AC544" s="274" t="s">
        <v>307</v>
      </c>
    </row>
    <row r="545" spans="1:33" ht="28.8" x14ac:dyDescent="0.3">
      <c r="A545" s="273">
        <v>124341</v>
      </c>
      <c r="B545" s="274" t="s">
        <v>1482</v>
      </c>
      <c r="C545" s="274" t="s">
        <v>1483</v>
      </c>
      <c r="D545" s="274" t="s">
        <v>626</v>
      </c>
      <c r="E545" s="274" t="s">
        <v>1408</v>
      </c>
      <c r="F545" s="275">
        <v>37622</v>
      </c>
      <c r="G545" s="274" t="s">
        <v>315</v>
      </c>
      <c r="H545" s="274" t="s">
        <v>334</v>
      </c>
      <c r="I545" s="274" t="s">
        <v>415</v>
      </c>
      <c r="J545" s="274" t="s">
        <v>1787</v>
      </c>
      <c r="K545" s="273">
        <v>2021</v>
      </c>
      <c r="L545" s="274" t="s">
        <v>317</v>
      </c>
      <c r="N545" s="272" t="s">
        <v>307</v>
      </c>
      <c r="O545" s="278" t="s">
        <v>307</v>
      </c>
      <c r="P545" s="271">
        <v>0</v>
      </c>
      <c r="AC545" s="274" t="s">
        <v>307</v>
      </c>
    </row>
    <row r="546" spans="1:33" ht="28.8" x14ac:dyDescent="0.3">
      <c r="A546" s="273">
        <v>124342</v>
      </c>
      <c r="B546" s="274" t="s">
        <v>1484</v>
      </c>
      <c r="C546" s="274" t="s">
        <v>367</v>
      </c>
      <c r="D546" s="274" t="s">
        <v>225</v>
      </c>
      <c r="E546" s="274" t="s">
        <v>1408</v>
      </c>
      <c r="F546" s="279"/>
      <c r="G546" s="274" t="s">
        <v>1872</v>
      </c>
      <c r="H546" s="274" t="s">
        <v>336</v>
      </c>
      <c r="I546" s="274" t="s">
        <v>415</v>
      </c>
      <c r="J546" s="274" t="s">
        <v>316</v>
      </c>
      <c r="K546" s="273">
        <v>2014</v>
      </c>
      <c r="L546" s="274" t="s">
        <v>315</v>
      </c>
      <c r="N546" s="272" t="s">
        <v>307</v>
      </c>
      <c r="O546" s="278" t="s">
        <v>307</v>
      </c>
      <c r="P546" s="271">
        <v>0</v>
      </c>
      <c r="AC546" s="274" t="s">
        <v>307</v>
      </c>
    </row>
    <row r="547" spans="1:33" ht="28.8" x14ac:dyDescent="0.3">
      <c r="A547" s="273">
        <v>124343</v>
      </c>
      <c r="B547" s="274" t="s">
        <v>1485</v>
      </c>
      <c r="C547" s="274" t="s">
        <v>67</v>
      </c>
      <c r="D547" s="274" t="s">
        <v>477</v>
      </c>
      <c r="E547" s="274" t="s">
        <v>333</v>
      </c>
      <c r="F547" s="280">
        <v>33070</v>
      </c>
      <c r="G547" s="274" t="s">
        <v>315</v>
      </c>
      <c r="H547" s="274" t="s">
        <v>334</v>
      </c>
      <c r="I547" s="274" t="s">
        <v>415</v>
      </c>
      <c r="J547" s="274" t="s">
        <v>316</v>
      </c>
      <c r="K547" s="273">
        <v>2009</v>
      </c>
      <c r="L547" s="274" t="s">
        <v>315</v>
      </c>
      <c r="N547" s="272" t="s">
        <v>307</v>
      </c>
      <c r="O547" s="278" t="s">
        <v>307</v>
      </c>
      <c r="P547" s="271">
        <v>0</v>
      </c>
      <c r="AC547" s="274" t="s">
        <v>307</v>
      </c>
    </row>
    <row r="548" spans="1:33" ht="28.8" x14ac:dyDescent="0.3">
      <c r="A548" s="273">
        <v>124345</v>
      </c>
      <c r="B548" s="274" t="s">
        <v>1486</v>
      </c>
      <c r="C548" s="274" t="s">
        <v>67</v>
      </c>
      <c r="D548" s="274" t="s">
        <v>2106</v>
      </c>
      <c r="E548" s="274" t="s">
        <v>332</v>
      </c>
      <c r="F548" s="275">
        <v>37482</v>
      </c>
      <c r="G548" s="274" t="s">
        <v>315</v>
      </c>
      <c r="H548" s="274" t="s">
        <v>334</v>
      </c>
      <c r="I548" s="274" t="s">
        <v>415</v>
      </c>
      <c r="J548" s="274" t="s">
        <v>542</v>
      </c>
      <c r="K548" s="273">
        <v>2020</v>
      </c>
      <c r="L548" s="274" t="s">
        <v>315</v>
      </c>
      <c r="N548" s="272" t="s">
        <v>307</v>
      </c>
      <c r="O548" s="278" t="s">
        <v>307</v>
      </c>
      <c r="P548" s="271">
        <v>0</v>
      </c>
      <c r="AC548" s="274" t="s">
        <v>307</v>
      </c>
    </row>
    <row r="549" spans="1:33" ht="28.8" x14ac:dyDescent="0.3">
      <c r="A549" s="273">
        <v>124346</v>
      </c>
      <c r="B549" s="274" t="s">
        <v>1487</v>
      </c>
      <c r="C549" s="274" t="s">
        <v>1488</v>
      </c>
      <c r="D549" s="274" t="s">
        <v>725</v>
      </c>
      <c r="E549" s="274" t="s">
        <v>1408</v>
      </c>
      <c r="F549" s="275">
        <v>30058</v>
      </c>
      <c r="G549" s="274" t="s">
        <v>2011</v>
      </c>
      <c r="H549" s="274" t="s">
        <v>334</v>
      </c>
      <c r="I549" s="274" t="s">
        <v>415</v>
      </c>
      <c r="J549" s="274" t="s">
        <v>1787</v>
      </c>
      <c r="K549" s="273">
        <v>2000</v>
      </c>
      <c r="L549" s="274" t="s">
        <v>326</v>
      </c>
      <c r="N549" s="272" t="s">
        <v>307</v>
      </c>
      <c r="O549" s="278" t="s">
        <v>307</v>
      </c>
      <c r="P549" s="271">
        <v>0</v>
      </c>
      <c r="AC549" s="274" t="s">
        <v>307</v>
      </c>
    </row>
    <row r="550" spans="1:33" ht="28.8" x14ac:dyDescent="0.3">
      <c r="A550" s="273">
        <v>124347</v>
      </c>
      <c r="B550" s="274" t="s">
        <v>1489</v>
      </c>
      <c r="C550" s="274" t="s">
        <v>145</v>
      </c>
      <c r="D550" s="274" t="s">
        <v>493</v>
      </c>
      <c r="E550" s="274" t="s">
        <v>1408</v>
      </c>
      <c r="F550" s="275">
        <v>36711</v>
      </c>
      <c r="G550" s="274" t="s">
        <v>315</v>
      </c>
      <c r="H550" s="274" t="s">
        <v>334</v>
      </c>
      <c r="I550" s="274" t="s">
        <v>415</v>
      </c>
      <c r="J550" s="274" t="s">
        <v>1787</v>
      </c>
      <c r="K550" s="273">
        <v>36711</v>
      </c>
      <c r="L550" s="274" t="s">
        <v>574</v>
      </c>
      <c r="N550" s="272" t="s">
        <v>307</v>
      </c>
      <c r="O550" s="278" t="s">
        <v>307</v>
      </c>
      <c r="P550" s="271">
        <v>0</v>
      </c>
      <c r="AC550" s="274" t="s">
        <v>307</v>
      </c>
    </row>
    <row r="551" spans="1:33" ht="28.8" x14ac:dyDescent="0.3">
      <c r="A551" s="273">
        <v>124350</v>
      </c>
      <c r="B551" s="274" t="s">
        <v>1490</v>
      </c>
      <c r="C551" s="274" t="s">
        <v>2107</v>
      </c>
      <c r="D551" s="274" t="s">
        <v>263</v>
      </c>
      <c r="E551" s="274" t="s">
        <v>333</v>
      </c>
      <c r="F551" s="279"/>
      <c r="G551" s="274" t="s">
        <v>315</v>
      </c>
      <c r="H551" s="274" t="s">
        <v>334</v>
      </c>
      <c r="I551" s="274" t="s">
        <v>415</v>
      </c>
      <c r="J551" s="274" t="s">
        <v>316</v>
      </c>
      <c r="K551" s="273">
        <v>2019</v>
      </c>
      <c r="L551" s="274" t="s">
        <v>315</v>
      </c>
      <c r="N551" s="272" t="s">
        <v>307</v>
      </c>
      <c r="O551" s="278" t="s">
        <v>307</v>
      </c>
      <c r="P551" s="271">
        <v>0</v>
      </c>
      <c r="AC551" s="274" t="s">
        <v>307</v>
      </c>
    </row>
    <row r="552" spans="1:33" ht="43.2" x14ac:dyDescent="0.3">
      <c r="A552" s="273">
        <v>124351</v>
      </c>
      <c r="B552" s="274" t="s">
        <v>1491</v>
      </c>
      <c r="C552" s="274" t="s">
        <v>397</v>
      </c>
      <c r="D552" s="274" t="s">
        <v>254</v>
      </c>
      <c r="E552" s="274" t="s">
        <v>333</v>
      </c>
      <c r="F552" s="280">
        <v>37757</v>
      </c>
      <c r="G552" s="274" t="s">
        <v>326</v>
      </c>
      <c r="H552" s="274" t="s">
        <v>334</v>
      </c>
      <c r="I552" s="274" t="s">
        <v>415</v>
      </c>
      <c r="J552" s="274" t="s">
        <v>335</v>
      </c>
      <c r="K552" s="273">
        <v>2021</v>
      </c>
      <c r="L552" s="274" t="s">
        <v>326</v>
      </c>
      <c r="N552" s="272" t="s">
        <v>307</v>
      </c>
      <c r="O552" s="278" t="s">
        <v>307</v>
      </c>
      <c r="P552" s="271">
        <v>0</v>
      </c>
      <c r="AC552" s="274" t="s">
        <v>307</v>
      </c>
    </row>
    <row r="553" spans="1:33" ht="28.8" x14ac:dyDescent="0.3">
      <c r="A553" s="273">
        <v>124353</v>
      </c>
      <c r="B553" s="274" t="s">
        <v>1492</v>
      </c>
      <c r="C553" s="274" t="s">
        <v>80</v>
      </c>
      <c r="D553" s="274" t="s">
        <v>266</v>
      </c>
      <c r="E553" s="274" t="s">
        <v>332</v>
      </c>
      <c r="F553" s="275">
        <v>37326</v>
      </c>
      <c r="G553" s="274" t="s">
        <v>315</v>
      </c>
      <c r="H553" s="274" t="s">
        <v>334</v>
      </c>
      <c r="I553" s="274" t="s">
        <v>415</v>
      </c>
      <c r="J553" s="274" t="s">
        <v>316</v>
      </c>
      <c r="K553" s="273">
        <v>2020</v>
      </c>
      <c r="L553" s="274" t="s">
        <v>327</v>
      </c>
      <c r="N553" s="272" t="s">
        <v>307</v>
      </c>
      <c r="O553" s="278" t="s">
        <v>307</v>
      </c>
      <c r="P553" s="271">
        <v>0</v>
      </c>
      <c r="AC553" s="274" t="s">
        <v>307</v>
      </c>
    </row>
    <row r="554" spans="1:33" ht="28.8" x14ac:dyDescent="0.3">
      <c r="A554" s="271">
        <v>124355</v>
      </c>
      <c r="B554" s="272" t="s">
        <v>1493</v>
      </c>
      <c r="C554" s="272" t="s">
        <v>126</v>
      </c>
      <c r="D554" s="272" t="s">
        <v>258</v>
      </c>
      <c r="E554" s="272" t="s">
        <v>333</v>
      </c>
      <c r="F554" s="281" t="s">
        <v>2012</v>
      </c>
      <c r="G554" s="272" t="s">
        <v>315</v>
      </c>
      <c r="H554" s="272" t="s">
        <v>334</v>
      </c>
      <c r="I554" s="272" t="s">
        <v>415</v>
      </c>
      <c r="J554" s="272" t="s">
        <v>335</v>
      </c>
      <c r="K554" s="272" t="s">
        <v>2176</v>
      </c>
      <c r="L554" s="272" t="s">
        <v>541</v>
      </c>
      <c r="M554" s="281" t="s">
        <v>307</v>
      </c>
      <c r="N554" s="272" t="s">
        <v>307</v>
      </c>
      <c r="O554" s="278" t="s">
        <v>307</v>
      </c>
      <c r="P554" s="271">
        <v>0</v>
      </c>
      <c r="Q554" s="281" t="s">
        <v>307</v>
      </c>
      <c r="R554" s="281" t="s">
        <v>307</v>
      </c>
      <c r="S554" s="281" t="s">
        <v>307</v>
      </c>
      <c r="T554" s="281" t="s">
        <v>307</v>
      </c>
      <c r="U554" s="281" t="s">
        <v>307</v>
      </c>
      <c r="V554" s="281" t="s">
        <v>307</v>
      </c>
      <c r="W554" s="281" t="s">
        <v>307</v>
      </c>
      <c r="X554" s="281" t="s">
        <v>307</v>
      </c>
      <c r="Y554" s="281" t="s">
        <v>307</v>
      </c>
      <c r="Z554" s="281" t="s">
        <v>307</v>
      </c>
      <c r="AA554" s="281" t="s">
        <v>307</v>
      </c>
      <c r="AB554" s="281" t="s">
        <v>307</v>
      </c>
      <c r="AC554" s="272" t="s">
        <v>307</v>
      </c>
      <c r="AD554" s="281"/>
      <c r="AE554" s="281" t="s">
        <v>307</v>
      </c>
      <c r="AF554" s="281"/>
      <c r="AG554" s="281" t="s">
        <v>2051</v>
      </c>
    </row>
    <row r="555" spans="1:33" ht="28.8" x14ac:dyDescent="0.3">
      <c r="A555" s="273">
        <v>124356</v>
      </c>
      <c r="B555" s="274" t="s">
        <v>1494</v>
      </c>
      <c r="C555" s="274" t="s">
        <v>90</v>
      </c>
      <c r="D555" s="274" t="s">
        <v>205</v>
      </c>
      <c r="E555" s="274" t="s">
        <v>332</v>
      </c>
      <c r="F555" s="279"/>
      <c r="G555" s="274" t="s">
        <v>326</v>
      </c>
      <c r="H555" s="274" t="s">
        <v>334</v>
      </c>
      <c r="I555" s="274" t="s">
        <v>415</v>
      </c>
      <c r="J555" s="274" t="s">
        <v>316</v>
      </c>
      <c r="K555" s="273">
        <v>2020</v>
      </c>
      <c r="L555" s="274" t="s">
        <v>326</v>
      </c>
      <c r="N555" s="272" t="s">
        <v>307</v>
      </c>
      <c r="O555" s="278" t="s">
        <v>307</v>
      </c>
      <c r="P555" s="271">
        <v>0</v>
      </c>
      <c r="AC555" s="274" t="s">
        <v>307</v>
      </c>
    </row>
    <row r="556" spans="1:33" ht="14.4" x14ac:dyDescent="0.3">
      <c r="A556" s="271">
        <v>124357</v>
      </c>
      <c r="B556" s="272" t="s">
        <v>1495</v>
      </c>
      <c r="C556" s="272" t="s">
        <v>131</v>
      </c>
      <c r="D556" s="272" t="s">
        <v>262</v>
      </c>
      <c r="E556" s="272" t="s">
        <v>307</v>
      </c>
      <c r="F556" s="272" t="s">
        <v>307</v>
      </c>
      <c r="G556" s="272" t="s">
        <v>307</v>
      </c>
      <c r="H556" s="272" t="s">
        <v>307</v>
      </c>
      <c r="I556" s="272" t="s">
        <v>415</v>
      </c>
      <c r="J556" s="272" t="s">
        <v>307</v>
      </c>
      <c r="K556" s="272" t="s">
        <v>307</v>
      </c>
      <c r="L556" s="272" t="s">
        <v>307</v>
      </c>
      <c r="M556" s="281" t="s">
        <v>307</v>
      </c>
      <c r="N556" s="272" t="s">
        <v>307</v>
      </c>
      <c r="O556" s="278" t="s">
        <v>307</v>
      </c>
      <c r="P556" s="271">
        <v>0</v>
      </c>
      <c r="Q556" s="281" t="s">
        <v>307</v>
      </c>
      <c r="R556" s="281" t="s">
        <v>307</v>
      </c>
      <c r="S556" s="281" t="s">
        <v>307</v>
      </c>
      <c r="T556" s="281" t="s">
        <v>307</v>
      </c>
      <c r="U556" s="281" t="s">
        <v>307</v>
      </c>
      <c r="V556" s="281" t="s">
        <v>307</v>
      </c>
      <c r="W556" s="281" t="s">
        <v>307</v>
      </c>
      <c r="X556" s="281" t="s">
        <v>307</v>
      </c>
      <c r="Y556" s="281" t="s">
        <v>307</v>
      </c>
      <c r="Z556" s="281" t="s">
        <v>307</v>
      </c>
      <c r="AA556" s="281" t="s">
        <v>307</v>
      </c>
      <c r="AB556" s="281" t="s">
        <v>307</v>
      </c>
      <c r="AC556" s="272" t="s">
        <v>307</v>
      </c>
      <c r="AD556" s="281"/>
      <c r="AE556" s="281" t="s">
        <v>307</v>
      </c>
      <c r="AF556" s="281" t="s">
        <v>2051</v>
      </c>
      <c r="AG556" s="281" t="s">
        <v>2051</v>
      </c>
    </row>
    <row r="557" spans="1:33" ht="28.8" x14ac:dyDescent="0.3">
      <c r="A557" s="273">
        <v>124360</v>
      </c>
      <c r="B557" s="274" t="s">
        <v>1496</v>
      </c>
      <c r="C557" s="274" t="s">
        <v>170</v>
      </c>
      <c r="D557" s="274" t="s">
        <v>492</v>
      </c>
      <c r="E557" s="274" t="s">
        <v>333</v>
      </c>
      <c r="F557" s="279"/>
      <c r="G557" s="274" t="s">
        <v>315</v>
      </c>
      <c r="H557" s="274" t="s">
        <v>334</v>
      </c>
      <c r="I557" s="274" t="s">
        <v>415</v>
      </c>
      <c r="J557" s="274" t="s">
        <v>335</v>
      </c>
      <c r="K557" s="273">
        <v>2020</v>
      </c>
      <c r="L557" s="274" t="s">
        <v>315</v>
      </c>
      <c r="N557" s="272" t="s">
        <v>307</v>
      </c>
      <c r="O557" s="278" t="s">
        <v>307</v>
      </c>
      <c r="P557" s="271">
        <v>0</v>
      </c>
      <c r="AC557" s="274" t="s">
        <v>307</v>
      </c>
    </row>
    <row r="558" spans="1:33" ht="28.8" x14ac:dyDescent="0.3">
      <c r="A558" s="273">
        <v>124361</v>
      </c>
      <c r="B558" s="274" t="s">
        <v>1497</v>
      </c>
      <c r="C558" s="274" t="s">
        <v>96</v>
      </c>
      <c r="D558" s="274" t="s">
        <v>255</v>
      </c>
      <c r="E558" s="274" t="s">
        <v>1408</v>
      </c>
      <c r="F558" s="275">
        <v>37427</v>
      </c>
      <c r="G558" s="274" t="s">
        <v>315</v>
      </c>
      <c r="H558" s="274" t="s">
        <v>334</v>
      </c>
      <c r="I558" s="274" t="s">
        <v>415</v>
      </c>
      <c r="J558" s="274" t="s">
        <v>316</v>
      </c>
      <c r="K558" s="273">
        <v>2020</v>
      </c>
      <c r="L558" s="274" t="s">
        <v>317</v>
      </c>
      <c r="N558" s="272" t="s">
        <v>307</v>
      </c>
      <c r="O558" s="278" t="s">
        <v>307</v>
      </c>
      <c r="P558" s="271">
        <v>0</v>
      </c>
      <c r="AC558" s="274" t="s">
        <v>307</v>
      </c>
    </row>
    <row r="559" spans="1:33" ht="28.8" x14ac:dyDescent="0.3">
      <c r="A559" s="273">
        <v>124362</v>
      </c>
      <c r="B559" s="274" t="s">
        <v>1498</v>
      </c>
      <c r="C559" s="274" t="s">
        <v>68</v>
      </c>
      <c r="D559" s="274" t="s">
        <v>214</v>
      </c>
      <c r="E559" s="274" t="s">
        <v>333</v>
      </c>
      <c r="F559" s="275">
        <v>36125</v>
      </c>
      <c r="G559" s="274" t="s">
        <v>315</v>
      </c>
      <c r="H559" s="274" t="s">
        <v>334</v>
      </c>
      <c r="I559" s="274" t="s">
        <v>415</v>
      </c>
      <c r="J559" s="274" t="s">
        <v>316</v>
      </c>
      <c r="K559" s="273">
        <v>2016</v>
      </c>
      <c r="L559" s="274" t="s">
        <v>315</v>
      </c>
      <c r="N559" s="272" t="s">
        <v>307</v>
      </c>
      <c r="O559" s="278" t="s">
        <v>307</v>
      </c>
      <c r="P559" s="271">
        <v>0</v>
      </c>
      <c r="AC559" s="274" t="s">
        <v>307</v>
      </c>
    </row>
    <row r="560" spans="1:33" ht="28.8" x14ac:dyDescent="0.3">
      <c r="A560" s="273">
        <v>124364</v>
      </c>
      <c r="B560" s="274" t="s">
        <v>1499</v>
      </c>
      <c r="C560" s="274" t="s">
        <v>771</v>
      </c>
      <c r="D560" s="274" t="s">
        <v>253</v>
      </c>
      <c r="E560" s="274" t="s">
        <v>1408</v>
      </c>
      <c r="F560" s="275">
        <v>29171</v>
      </c>
      <c r="G560" s="274" t="s">
        <v>319</v>
      </c>
      <c r="H560" s="274" t="s">
        <v>334</v>
      </c>
      <c r="I560" s="274" t="s">
        <v>415</v>
      </c>
      <c r="J560" s="274" t="s">
        <v>1787</v>
      </c>
      <c r="K560" s="273">
        <v>1999</v>
      </c>
      <c r="L560" s="274" t="s">
        <v>319</v>
      </c>
      <c r="N560" s="272" t="s">
        <v>307</v>
      </c>
      <c r="O560" s="278" t="s">
        <v>307</v>
      </c>
      <c r="P560" s="271">
        <v>0</v>
      </c>
      <c r="AC560" s="274" t="s">
        <v>307</v>
      </c>
    </row>
    <row r="561" spans="1:29" ht="28.8" x14ac:dyDescent="0.3">
      <c r="A561" s="273">
        <v>124367</v>
      </c>
      <c r="B561" s="274" t="s">
        <v>1500</v>
      </c>
      <c r="C561" s="274" t="s">
        <v>94</v>
      </c>
      <c r="D561" s="274" t="s">
        <v>1501</v>
      </c>
      <c r="E561" s="274" t="s">
        <v>333</v>
      </c>
      <c r="F561" s="279"/>
      <c r="G561" s="274" t="s">
        <v>1876</v>
      </c>
      <c r="H561" s="274" t="s">
        <v>336</v>
      </c>
      <c r="I561" s="274" t="s">
        <v>415</v>
      </c>
      <c r="J561" s="274" t="s">
        <v>335</v>
      </c>
      <c r="K561" s="273">
        <v>2020</v>
      </c>
      <c r="L561" s="274" t="s">
        <v>315</v>
      </c>
      <c r="N561" s="272" t="s">
        <v>307</v>
      </c>
      <c r="O561" s="278" t="s">
        <v>307</v>
      </c>
      <c r="P561" s="271">
        <v>0</v>
      </c>
      <c r="AC561" s="274" t="s">
        <v>307</v>
      </c>
    </row>
    <row r="562" spans="1:29" ht="28.8" x14ac:dyDescent="0.3">
      <c r="A562" s="273">
        <v>124368</v>
      </c>
      <c r="B562" s="274" t="s">
        <v>1502</v>
      </c>
      <c r="C562" s="274" t="s">
        <v>1503</v>
      </c>
      <c r="D562" s="274" t="s">
        <v>209</v>
      </c>
      <c r="E562" s="274" t="s">
        <v>332</v>
      </c>
      <c r="F562" s="279"/>
      <c r="G562" s="274" t="s">
        <v>315</v>
      </c>
      <c r="H562" s="274" t="s">
        <v>334</v>
      </c>
      <c r="I562" s="274" t="s">
        <v>415</v>
      </c>
      <c r="J562" s="274" t="s">
        <v>316</v>
      </c>
      <c r="K562" s="273">
        <v>2000</v>
      </c>
      <c r="L562" s="274" t="s">
        <v>315</v>
      </c>
      <c r="N562" s="272" t="s">
        <v>307</v>
      </c>
      <c r="O562" s="278" t="s">
        <v>307</v>
      </c>
      <c r="P562" s="271">
        <v>0</v>
      </c>
      <c r="AC562" s="274" t="s">
        <v>307</v>
      </c>
    </row>
    <row r="563" spans="1:29" ht="28.8" x14ac:dyDescent="0.3">
      <c r="A563" s="273">
        <v>124371</v>
      </c>
      <c r="B563" s="274" t="s">
        <v>1506</v>
      </c>
      <c r="C563" s="274" t="s">
        <v>145</v>
      </c>
      <c r="D563" s="274" t="s">
        <v>247</v>
      </c>
      <c r="E563" s="274" t="s">
        <v>1408</v>
      </c>
      <c r="F563" s="275">
        <v>33668</v>
      </c>
      <c r="G563" s="274" t="s">
        <v>315</v>
      </c>
      <c r="H563" s="274" t="s">
        <v>334</v>
      </c>
      <c r="I563" s="274" t="s">
        <v>415</v>
      </c>
      <c r="J563" s="274" t="s">
        <v>1787</v>
      </c>
      <c r="K563" s="273">
        <v>2010</v>
      </c>
      <c r="L563" s="274" t="s">
        <v>328</v>
      </c>
      <c r="N563" s="272" t="s">
        <v>307</v>
      </c>
      <c r="O563" s="278" t="s">
        <v>307</v>
      </c>
      <c r="P563" s="271">
        <v>0</v>
      </c>
      <c r="AC563" s="274" t="s">
        <v>307</v>
      </c>
    </row>
    <row r="564" spans="1:29" ht="28.8" x14ac:dyDescent="0.3">
      <c r="A564" s="273">
        <v>124373</v>
      </c>
      <c r="B564" s="274" t="s">
        <v>1509</v>
      </c>
      <c r="C564" s="274" t="s">
        <v>701</v>
      </c>
      <c r="D564" s="274" t="s">
        <v>2108</v>
      </c>
      <c r="E564" s="274" t="s">
        <v>1408</v>
      </c>
      <c r="F564" s="275">
        <v>30873</v>
      </c>
      <c r="G564" s="274" t="s">
        <v>319</v>
      </c>
      <c r="H564" s="274" t="s">
        <v>334</v>
      </c>
      <c r="I564" s="274" t="s">
        <v>415</v>
      </c>
      <c r="J564" s="274" t="s">
        <v>316</v>
      </c>
      <c r="K564" s="273">
        <v>2004</v>
      </c>
      <c r="L564" s="274" t="s">
        <v>319</v>
      </c>
      <c r="N564" s="272" t="s">
        <v>307</v>
      </c>
      <c r="O564" s="278" t="s">
        <v>307</v>
      </c>
      <c r="P564" s="271">
        <v>0</v>
      </c>
      <c r="AC564" s="274" t="s">
        <v>307</v>
      </c>
    </row>
    <row r="565" spans="1:29" ht="28.8" x14ac:dyDescent="0.3">
      <c r="A565" s="273">
        <v>124375</v>
      </c>
      <c r="B565" s="274" t="s">
        <v>1510</v>
      </c>
      <c r="C565" s="274" t="s">
        <v>89</v>
      </c>
      <c r="D565" s="274" t="s">
        <v>280</v>
      </c>
      <c r="E565" s="274" t="s">
        <v>333</v>
      </c>
      <c r="F565" s="279"/>
      <c r="G565" s="274" t="s">
        <v>1783</v>
      </c>
      <c r="H565" s="274" t="s">
        <v>334</v>
      </c>
      <c r="I565" s="274" t="s">
        <v>415</v>
      </c>
      <c r="J565" s="274" t="s">
        <v>335</v>
      </c>
      <c r="K565" s="273">
        <v>0</v>
      </c>
      <c r="L565" s="274" t="s">
        <v>328</v>
      </c>
      <c r="N565" s="272" t="s">
        <v>307</v>
      </c>
      <c r="O565" s="278" t="s">
        <v>307</v>
      </c>
      <c r="P565" s="271">
        <v>0</v>
      </c>
      <c r="AC565" s="274" t="s">
        <v>307</v>
      </c>
    </row>
    <row r="566" spans="1:29" ht="28.8" x14ac:dyDescent="0.3">
      <c r="A566" s="273">
        <v>124378</v>
      </c>
      <c r="B566" s="274" t="s">
        <v>1513</v>
      </c>
      <c r="C566" s="274" t="s">
        <v>66</v>
      </c>
      <c r="D566" s="274" t="s">
        <v>232</v>
      </c>
      <c r="E566" s="274" t="s">
        <v>333</v>
      </c>
      <c r="F566" s="280">
        <v>37347</v>
      </c>
      <c r="G566" s="274" t="s">
        <v>315</v>
      </c>
      <c r="H566" s="274" t="s">
        <v>334</v>
      </c>
      <c r="I566" s="274" t="s">
        <v>415</v>
      </c>
      <c r="J566" s="274" t="s">
        <v>316</v>
      </c>
      <c r="K566" s="273">
        <v>2020</v>
      </c>
      <c r="L566" s="274" t="s">
        <v>315</v>
      </c>
      <c r="N566" s="272" t="s">
        <v>307</v>
      </c>
      <c r="O566" s="278" t="s">
        <v>307</v>
      </c>
      <c r="P566" s="271">
        <v>0</v>
      </c>
      <c r="AC566" s="274" t="s">
        <v>307</v>
      </c>
    </row>
    <row r="567" spans="1:29" ht="28.8" x14ac:dyDescent="0.3">
      <c r="A567" s="273">
        <v>124379</v>
      </c>
      <c r="B567" s="274" t="s">
        <v>1514</v>
      </c>
      <c r="C567" s="274" t="s">
        <v>1515</v>
      </c>
      <c r="D567" s="274" t="s">
        <v>986</v>
      </c>
      <c r="E567" s="274" t="s">
        <v>333</v>
      </c>
      <c r="F567" s="279"/>
      <c r="G567" s="274" t="s">
        <v>1858</v>
      </c>
      <c r="H567" s="274" t="s">
        <v>334</v>
      </c>
      <c r="I567" s="274" t="s">
        <v>415</v>
      </c>
      <c r="J567" s="274" t="s">
        <v>316</v>
      </c>
      <c r="K567" s="273">
        <v>2020</v>
      </c>
      <c r="L567" s="274" t="s">
        <v>315</v>
      </c>
      <c r="N567" s="272" t="s">
        <v>307</v>
      </c>
      <c r="O567" s="278" t="s">
        <v>307</v>
      </c>
      <c r="P567" s="271">
        <v>0</v>
      </c>
      <c r="AC567" s="274" t="s">
        <v>307</v>
      </c>
    </row>
    <row r="568" spans="1:29" ht="28.8" x14ac:dyDescent="0.3">
      <c r="A568" s="273">
        <v>124382</v>
      </c>
      <c r="B568" s="274" t="s">
        <v>1516</v>
      </c>
      <c r="C568" s="274" t="s">
        <v>81</v>
      </c>
      <c r="D568" s="274" t="s">
        <v>243</v>
      </c>
      <c r="E568" s="274" t="s">
        <v>1408</v>
      </c>
      <c r="F568" s="275">
        <v>36308</v>
      </c>
      <c r="G568" s="274" t="s">
        <v>315</v>
      </c>
      <c r="H568" s="274" t="s">
        <v>334</v>
      </c>
      <c r="I568" s="274" t="s">
        <v>415</v>
      </c>
      <c r="J568" s="274" t="s">
        <v>316</v>
      </c>
      <c r="K568" s="273">
        <v>2017</v>
      </c>
      <c r="L568" s="274" t="s">
        <v>315</v>
      </c>
      <c r="N568" s="272" t="s">
        <v>307</v>
      </c>
      <c r="O568" s="278" t="s">
        <v>307</v>
      </c>
      <c r="P568" s="271">
        <v>0</v>
      </c>
      <c r="AC568" s="274" t="s">
        <v>307</v>
      </c>
    </row>
    <row r="569" spans="1:29" ht="28.8" x14ac:dyDescent="0.3">
      <c r="A569" s="273">
        <v>124383</v>
      </c>
      <c r="B569" s="274" t="s">
        <v>1517</v>
      </c>
      <c r="C569" s="274" t="s">
        <v>451</v>
      </c>
      <c r="D569" s="274" t="s">
        <v>213</v>
      </c>
      <c r="E569" s="274" t="s">
        <v>333</v>
      </c>
      <c r="F569" s="280">
        <v>37671</v>
      </c>
      <c r="G569" s="274" t="s">
        <v>315</v>
      </c>
      <c r="H569" s="274" t="s">
        <v>334</v>
      </c>
      <c r="I569" s="274" t="s">
        <v>415</v>
      </c>
      <c r="J569" s="274" t="s">
        <v>316</v>
      </c>
      <c r="K569" s="273">
        <v>2021</v>
      </c>
      <c r="L569" s="274" t="s">
        <v>315</v>
      </c>
      <c r="N569" s="272" t="s">
        <v>307</v>
      </c>
      <c r="O569" s="278" t="s">
        <v>307</v>
      </c>
      <c r="P569" s="271">
        <v>0</v>
      </c>
      <c r="AC569" s="274" t="s">
        <v>307</v>
      </c>
    </row>
    <row r="570" spans="1:29" ht="28.8" x14ac:dyDescent="0.3">
      <c r="A570" s="273">
        <v>124384</v>
      </c>
      <c r="B570" s="274" t="s">
        <v>1518</v>
      </c>
      <c r="C570" s="274" t="s">
        <v>1519</v>
      </c>
      <c r="D570" s="274" t="s">
        <v>279</v>
      </c>
      <c r="E570" s="274" t="s">
        <v>333</v>
      </c>
      <c r="F570" s="279"/>
      <c r="G570" s="274" t="s">
        <v>1792</v>
      </c>
      <c r="H570" s="274" t="s">
        <v>334</v>
      </c>
      <c r="I570" s="274" t="s">
        <v>415</v>
      </c>
      <c r="J570" s="274" t="s">
        <v>335</v>
      </c>
      <c r="K570" s="273">
        <v>2015</v>
      </c>
      <c r="L570" s="274" t="s">
        <v>317</v>
      </c>
      <c r="N570" s="272" t="s">
        <v>307</v>
      </c>
      <c r="O570" s="278" t="s">
        <v>307</v>
      </c>
      <c r="P570" s="271">
        <v>0</v>
      </c>
      <c r="AC570" s="274" t="s">
        <v>307</v>
      </c>
    </row>
    <row r="571" spans="1:29" ht="14.4" x14ac:dyDescent="0.3">
      <c r="A571" s="273">
        <v>124385</v>
      </c>
      <c r="B571" s="274" t="s">
        <v>1520</v>
      </c>
      <c r="C571" s="274" t="s">
        <v>386</v>
      </c>
      <c r="D571" s="274" t="s">
        <v>258</v>
      </c>
      <c r="E571" s="274" t="s">
        <v>333</v>
      </c>
      <c r="F571" s="276"/>
      <c r="G571" s="274" t="s">
        <v>315</v>
      </c>
      <c r="H571" s="274" t="s">
        <v>577</v>
      </c>
      <c r="I571" s="274" t="s">
        <v>415</v>
      </c>
      <c r="J571" s="274" t="s">
        <v>316</v>
      </c>
      <c r="K571" s="273">
        <v>2021</v>
      </c>
      <c r="L571" s="274" t="s">
        <v>315</v>
      </c>
      <c r="N571" s="272" t="s">
        <v>307</v>
      </c>
      <c r="O571" s="278" t="s">
        <v>307</v>
      </c>
      <c r="P571" s="271">
        <v>0</v>
      </c>
      <c r="AC571" s="274" t="s">
        <v>307</v>
      </c>
    </row>
    <row r="572" spans="1:29" ht="14.4" x14ac:dyDescent="0.3">
      <c r="A572" s="273">
        <v>124386</v>
      </c>
      <c r="B572" s="274" t="s">
        <v>1521</v>
      </c>
      <c r="C572" s="274" t="s">
        <v>63</v>
      </c>
      <c r="D572" s="274" t="s">
        <v>992</v>
      </c>
      <c r="E572" s="274" t="s">
        <v>333</v>
      </c>
      <c r="F572" s="276"/>
      <c r="G572" s="274" t="s">
        <v>328</v>
      </c>
      <c r="H572" s="274" t="s">
        <v>577</v>
      </c>
      <c r="I572" s="274" t="s">
        <v>415</v>
      </c>
      <c r="J572" s="274" t="s">
        <v>316</v>
      </c>
      <c r="K572" s="273">
        <v>2021</v>
      </c>
      <c r="L572" s="274" t="s">
        <v>317</v>
      </c>
      <c r="N572" s="272" t="s">
        <v>307</v>
      </c>
      <c r="O572" s="278" t="s">
        <v>307</v>
      </c>
      <c r="P572" s="271">
        <v>0</v>
      </c>
      <c r="AC572" s="274" t="s">
        <v>307</v>
      </c>
    </row>
    <row r="573" spans="1:29" ht="28.8" x14ac:dyDescent="0.3">
      <c r="A573" s="273">
        <v>124387</v>
      </c>
      <c r="B573" s="274" t="s">
        <v>1522</v>
      </c>
      <c r="C573" s="274" t="s">
        <v>97</v>
      </c>
      <c r="D573" s="274" t="s">
        <v>217</v>
      </c>
      <c r="E573" s="274" t="s">
        <v>333</v>
      </c>
      <c r="F573" s="280">
        <v>25434</v>
      </c>
      <c r="G573" s="274" t="s">
        <v>1881</v>
      </c>
      <c r="H573" s="274" t="s">
        <v>334</v>
      </c>
      <c r="I573" s="274" t="s">
        <v>415</v>
      </c>
      <c r="J573" s="274" t="s">
        <v>335</v>
      </c>
      <c r="K573" s="273">
        <v>1988</v>
      </c>
      <c r="L573" s="274" t="s">
        <v>315</v>
      </c>
      <c r="N573" s="272" t="s">
        <v>307</v>
      </c>
      <c r="O573" s="278" t="s">
        <v>307</v>
      </c>
      <c r="P573" s="271">
        <v>0</v>
      </c>
      <c r="AC573" s="274" t="s">
        <v>307</v>
      </c>
    </row>
    <row r="574" spans="1:29" ht="28.8" x14ac:dyDescent="0.3">
      <c r="A574" s="273">
        <v>124388</v>
      </c>
      <c r="B574" s="274" t="s">
        <v>1523</v>
      </c>
      <c r="C574" s="274" t="s">
        <v>129</v>
      </c>
      <c r="D574" s="274" t="s">
        <v>1524</v>
      </c>
      <c r="E574" s="274" t="s">
        <v>333</v>
      </c>
      <c r="F574" s="275">
        <v>37507</v>
      </c>
      <c r="G574" s="274" t="s">
        <v>326</v>
      </c>
      <c r="H574" s="274" t="s">
        <v>334</v>
      </c>
      <c r="I574" s="274" t="s">
        <v>415</v>
      </c>
      <c r="J574" s="274" t="s">
        <v>335</v>
      </c>
      <c r="K574" s="273">
        <v>2020</v>
      </c>
      <c r="L574" s="274" t="s">
        <v>326</v>
      </c>
      <c r="N574" s="272" t="s">
        <v>307</v>
      </c>
      <c r="O574" s="278" t="s">
        <v>307</v>
      </c>
      <c r="P574" s="271">
        <v>0</v>
      </c>
      <c r="AC574" s="274" t="s">
        <v>307</v>
      </c>
    </row>
    <row r="575" spans="1:29" ht="28.8" x14ac:dyDescent="0.3">
      <c r="A575" s="273">
        <v>124389</v>
      </c>
      <c r="B575" s="274" t="s">
        <v>1525</v>
      </c>
      <c r="C575" s="274" t="s">
        <v>452</v>
      </c>
      <c r="D575" s="274" t="s">
        <v>273</v>
      </c>
      <c r="E575" s="274" t="s">
        <v>1408</v>
      </c>
      <c r="F575" s="280">
        <v>36764</v>
      </c>
      <c r="G575" s="274" t="s">
        <v>315</v>
      </c>
      <c r="H575" s="274" t="s">
        <v>334</v>
      </c>
      <c r="I575" s="274" t="s">
        <v>415</v>
      </c>
      <c r="J575" s="274" t="s">
        <v>1787</v>
      </c>
      <c r="K575" s="273">
        <v>2018</v>
      </c>
      <c r="L575" s="274" t="s">
        <v>315</v>
      </c>
      <c r="N575" s="272" t="s">
        <v>307</v>
      </c>
      <c r="O575" s="278" t="s">
        <v>307</v>
      </c>
      <c r="P575" s="271">
        <v>0</v>
      </c>
      <c r="AC575" s="274" t="s">
        <v>307</v>
      </c>
    </row>
    <row r="576" spans="1:29" ht="28.8" x14ac:dyDescent="0.3">
      <c r="A576" s="273">
        <v>124392</v>
      </c>
      <c r="B576" s="274" t="s">
        <v>1527</v>
      </c>
      <c r="C576" s="274" t="s">
        <v>1528</v>
      </c>
      <c r="D576" s="274" t="s">
        <v>666</v>
      </c>
      <c r="E576" s="274" t="s">
        <v>333</v>
      </c>
      <c r="F576" s="275">
        <v>37286</v>
      </c>
      <c r="G576" s="274" t="s">
        <v>315</v>
      </c>
      <c r="H576" s="274" t="s">
        <v>577</v>
      </c>
      <c r="I576" s="274" t="s">
        <v>415</v>
      </c>
      <c r="J576" s="274" t="s">
        <v>316</v>
      </c>
      <c r="K576" s="273">
        <v>2019</v>
      </c>
      <c r="L576" s="274" t="s">
        <v>315</v>
      </c>
      <c r="N576" s="272" t="s">
        <v>307</v>
      </c>
      <c r="O576" s="278" t="s">
        <v>307</v>
      </c>
      <c r="P576" s="271">
        <v>0</v>
      </c>
      <c r="AC576" s="274" t="s">
        <v>307</v>
      </c>
    </row>
    <row r="577" spans="1:33" ht="28.8" x14ac:dyDescent="0.3">
      <c r="A577" s="273">
        <v>124393</v>
      </c>
      <c r="B577" s="274" t="s">
        <v>1529</v>
      </c>
      <c r="C577" s="274" t="s">
        <v>66</v>
      </c>
      <c r="D577" s="274" t="s">
        <v>217</v>
      </c>
      <c r="E577" s="274" t="s">
        <v>333</v>
      </c>
      <c r="F577" s="279"/>
      <c r="G577" s="274" t="s">
        <v>315</v>
      </c>
      <c r="H577" s="274" t="s">
        <v>334</v>
      </c>
      <c r="I577" s="274" t="s">
        <v>415</v>
      </c>
      <c r="J577" s="274" t="s">
        <v>335</v>
      </c>
      <c r="K577" s="273">
        <v>2021</v>
      </c>
      <c r="L577" s="274" t="s">
        <v>317</v>
      </c>
      <c r="N577" s="272" t="s">
        <v>307</v>
      </c>
      <c r="O577" s="278" t="s">
        <v>307</v>
      </c>
      <c r="P577" s="271">
        <v>0</v>
      </c>
      <c r="AC577" s="274" t="s">
        <v>307</v>
      </c>
    </row>
    <row r="578" spans="1:33" ht="28.8" x14ac:dyDescent="0.3">
      <c r="A578" s="273">
        <v>124394</v>
      </c>
      <c r="B578" s="274" t="s">
        <v>1530</v>
      </c>
      <c r="C578" s="274" t="s">
        <v>87</v>
      </c>
      <c r="D578" s="274" t="s">
        <v>406</v>
      </c>
      <c r="E578" s="274" t="s">
        <v>333</v>
      </c>
      <c r="F578" s="279"/>
      <c r="G578" s="274" t="s">
        <v>315</v>
      </c>
      <c r="H578" s="274" t="s">
        <v>334</v>
      </c>
      <c r="I578" s="274" t="s">
        <v>415</v>
      </c>
      <c r="J578" s="274" t="s">
        <v>316</v>
      </c>
      <c r="K578" s="273">
        <v>2021</v>
      </c>
      <c r="L578" s="274" t="s">
        <v>317</v>
      </c>
      <c r="N578" s="272" t="s">
        <v>307</v>
      </c>
      <c r="O578" s="278" t="s">
        <v>307</v>
      </c>
      <c r="P578" s="271">
        <v>0</v>
      </c>
      <c r="AC578" s="274" t="s">
        <v>307</v>
      </c>
    </row>
    <row r="579" spans="1:33" ht="28.8" x14ac:dyDescent="0.3">
      <c r="A579" s="273">
        <v>124396</v>
      </c>
      <c r="B579" s="274" t="s">
        <v>1531</v>
      </c>
      <c r="C579" s="274" t="s">
        <v>66</v>
      </c>
      <c r="D579" s="274" t="s">
        <v>254</v>
      </c>
      <c r="E579" s="274" t="s">
        <v>333</v>
      </c>
      <c r="F579" s="275">
        <v>32222</v>
      </c>
      <c r="G579" s="274" t="s">
        <v>2013</v>
      </c>
      <c r="H579" s="274" t="s">
        <v>334</v>
      </c>
      <c r="I579" s="274" t="s">
        <v>415</v>
      </c>
      <c r="J579" s="274" t="s">
        <v>316</v>
      </c>
      <c r="K579" s="273">
        <v>0</v>
      </c>
      <c r="L579" s="274" t="s">
        <v>323</v>
      </c>
      <c r="N579" s="272">
        <v>291</v>
      </c>
      <c r="O579" s="278">
        <v>45337</v>
      </c>
      <c r="P579" s="271">
        <v>2500</v>
      </c>
      <c r="AC579" s="274" t="s">
        <v>307</v>
      </c>
    </row>
    <row r="580" spans="1:33" ht="28.8" x14ac:dyDescent="0.3">
      <c r="A580" s="273">
        <v>124397</v>
      </c>
      <c r="B580" s="274" t="s">
        <v>1532</v>
      </c>
      <c r="C580" s="274" t="s">
        <v>66</v>
      </c>
      <c r="D580" s="274" t="s">
        <v>1057</v>
      </c>
      <c r="E580" s="274" t="s">
        <v>333</v>
      </c>
      <c r="F580" s="280">
        <v>33843</v>
      </c>
      <c r="G580" s="274" t="s">
        <v>315</v>
      </c>
      <c r="H580" s="274" t="s">
        <v>336</v>
      </c>
      <c r="I580" s="274" t="s">
        <v>415</v>
      </c>
      <c r="J580" s="274" t="s">
        <v>335</v>
      </c>
      <c r="K580" s="273">
        <v>2011</v>
      </c>
      <c r="L580" s="274" t="s">
        <v>326</v>
      </c>
      <c r="N580" s="272" t="s">
        <v>307</v>
      </c>
      <c r="O580" s="278" t="s">
        <v>307</v>
      </c>
      <c r="P580" s="271">
        <v>0</v>
      </c>
      <c r="AC580" s="274" t="s">
        <v>307</v>
      </c>
    </row>
    <row r="581" spans="1:33" ht="28.8" x14ac:dyDescent="0.3">
      <c r="A581" s="271">
        <v>124398</v>
      </c>
      <c r="B581" s="272" t="s">
        <v>1533</v>
      </c>
      <c r="C581" s="272" t="s">
        <v>67</v>
      </c>
      <c r="D581" s="272" t="s">
        <v>264</v>
      </c>
      <c r="E581" s="272" t="s">
        <v>333</v>
      </c>
      <c r="F581" s="272" t="s">
        <v>2014</v>
      </c>
      <c r="G581" s="272" t="s">
        <v>1882</v>
      </c>
      <c r="H581" s="272" t="s">
        <v>334</v>
      </c>
      <c r="I581" s="272" t="s">
        <v>415</v>
      </c>
      <c r="J581" s="272" t="s">
        <v>316</v>
      </c>
      <c r="K581" s="272" t="s">
        <v>2171</v>
      </c>
      <c r="L581" s="272" t="s">
        <v>315</v>
      </c>
      <c r="M581" s="281" t="s">
        <v>307</v>
      </c>
      <c r="N581" s="272" t="s">
        <v>307</v>
      </c>
      <c r="O581" s="278" t="s">
        <v>307</v>
      </c>
      <c r="P581" s="271">
        <v>0</v>
      </c>
      <c r="Q581" s="281" t="s">
        <v>307</v>
      </c>
      <c r="R581" s="281" t="s">
        <v>307</v>
      </c>
      <c r="S581" s="281" t="s">
        <v>307</v>
      </c>
      <c r="T581" s="281" t="s">
        <v>307</v>
      </c>
      <c r="U581" s="281" t="s">
        <v>307</v>
      </c>
      <c r="V581" s="281" t="s">
        <v>307</v>
      </c>
      <c r="W581" s="281" t="s">
        <v>307</v>
      </c>
      <c r="X581" s="281" t="s">
        <v>307</v>
      </c>
      <c r="Y581" s="281" t="s">
        <v>307</v>
      </c>
      <c r="Z581" s="281" t="s">
        <v>307</v>
      </c>
      <c r="AA581" s="281" t="s">
        <v>307</v>
      </c>
      <c r="AB581" s="281" t="s">
        <v>307</v>
      </c>
      <c r="AC581" s="272" t="s">
        <v>307</v>
      </c>
      <c r="AD581" s="281"/>
      <c r="AE581" s="281" t="s">
        <v>307</v>
      </c>
      <c r="AF581" s="281"/>
      <c r="AG581" s="281" t="s">
        <v>2051</v>
      </c>
    </row>
    <row r="582" spans="1:33" ht="28.8" x14ac:dyDescent="0.3">
      <c r="A582" s="273">
        <v>124399</v>
      </c>
      <c r="B582" s="274" t="s">
        <v>1534</v>
      </c>
      <c r="C582" s="274" t="s">
        <v>66</v>
      </c>
      <c r="D582" s="274" t="s">
        <v>214</v>
      </c>
      <c r="E582" s="274" t="s">
        <v>333</v>
      </c>
      <c r="F582" s="275">
        <v>32264</v>
      </c>
      <c r="G582" s="274" t="s">
        <v>1883</v>
      </c>
      <c r="H582" s="274" t="s">
        <v>334</v>
      </c>
      <c r="I582" s="274" t="s">
        <v>415</v>
      </c>
      <c r="J582" s="274" t="s">
        <v>335</v>
      </c>
      <c r="K582" s="273">
        <v>2007</v>
      </c>
      <c r="L582" s="274" t="s">
        <v>327</v>
      </c>
      <c r="N582" s="272" t="s">
        <v>307</v>
      </c>
      <c r="O582" s="278" t="s">
        <v>307</v>
      </c>
      <c r="P582" s="271">
        <v>0</v>
      </c>
      <c r="AC582" s="274" t="s">
        <v>307</v>
      </c>
    </row>
    <row r="583" spans="1:33" ht="28.8" x14ac:dyDescent="0.3">
      <c r="A583" s="273">
        <v>124401</v>
      </c>
      <c r="B583" s="274" t="s">
        <v>1536</v>
      </c>
      <c r="C583" s="274" t="s">
        <v>68</v>
      </c>
      <c r="D583" s="274" t="s">
        <v>298</v>
      </c>
      <c r="E583" s="274" t="s">
        <v>1408</v>
      </c>
      <c r="F583" s="280">
        <v>31906</v>
      </c>
      <c r="G583" s="274" t="s">
        <v>315</v>
      </c>
      <c r="H583" s="274" t="s">
        <v>334</v>
      </c>
      <c r="I583" s="274" t="s">
        <v>415</v>
      </c>
      <c r="J583" s="274" t="s">
        <v>316</v>
      </c>
      <c r="K583" s="273">
        <v>2005</v>
      </c>
      <c r="L583" s="274" t="s">
        <v>315</v>
      </c>
      <c r="N583" s="272" t="s">
        <v>307</v>
      </c>
      <c r="O583" s="278" t="s">
        <v>307</v>
      </c>
      <c r="P583" s="271">
        <v>0</v>
      </c>
      <c r="AC583" s="274" t="s">
        <v>307</v>
      </c>
    </row>
    <row r="584" spans="1:33" ht="28.8" x14ac:dyDescent="0.3">
      <c r="A584" s="273">
        <v>124402</v>
      </c>
      <c r="B584" s="274" t="s">
        <v>1537</v>
      </c>
      <c r="C584" s="274" t="s">
        <v>81</v>
      </c>
      <c r="D584" s="274" t="s">
        <v>247</v>
      </c>
      <c r="E584" s="274" t="s">
        <v>333</v>
      </c>
      <c r="F584" s="280">
        <v>31187</v>
      </c>
      <c r="G584" s="274" t="s">
        <v>315</v>
      </c>
      <c r="H584" s="274" t="s">
        <v>334</v>
      </c>
      <c r="I584" s="274" t="s">
        <v>415</v>
      </c>
      <c r="J584" s="274" t="s">
        <v>335</v>
      </c>
      <c r="K584" s="273">
        <v>2003</v>
      </c>
      <c r="L584" s="274" t="s">
        <v>327</v>
      </c>
      <c r="N584" s="272" t="s">
        <v>307</v>
      </c>
      <c r="O584" s="278" t="s">
        <v>307</v>
      </c>
      <c r="P584" s="271">
        <v>0</v>
      </c>
      <c r="AC584" s="274" t="s">
        <v>307</v>
      </c>
    </row>
    <row r="585" spans="1:33" ht="28.8" x14ac:dyDescent="0.3">
      <c r="A585" s="273">
        <v>124403</v>
      </c>
      <c r="B585" s="274" t="s">
        <v>1538</v>
      </c>
      <c r="C585" s="274" t="s">
        <v>94</v>
      </c>
      <c r="D585" s="274" t="s">
        <v>1539</v>
      </c>
      <c r="E585" s="274" t="s">
        <v>333</v>
      </c>
      <c r="F585" s="279"/>
      <c r="G585" s="274" t="s">
        <v>1845</v>
      </c>
      <c r="H585" s="274" t="s">
        <v>334</v>
      </c>
      <c r="I585" s="274" t="s">
        <v>415</v>
      </c>
      <c r="J585" s="274" t="s">
        <v>316</v>
      </c>
      <c r="K585" s="273">
        <v>2016</v>
      </c>
      <c r="L585" s="274" t="s">
        <v>315</v>
      </c>
      <c r="N585" s="272" t="s">
        <v>307</v>
      </c>
      <c r="O585" s="278" t="s">
        <v>307</v>
      </c>
      <c r="P585" s="271">
        <v>0</v>
      </c>
      <c r="AC585" s="274" t="s">
        <v>307</v>
      </c>
    </row>
    <row r="586" spans="1:33" ht="28.8" x14ac:dyDescent="0.3">
      <c r="A586" s="273">
        <v>124404</v>
      </c>
      <c r="B586" s="274" t="s">
        <v>1540</v>
      </c>
      <c r="C586" s="274" t="s">
        <v>1541</v>
      </c>
      <c r="D586" s="274" t="s">
        <v>238</v>
      </c>
      <c r="E586" s="274" t="s">
        <v>333</v>
      </c>
      <c r="F586" s="275">
        <v>33243</v>
      </c>
      <c r="G586" s="274" t="s">
        <v>315</v>
      </c>
      <c r="H586" s="274" t="s">
        <v>334</v>
      </c>
      <c r="I586" s="274" t="s">
        <v>415</v>
      </c>
      <c r="J586" s="274" t="s">
        <v>316</v>
      </c>
      <c r="K586" s="273">
        <v>2008</v>
      </c>
      <c r="L586" s="274" t="s">
        <v>315</v>
      </c>
      <c r="N586" s="272" t="s">
        <v>307</v>
      </c>
      <c r="O586" s="278" t="s">
        <v>307</v>
      </c>
      <c r="P586" s="271">
        <v>0</v>
      </c>
      <c r="AC586" s="274" t="s">
        <v>307</v>
      </c>
    </row>
    <row r="587" spans="1:33" ht="28.8" x14ac:dyDescent="0.3">
      <c r="A587" s="273">
        <v>124408</v>
      </c>
      <c r="B587" s="274" t="s">
        <v>1542</v>
      </c>
      <c r="C587" s="274" t="s">
        <v>381</v>
      </c>
      <c r="D587" s="274" t="s">
        <v>458</v>
      </c>
      <c r="E587" s="274" t="s">
        <v>1408</v>
      </c>
      <c r="F587" s="275">
        <v>30413</v>
      </c>
      <c r="G587" s="274" t="s">
        <v>1815</v>
      </c>
      <c r="H587" s="274" t="s">
        <v>334</v>
      </c>
      <c r="I587" s="274" t="s">
        <v>415</v>
      </c>
      <c r="J587" s="274" t="s">
        <v>316</v>
      </c>
      <c r="K587" s="273">
        <v>2000</v>
      </c>
      <c r="L587" s="274" t="s">
        <v>541</v>
      </c>
      <c r="N587" s="272" t="s">
        <v>307</v>
      </c>
      <c r="O587" s="278" t="s">
        <v>307</v>
      </c>
      <c r="P587" s="271">
        <v>0</v>
      </c>
      <c r="AC587" s="274" t="s">
        <v>307</v>
      </c>
    </row>
    <row r="588" spans="1:33" ht="28.8" x14ac:dyDescent="0.3">
      <c r="A588" s="273">
        <v>124409</v>
      </c>
      <c r="B588" s="274" t="s">
        <v>1543</v>
      </c>
      <c r="C588" s="274" t="s">
        <v>1544</v>
      </c>
      <c r="D588" s="274" t="s">
        <v>250</v>
      </c>
      <c r="E588" s="274" t="s">
        <v>1408</v>
      </c>
      <c r="F588" s="280">
        <v>34845</v>
      </c>
      <c r="G588" s="274" t="s">
        <v>321</v>
      </c>
      <c r="H588" s="274" t="s">
        <v>334</v>
      </c>
      <c r="I588" s="274" t="s">
        <v>415</v>
      </c>
      <c r="J588" s="274" t="s">
        <v>316</v>
      </c>
      <c r="K588" s="273">
        <v>2013</v>
      </c>
      <c r="L588" s="274" t="s">
        <v>321</v>
      </c>
      <c r="N588" s="272" t="s">
        <v>307</v>
      </c>
      <c r="O588" s="278" t="s">
        <v>307</v>
      </c>
      <c r="P588" s="271">
        <v>0</v>
      </c>
      <c r="AC588" s="274" t="s">
        <v>307</v>
      </c>
    </row>
    <row r="589" spans="1:33" ht="28.8" x14ac:dyDescent="0.3">
      <c r="A589" s="273">
        <v>124410</v>
      </c>
      <c r="B589" s="274" t="s">
        <v>1545</v>
      </c>
      <c r="C589" s="274" t="s">
        <v>711</v>
      </c>
      <c r="D589" s="274" t="s">
        <v>1073</v>
      </c>
      <c r="E589" s="274" t="s">
        <v>333</v>
      </c>
      <c r="F589" s="276"/>
      <c r="G589" s="274" t="s">
        <v>315</v>
      </c>
      <c r="H589" s="274" t="s">
        <v>334</v>
      </c>
      <c r="I589" s="274" t="s">
        <v>415</v>
      </c>
      <c r="J589" s="274" t="s">
        <v>1787</v>
      </c>
      <c r="K589" s="273">
        <v>2008</v>
      </c>
      <c r="L589" s="274" t="s">
        <v>315</v>
      </c>
      <c r="N589" s="272" t="s">
        <v>307</v>
      </c>
      <c r="O589" s="278" t="s">
        <v>307</v>
      </c>
      <c r="P589" s="271">
        <v>0</v>
      </c>
      <c r="AC589" s="274" t="s">
        <v>307</v>
      </c>
    </row>
    <row r="590" spans="1:33" ht="28.8" x14ac:dyDescent="0.3">
      <c r="A590" s="271">
        <v>124412</v>
      </c>
      <c r="B590" s="272" t="s">
        <v>1546</v>
      </c>
      <c r="C590" s="272" t="s">
        <v>487</v>
      </c>
      <c r="D590" s="272" t="s">
        <v>258</v>
      </c>
      <c r="E590" s="272" t="s">
        <v>332</v>
      </c>
      <c r="F590" s="272" t="s">
        <v>2015</v>
      </c>
      <c r="G590" s="272" t="s">
        <v>315</v>
      </c>
      <c r="H590" s="272" t="s">
        <v>334</v>
      </c>
      <c r="I590" s="272" t="s">
        <v>415</v>
      </c>
      <c r="J590" s="272" t="s">
        <v>542</v>
      </c>
      <c r="K590" s="272" t="s">
        <v>2179</v>
      </c>
      <c r="L590" s="272" t="s">
        <v>315</v>
      </c>
      <c r="M590" s="281" t="s">
        <v>307</v>
      </c>
      <c r="N590" s="272" t="s">
        <v>307</v>
      </c>
      <c r="O590" s="278" t="s">
        <v>307</v>
      </c>
      <c r="P590" s="271">
        <v>0</v>
      </c>
      <c r="Q590" s="281" t="s">
        <v>307</v>
      </c>
      <c r="R590" s="281" t="s">
        <v>307</v>
      </c>
      <c r="S590" s="281" t="s">
        <v>307</v>
      </c>
      <c r="T590" s="281" t="s">
        <v>307</v>
      </c>
      <c r="U590" s="281" t="s">
        <v>307</v>
      </c>
      <c r="V590" s="281" t="s">
        <v>307</v>
      </c>
      <c r="W590" s="281" t="s">
        <v>307</v>
      </c>
      <c r="X590" s="281" t="s">
        <v>307</v>
      </c>
      <c r="Y590" s="281" t="s">
        <v>307</v>
      </c>
      <c r="Z590" s="281" t="s">
        <v>307</v>
      </c>
      <c r="AA590" s="281" t="s">
        <v>307</v>
      </c>
      <c r="AB590" s="281" t="s">
        <v>307</v>
      </c>
      <c r="AC590" s="272" t="s">
        <v>307</v>
      </c>
      <c r="AD590" s="281"/>
      <c r="AE590" s="281" t="s">
        <v>307</v>
      </c>
      <c r="AF590" s="281"/>
      <c r="AG590" s="281" t="s">
        <v>2051</v>
      </c>
    </row>
    <row r="591" spans="1:33" ht="28.8" x14ac:dyDescent="0.3">
      <c r="A591" s="273">
        <v>124413</v>
      </c>
      <c r="B591" s="274" t="s">
        <v>1547</v>
      </c>
      <c r="C591" s="274" t="s">
        <v>69</v>
      </c>
      <c r="D591" s="274" t="s">
        <v>1548</v>
      </c>
      <c r="E591" s="274" t="s">
        <v>332</v>
      </c>
      <c r="F591" s="275">
        <v>34768</v>
      </c>
      <c r="G591" s="274" t="s">
        <v>1808</v>
      </c>
      <c r="H591" s="274" t="s">
        <v>334</v>
      </c>
      <c r="I591" s="274" t="s">
        <v>415</v>
      </c>
      <c r="J591" s="274" t="s">
        <v>316</v>
      </c>
      <c r="K591" s="273">
        <v>2013</v>
      </c>
      <c r="L591" s="274" t="s">
        <v>321</v>
      </c>
      <c r="N591" s="272" t="s">
        <v>307</v>
      </c>
      <c r="O591" s="278" t="s">
        <v>307</v>
      </c>
      <c r="P591" s="271">
        <v>0</v>
      </c>
      <c r="AC591" s="274" t="s">
        <v>307</v>
      </c>
    </row>
    <row r="592" spans="1:33" ht="28.8" x14ac:dyDescent="0.3">
      <c r="A592" s="273">
        <v>124416</v>
      </c>
      <c r="B592" s="274" t="s">
        <v>1549</v>
      </c>
      <c r="C592" s="274" t="s">
        <v>668</v>
      </c>
      <c r="D592" s="274" t="s">
        <v>506</v>
      </c>
      <c r="E592" s="274" t="s">
        <v>333</v>
      </c>
      <c r="F592" s="280">
        <v>37628</v>
      </c>
      <c r="G592" s="274" t="s">
        <v>315</v>
      </c>
      <c r="H592" s="274" t="s">
        <v>334</v>
      </c>
      <c r="I592" s="274" t="s">
        <v>415</v>
      </c>
      <c r="J592" s="274" t="s">
        <v>335</v>
      </c>
      <c r="K592" s="273">
        <v>2020</v>
      </c>
      <c r="L592" s="274" t="s">
        <v>315</v>
      </c>
      <c r="N592" s="272" t="s">
        <v>307</v>
      </c>
      <c r="O592" s="278" t="s">
        <v>307</v>
      </c>
      <c r="P592" s="271">
        <v>0</v>
      </c>
      <c r="AC592" s="274" t="s">
        <v>307</v>
      </c>
    </row>
    <row r="593" spans="1:29" ht="28.8" x14ac:dyDescent="0.3">
      <c r="A593" s="273">
        <v>124418</v>
      </c>
      <c r="B593" s="274" t="s">
        <v>1550</v>
      </c>
      <c r="C593" s="274" t="s">
        <v>170</v>
      </c>
      <c r="D593" s="274" t="s">
        <v>1551</v>
      </c>
      <c r="E593" s="274" t="s">
        <v>333</v>
      </c>
      <c r="F593" s="279"/>
      <c r="G593" s="274" t="s">
        <v>1800</v>
      </c>
      <c r="H593" s="274" t="s">
        <v>334</v>
      </c>
      <c r="I593" s="274" t="s">
        <v>417</v>
      </c>
      <c r="J593" s="274" t="s">
        <v>316</v>
      </c>
      <c r="K593" s="273">
        <v>2014</v>
      </c>
      <c r="L593" s="274" t="s">
        <v>317</v>
      </c>
      <c r="N593" s="272" t="s">
        <v>307</v>
      </c>
      <c r="O593" s="278" t="s">
        <v>307</v>
      </c>
      <c r="P593" s="271">
        <v>0</v>
      </c>
      <c r="AC593" s="274" t="s">
        <v>307</v>
      </c>
    </row>
    <row r="594" spans="1:29" ht="28.8" x14ac:dyDescent="0.3">
      <c r="A594" s="273">
        <v>124422</v>
      </c>
      <c r="B594" s="274" t="s">
        <v>1296</v>
      </c>
      <c r="C594" s="274" t="s">
        <v>66</v>
      </c>
      <c r="D594" s="274" t="s">
        <v>171</v>
      </c>
      <c r="E594" s="274" t="s">
        <v>1408</v>
      </c>
      <c r="F594" s="276"/>
      <c r="G594" s="274" t="s">
        <v>315</v>
      </c>
      <c r="H594" s="274" t="s">
        <v>334</v>
      </c>
      <c r="I594" s="274" t="s">
        <v>415</v>
      </c>
      <c r="J594" s="274" t="s">
        <v>316</v>
      </c>
      <c r="K594" s="273">
        <v>2012</v>
      </c>
      <c r="L594" s="274" t="s">
        <v>315</v>
      </c>
      <c r="N594" s="272" t="s">
        <v>307</v>
      </c>
      <c r="O594" s="278" t="s">
        <v>307</v>
      </c>
      <c r="P594" s="271">
        <v>0</v>
      </c>
      <c r="AC594" s="274" t="s">
        <v>307</v>
      </c>
    </row>
    <row r="595" spans="1:29" ht="28.8" x14ac:dyDescent="0.3">
      <c r="A595" s="273">
        <v>124424</v>
      </c>
      <c r="B595" s="274" t="s">
        <v>1552</v>
      </c>
      <c r="C595" s="274" t="s">
        <v>80</v>
      </c>
      <c r="D595" s="274" t="s">
        <v>254</v>
      </c>
      <c r="E595" s="274" t="s">
        <v>1408</v>
      </c>
      <c r="F595" s="275">
        <v>37339</v>
      </c>
      <c r="G595" s="274" t="s">
        <v>321</v>
      </c>
      <c r="H595" s="274" t="s">
        <v>334</v>
      </c>
      <c r="I595" s="274" t="s">
        <v>417</v>
      </c>
      <c r="J595" s="274" t="s">
        <v>1787</v>
      </c>
      <c r="K595" s="273">
        <v>2022</v>
      </c>
      <c r="L595" s="274" t="s">
        <v>321</v>
      </c>
      <c r="N595" s="272" t="s">
        <v>307</v>
      </c>
      <c r="O595" s="278" t="s">
        <v>307</v>
      </c>
      <c r="P595" s="271">
        <v>0</v>
      </c>
      <c r="AC595" s="274" t="s">
        <v>307</v>
      </c>
    </row>
    <row r="596" spans="1:29" ht="28.8" x14ac:dyDescent="0.3">
      <c r="A596" s="273">
        <v>124425</v>
      </c>
      <c r="B596" s="274" t="s">
        <v>1553</v>
      </c>
      <c r="C596" s="274" t="s">
        <v>155</v>
      </c>
      <c r="D596" s="274" t="s">
        <v>216</v>
      </c>
      <c r="E596" s="274" t="s">
        <v>1408</v>
      </c>
      <c r="F596" s="275">
        <v>37021</v>
      </c>
      <c r="G596" s="274" t="s">
        <v>540</v>
      </c>
      <c r="H596" s="274" t="s">
        <v>334</v>
      </c>
      <c r="I596" s="274" t="s">
        <v>415</v>
      </c>
      <c r="J596" s="274" t="s">
        <v>316</v>
      </c>
      <c r="K596" s="273">
        <v>2019</v>
      </c>
      <c r="L596" s="274" t="s">
        <v>328</v>
      </c>
      <c r="N596" s="272" t="s">
        <v>307</v>
      </c>
      <c r="O596" s="278" t="s">
        <v>307</v>
      </c>
      <c r="P596" s="271">
        <v>0</v>
      </c>
      <c r="AC596" s="274" t="s">
        <v>307</v>
      </c>
    </row>
    <row r="597" spans="1:29" ht="28.8" x14ac:dyDescent="0.3">
      <c r="A597" s="273">
        <v>124426</v>
      </c>
      <c r="B597" s="274" t="s">
        <v>1554</v>
      </c>
      <c r="C597" s="274" t="s">
        <v>127</v>
      </c>
      <c r="D597" s="274" t="s">
        <v>235</v>
      </c>
      <c r="E597" s="274" t="s">
        <v>1408</v>
      </c>
      <c r="F597" s="280">
        <v>35084</v>
      </c>
      <c r="G597" s="274" t="s">
        <v>1887</v>
      </c>
      <c r="H597" s="274" t="s">
        <v>334</v>
      </c>
      <c r="I597" s="274" t="s">
        <v>415</v>
      </c>
      <c r="J597" s="274" t="s">
        <v>316</v>
      </c>
      <c r="K597" s="273">
        <v>2013</v>
      </c>
      <c r="L597" s="274" t="s">
        <v>321</v>
      </c>
      <c r="N597" s="272" t="s">
        <v>307</v>
      </c>
      <c r="O597" s="278" t="s">
        <v>307</v>
      </c>
      <c r="P597" s="271">
        <v>0</v>
      </c>
      <c r="AC597" s="274" t="s">
        <v>307</v>
      </c>
    </row>
    <row r="598" spans="1:29" ht="28.8" x14ac:dyDescent="0.3">
      <c r="A598" s="273">
        <v>124427</v>
      </c>
      <c r="B598" s="274" t="s">
        <v>1555</v>
      </c>
      <c r="C598" s="274" t="s">
        <v>98</v>
      </c>
      <c r="D598" s="274" t="s">
        <v>292</v>
      </c>
      <c r="E598" s="274" t="s">
        <v>333</v>
      </c>
      <c r="F598" s="276"/>
      <c r="G598" s="274" t="s">
        <v>1840</v>
      </c>
      <c r="H598" s="274" t="s">
        <v>334</v>
      </c>
      <c r="I598" s="274" t="s">
        <v>415</v>
      </c>
      <c r="J598" s="274" t="s">
        <v>316</v>
      </c>
      <c r="K598" s="273">
        <v>2005</v>
      </c>
      <c r="L598" s="274" t="s">
        <v>326</v>
      </c>
      <c r="N598" s="272" t="s">
        <v>307</v>
      </c>
      <c r="O598" s="278" t="s">
        <v>307</v>
      </c>
      <c r="P598" s="271">
        <v>0</v>
      </c>
      <c r="AC598" s="274" t="s">
        <v>307</v>
      </c>
    </row>
    <row r="599" spans="1:29" ht="28.8" x14ac:dyDescent="0.3">
      <c r="A599" s="273">
        <v>124428</v>
      </c>
      <c r="B599" s="274" t="s">
        <v>1556</v>
      </c>
      <c r="C599" s="274" t="s">
        <v>387</v>
      </c>
      <c r="D599" s="274" t="s">
        <v>1263</v>
      </c>
      <c r="E599" s="274" t="s">
        <v>1408</v>
      </c>
      <c r="F599" s="276"/>
      <c r="G599" s="274" t="s">
        <v>1831</v>
      </c>
      <c r="H599" s="274" t="s">
        <v>336</v>
      </c>
      <c r="I599" s="274" t="s">
        <v>415</v>
      </c>
      <c r="J599" s="274" t="s">
        <v>316</v>
      </c>
      <c r="K599" s="273">
        <v>2020</v>
      </c>
      <c r="L599" s="274" t="s">
        <v>317</v>
      </c>
      <c r="N599" s="272" t="s">
        <v>307</v>
      </c>
      <c r="O599" s="278" t="s">
        <v>307</v>
      </c>
      <c r="P599" s="271">
        <v>0</v>
      </c>
      <c r="AC599" s="274" t="s">
        <v>307</v>
      </c>
    </row>
    <row r="600" spans="1:29" ht="28.8" x14ac:dyDescent="0.3">
      <c r="A600" s="273">
        <v>124430</v>
      </c>
      <c r="B600" s="274" t="s">
        <v>1557</v>
      </c>
      <c r="C600" s="274" t="s">
        <v>135</v>
      </c>
      <c r="D600" s="274" t="s">
        <v>1558</v>
      </c>
      <c r="E600" s="274" t="s">
        <v>1408</v>
      </c>
      <c r="F600" s="275">
        <v>36175</v>
      </c>
      <c r="G600" s="274" t="s">
        <v>1888</v>
      </c>
      <c r="H600" s="274" t="s">
        <v>334</v>
      </c>
      <c r="I600" s="274" t="s">
        <v>415</v>
      </c>
      <c r="J600" s="274" t="s">
        <v>1787</v>
      </c>
      <c r="K600" s="273">
        <v>2019</v>
      </c>
      <c r="L600" s="274" t="s">
        <v>328</v>
      </c>
      <c r="N600" s="272" t="s">
        <v>307</v>
      </c>
      <c r="O600" s="278" t="s">
        <v>307</v>
      </c>
      <c r="P600" s="271">
        <v>0</v>
      </c>
      <c r="AC600" s="274" t="s">
        <v>307</v>
      </c>
    </row>
    <row r="601" spans="1:29" ht="28.8" x14ac:dyDescent="0.3">
      <c r="A601" s="273">
        <v>124433</v>
      </c>
      <c r="B601" s="274" t="s">
        <v>1559</v>
      </c>
      <c r="C601" s="274" t="s">
        <v>98</v>
      </c>
      <c r="D601" s="274" t="s">
        <v>485</v>
      </c>
      <c r="E601" s="274" t="s">
        <v>1408</v>
      </c>
      <c r="F601" s="275">
        <v>32436</v>
      </c>
      <c r="G601" s="274" t="s">
        <v>1856</v>
      </c>
      <c r="H601" s="274" t="s">
        <v>334</v>
      </c>
      <c r="I601" s="274" t="s">
        <v>415</v>
      </c>
      <c r="J601" s="274" t="s">
        <v>316</v>
      </c>
      <c r="K601" s="273">
        <v>2008</v>
      </c>
      <c r="L601" s="274" t="s">
        <v>328</v>
      </c>
      <c r="N601" s="272" t="s">
        <v>307</v>
      </c>
      <c r="O601" s="278" t="s">
        <v>307</v>
      </c>
      <c r="P601" s="271">
        <v>0</v>
      </c>
      <c r="AC601" s="274" t="s">
        <v>307</v>
      </c>
    </row>
    <row r="602" spans="1:29" ht="28.8" x14ac:dyDescent="0.3">
      <c r="A602" s="273">
        <v>124434</v>
      </c>
      <c r="B602" s="274" t="s">
        <v>1560</v>
      </c>
      <c r="C602" s="274" t="s">
        <v>139</v>
      </c>
      <c r="D602" s="274" t="s">
        <v>441</v>
      </c>
      <c r="E602" s="274" t="s">
        <v>1408</v>
      </c>
      <c r="F602" s="275">
        <v>35065</v>
      </c>
      <c r="G602" s="274" t="s">
        <v>1862</v>
      </c>
      <c r="H602" s="274" t="s">
        <v>334</v>
      </c>
      <c r="I602" s="274" t="s">
        <v>415</v>
      </c>
      <c r="J602" s="274" t="s">
        <v>1787</v>
      </c>
      <c r="K602" s="273">
        <v>2018</v>
      </c>
      <c r="L602" s="274" t="s">
        <v>330</v>
      </c>
      <c r="N602" s="272" t="s">
        <v>307</v>
      </c>
      <c r="O602" s="278" t="s">
        <v>307</v>
      </c>
      <c r="P602" s="271">
        <v>0</v>
      </c>
      <c r="AC602" s="274" t="s">
        <v>307</v>
      </c>
    </row>
    <row r="603" spans="1:29" ht="28.8" x14ac:dyDescent="0.3">
      <c r="A603" s="273">
        <v>124435</v>
      </c>
      <c r="B603" s="274" t="s">
        <v>1561</v>
      </c>
      <c r="C603" s="274" t="s">
        <v>68</v>
      </c>
      <c r="D603" s="274" t="s">
        <v>412</v>
      </c>
      <c r="E603" s="274" t="s">
        <v>1408</v>
      </c>
      <c r="F603" s="275">
        <v>37294</v>
      </c>
      <c r="G603" s="274" t="s">
        <v>315</v>
      </c>
      <c r="H603" s="274" t="s">
        <v>334</v>
      </c>
      <c r="I603" s="274" t="s">
        <v>415</v>
      </c>
      <c r="J603" s="274" t="s">
        <v>316</v>
      </c>
      <c r="K603" s="273">
        <v>2020</v>
      </c>
      <c r="L603" s="274" t="s">
        <v>315</v>
      </c>
      <c r="N603" s="272" t="s">
        <v>307</v>
      </c>
      <c r="O603" s="278" t="s">
        <v>307</v>
      </c>
      <c r="P603" s="271">
        <v>0</v>
      </c>
      <c r="AC603" s="274" t="s">
        <v>307</v>
      </c>
    </row>
    <row r="604" spans="1:29" ht="28.8" x14ac:dyDescent="0.3">
      <c r="A604" s="273">
        <v>124436</v>
      </c>
      <c r="B604" s="274" t="s">
        <v>1562</v>
      </c>
      <c r="C604" s="274" t="s">
        <v>92</v>
      </c>
      <c r="D604" s="274" t="s">
        <v>212</v>
      </c>
      <c r="E604" s="274" t="s">
        <v>333</v>
      </c>
      <c r="F604" s="280">
        <v>35933</v>
      </c>
      <c r="G604" s="274" t="s">
        <v>315</v>
      </c>
      <c r="H604" s="274" t="s">
        <v>334</v>
      </c>
      <c r="I604" s="274" t="s">
        <v>415</v>
      </c>
      <c r="J604" s="274" t="s">
        <v>316</v>
      </c>
      <c r="K604" s="273">
        <v>2016</v>
      </c>
      <c r="L604" s="274" t="s">
        <v>315</v>
      </c>
      <c r="N604" s="272" t="s">
        <v>307</v>
      </c>
      <c r="O604" s="278" t="s">
        <v>307</v>
      </c>
      <c r="P604" s="271">
        <v>0</v>
      </c>
      <c r="AC604" s="274" t="s">
        <v>307</v>
      </c>
    </row>
    <row r="605" spans="1:29" ht="28.8" x14ac:dyDescent="0.3">
      <c r="A605" s="273">
        <v>124437</v>
      </c>
      <c r="B605" s="274" t="s">
        <v>1563</v>
      </c>
      <c r="C605" s="274" t="s">
        <v>1054</v>
      </c>
      <c r="D605" s="274" t="s">
        <v>1564</v>
      </c>
      <c r="E605" s="274" t="s">
        <v>1408</v>
      </c>
      <c r="F605" s="280">
        <v>36892</v>
      </c>
      <c r="G605" s="274" t="s">
        <v>315</v>
      </c>
      <c r="H605" s="274" t="s">
        <v>334</v>
      </c>
      <c r="I605" s="274" t="s">
        <v>415</v>
      </c>
      <c r="J605" s="274" t="s">
        <v>1787</v>
      </c>
      <c r="K605" s="273">
        <v>2018</v>
      </c>
      <c r="L605" s="274" t="s">
        <v>317</v>
      </c>
      <c r="N605" s="272" t="s">
        <v>307</v>
      </c>
      <c r="O605" s="278" t="s">
        <v>307</v>
      </c>
      <c r="P605" s="271">
        <v>0</v>
      </c>
      <c r="AC605" s="274" t="s">
        <v>307</v>
      </c>
    </row>
    <row r="606" spans="1:29" ht="28.8" x14ac:dyDescent="0.3">
      <c r="A606" s="273">
        <v>124439</v>
      </c>
      <c r="B606" s="274" t="s">
        <v>1565</v>
      </c>
      <c r="C606" s="274" t="s">
        <v>120</v>
      </c>
      <c r="D606" s="274" t="s">
        <v>254</v>
      </c>
      <c r="E606" s="274" t="s">
        <v>333</v>
      </c>
      <c r="F606" s="275">
        <v>37986</v>
      </c>
      <c r="G606" s="274" t="s">
        <v>1809</v>
      </c>
      <c r="H606" s="274" t="s">
        <v>334</v>
      </c>
      <c r="I606" s="274" t="s">
        <v>415</v>
      </c>
      <c r="J606" s="274" t="s">
        <v>316</v>
      </c>
      <c r="K606" s="273">
        <v>2021</v>
      </c>
      <c r="L606" s="274" t="s">
        <v>317</v>
      </c>
      <c r="N606" s="272" t="s">
        <v>307</v>
      </c>
      <c r="O606" s="278" t="s">
        <v>307</v>
      </c>
      <c r="P606" s="271">
        <v>0</v>
      </c>
      <c r="AC606" s="274" t="s">
        <v>307</v>
      </c>
    </row>
    <row r="607" spans="1:29" ht="28.8" x14ac:dyDescent="0.3">
      <c r="A607" s="273">
        <v>124443</v>
      </c>
      <c r="B607" s="274" t="s">
        <v>1566</v>
      </c>
      <c r="C607" s="274" t="s">
        <v>77</v>
      </c>
      <c r="D607" s="274" t="s">
        <v>2109</v>
      </c>
      <c r="E607" s="274" t="s">
        <v>333</v>
      </c>
      <c r="F607" s="275">
        <v>37488</v>
      </c>
      <c r="G607" s="274" t="s">
        <v>315</v>
      </c>
      <c r="H607" s="274" t="s">
        <v>334</v>
      </c>
      <c r="I607" s="274" t="s">
        <v>415</v>
      </c>
      <c r="J607" s="274" t="s">
        <v>316</v>
      </c>
      <c r="K607" s="273">
        <v>0</v>
      </c>
      <c r="L607" s="274" t="s">
        <v>315</v>
      </c>
      <c r="N607" s="272" t="s">
        <v>307</v>
      </c>
      <c r="O607" s="278" t="s">
        <v>307</v>
      </c>
      <c r="P607" s="271">
        <v>0</v>
      </c>
      <c r="AC607" s="274" t="s">
        <v>307</v>
      </c>
    </row>
    <row r="608" spans="1:29" ht="28.8" x14ac:dyDescent="0.3">
      <c r="A608" s="273">
        <v>124444</v>
      </c>
      <c r="B608" s="274" t="s">
        <v>1567</v>
      </c>
      <c r="C608" s="274" t="s">
        <v>121</v>
      </c>
      <c r="D608" s="274" t="s">
        <v>213</v>
      </c>
      <c r="E608" s="274" t="s">
        <v>1408</v>
      </c>
      <c r="F608" s="275">
        <v>36911</v>
      </c>
      <c r="G608" s="274" t="s">
        <v>1891</v>
      </c>
      <c r="H608" s="274" t="s">
        <v>334</v>
      </c>
      <c r="I608" s="274" t="s">
        <v>415</v>
      </c>
      <c r="J608" s="274" t="s">
        <v>1787</v>
      </c>
      <c r="K608" s="273">
        <v>2020</v>
      </c>
      <c r="L608" s="274" t="s">
        <v>328</v>
      </c>
      <c r="N608" s="272" t="s">
        <v>307</v>
      </c>
      <c r="O608" s="278" t="s">
        <v>307</v>
      </c>
      <c r="P608" s="271">
        <v>0</v>
      </c>
      <c r="AC608" s="274" t="s">
        <v>307</v>
      </c>
    </row>
    <row r="609" spans="1:29" ht="28.8" x14ac:dyDescent="0.3">
      <c r="A609" s="273">
        <v>124446</v>
      </c>
      <c r="B609" s="274" t="s">
        <v>1568</v>
      </c>
      <c r="C609" s="274" t="s">
        <v>66</v>
      </c>
      <c r="D609" s="274" t="s">
        <v>258</v>
      </c>
      <c r="E609" s="274" t="s">
        <v>333</v>
      </c>
      <c r="F609" s="275">
        <v>37359</v>
      </c>
      <c r="G609" s="274" t="s">
        <v>315</v>
      </c>
      <c r="H609" s="274" t="s">
        <v>334</v>
      </c>
      <c r="I609" s="274" t="s">
        <v>415</v>
      </c>
      <c r="J609" s="274" t="s">
        <v>316</v>
      </c>
      <c r="K609" s="273">
        <v>2020</v>
      </c>
      <c r="L609" s="274" t="s">
        <v>315</v>
      </c>
      <c r="N609" s="272" t="s">
        <v>307</v>
      </c>
      <c r="O609" s="278" t="s">
        <v>307</v>
      </c>
      <c r="P609" s="271">
        <v>0</v>
      </c>
      <c r="AC609" s="274" t="s">
        <v>307</v>
      </c>
    </row>
    <row r="610" spans="1:29" ht="28.8" x14ac:dyDescent="0.3">
      <c r="A610" s="273">
        <v>124447</v>
      </c>
      <c r="B610" s="274" t="s">
        <v>1569</v>
      </c>
      <c r="C610" s="274" t="s">
        <v>68</v>
      </c>
      <c r="D610" s="274" t="s">
        <v>202</v>
      </c>
      <c r="E610" s="274" t="s">
        <v>1408</v>
      </c>
      <c r="F610" s="275">
        <v>32092</v>
      </c>
      <c r="G610" s="274" t="s">
        <v>321</v>
      </c>
      <c r="H610" s="274" t="s">
        <v>334</v>
      </c>
      <c r="I610" s="274" t="s">
        <v>415</v>
      </c>
      <c r="J610" s="274" t="s">
        <v>316</v>
      </c>
      <c r="K610" s="273">
        <v>0</v>
      </c>
      <c r="L610" s="274" t="s">
        <v>315</v>
      </c>
      <c r="N610" s="272" t="s">
        <v>307</v>
      </c>
      <c r="O610" s="278" t="s">
        <v>307</v>
      </c>
      <c r="P610" s="271">
        <v>0</v>
      </c>
      <c r="AC610" s="274" t="s">
        <v>307</v>
      </c>
    </row>
    <row r="611" spans="1:29" ht="28.8" x14ac:dyDescent="0.3">
      <c r="A611" s="273">
        <v>124455</v>
      </c>
      <c r="B611" s="274" t="s">
        <v>1571</v>
      </c>
      <c r="C611" s="274" t="s">
        <v>73</v>
      </c>
      <c r="D611" s="274" t="s">
        <v>425</v>
      </c>
      <c r="E611" s="274" t="s">
        <v>333</v>
      </c>
      <c r="F611" s="280">
        <v>33970</v>
      </c>
      <c r="G611" s="274" t="s">
        <v>1895</v>
      </c>
      <c r="H611" s="274" t="s">
        <v>334</v>
      </c>
      <c r="I611" s="274" t="s">
        <v>415</v>
      </c>
      <c r="J611" s="274" t="s">
        <v>316</v>
      </c>
      <c r="K611" s="273">
        <v>2011</v>
      </c>
      <c r="L611" s="274" t="s">
        <v>319</v>
      </c>
      <c r="N611" s="272" t="s">
        <v>307</v>
      </c>
      <c r="O611" s="278" t="s">
        <v>307</v>
      </c>
      <c r="P611" s="271">
        <v>0</v>
      </c>
      <c r="AC611" s="274" t="s">
        <v>307</v>
      </c>
    </row>
    <row r="612" spans="1:29" ht="28.8" x14ac:dyDescent="0.3">
      <c r="A612" s="273">
        <v>124456</v>
      </c>
      <c r="B612" s="274" t="s">
        <v>1214</v>
      </c>
      <c r="C612" s="274" t="s">
        <v>1572</v>
      </c>
      <c r="D612" s="274" t="s">
        <v>736</v>
      </c>
      <c r="E612" s="274" t="s">
        <v>1408</v>
      </c>
      <c r="F612" s="275">
        <v>36246</v>
      </c>
      <c r="G612" s="274" t="s">
        <v>315</v>
      </c>
      <c r="H612" s="274" t="s">
        <v>334</v>
      </c>
      <c r="I612" s="274" t="s">
        <v>415</v>
      </c>
      <c r="J612" s="274" t="s">
        <v>316</v>
      </c>
      <c r="K612" s="273">
        <v>2017</v>
      </c>
      <c r="L612" s="274" t="s">
        <v>317</v>
      </c>
      <c r="N612" s="272" t="s">
        <v>307</v>
      </c>
      <c r="O612" s="278" t="s">
        <v>307</v>
      </c>
      <c r="P612" s="271">
        <v>0</v>
      </c>
      <c r="AC612" s="274" t="s">
        <v>307</v>
      </c>
    </row>
    <row r="613" spans="1:29" ht="28.8" x14ac:dyDescent="0.3">
      <c r="A613" s="273">
        <v>124457</v>
      </c>
      <c r="B613" s="274" t="s">
        <v>1573</v>
      </c>
      <c r="C613" s="274" t="s">
        <v>141</v>
      </c>
      <c r="D613" s="274" t="s">
        <v>1574</v>
      </c>
      <c r="E613" s="274" t="s">
        <v>1408</v>
      </c>
      <c r="F613" s="275">
        <v>37485</v>
      </c>
      <c r="G613" s="274" t="s">
        <v>1897</v>
      </c>
      <c r="H613" s="274" t="s">
        <v>334</v>
      </c>
      <c r="I613" s="274" t="s">
        <v>415</v>
      </c>
      <c r="J613" s="274" t="s">
        <v>1787</v>
      </c>
      <c r="K613" s="273">
        <v>2020</v>
      </c>
      <c r="L613" s="274" t="s">
        <v>315</v>
      </c>
      <c r="N613" s="272" t="s">
        <v>307</v>
      </c>
      <c r="O613" s="278" t="s">
        <v>307</v>
      </c>
      <c r="P613" s="271">
        <v>0</v>
      </c>
      <c r="AC613" s="274" t="s">
        <v>307</v>
      </c>
    </row>
    <row r="614" spans="1:29" ht="28.8" x14ac:dyDescent="0.3">
      <c r="A614" s="273">
        <v>124458</v>
      </c>
      <c r="B614" s="274" t="s">
        <v>1575</v>
      </c>
      <c r="C614" s="274" t="s">
        <v>119</v>
      </c>
      <c r="D614" s="274" t="s">
        <v>217</v>
      </c>
      <c r="E614" s="274" t="s">
        <v>1408</v>
      </c>
      <c r="F614" s="275">
        <v>35065</v>
      </c>
      <c r="G614" s="274" t="s">
        <v>330</v>
      </c>
      <c r="H614" s="274" t="s">
        <v>334</v>
      </c>
      <c r="I614" s="274" t="s">
        <v>415</v>
      </c>
      <c r="J614" s="274" t="s">
        <v>316</v>
      </c>
      <c r="K614" s="273">
        <v>2014</v>
      </c>
      <c r="L614" s="274" t="s">
        <v>329</v>
      </c>
      <c r="N614" s="272" t="s">
        <v>307</v>
      </c>
      <c r="O614" s="278" t="s">
        <v>307</v>
      </c>
      <c r="P614" s="271">
        <v>0</v>
      </c>
      <c r="AC614" s="274" t="s">
        <v>307</v>
      </c>
    </row>
    <row r="615" spans="1:29" ht="28.8" x14ac:dyDescent="0.3">
      <c r="A615" s="273">
        <v>124459</v>
      </c>
      <c r="B615" s="274" t="s">
        <v>1576</v>
      </c>
      <c r="C615" s="274" t="s">
        <v>76</v>
      </c>
      <c r="D615" s="274" t="s">
        <v>2110</v>
      </c>
      <c r="E615" s="274" t="s">
        <v>1408</v>
      </c>
      <c r="F615" s="276"/>
      <c r="G615" s="274" t="s">
        <v>315</v>
      </c>
      <c r="H615" s="274" t="s">
        <v>334</v>
      </c>
      <c r="I615" s="274" t="s">
        <v>415</v>
      </c>
      <c r="J615" s="274" t="s">
        <v>1787</v>
      </c>
      <c r="K615" s="273">
        <v>2021</v>
      </c>
      <c r="L615" s="274" t="s">
        <v>315</v>
      </c>
      <c r="N615" s="272" t="s">
        <v>307</v>
      </c>
      <c r="O615" s="278" t="s">
        <v>307</v>
      </c>
      <c r="P615" s="271">
        <v>0</v>
      </c>
      <c r="AC615" s="274" t="s">
        <v>307</v>
      </c>
    </row>
    <row r="616" spans="1:29" ht="28.8" x14ac:dyDescent="0.3">
      <c r="A616" s="273">
        <v>124460</v>
      </c>
      <c r="B616" s="274" t="s">
        <v>1577</v>
      </c>
      <c r="C616" s="274" t="s">
        <v>66</v>
      </c>
      <c r="D616" s="274" t="s">
        <v>299</v>
      </c>
      <c r="E616" s="274" t="s">
        <v>1408</v>
      </c>
      <c r="F616" s="275">
        <v>35660</v>
      </c>
      <c r="G616" s="274" t="s">
        <v>315</v>
      </c>
      <c r="H616" s="274" t="s">
        <v>334</v>
      </c>
      <c r="I616" s="274" t="s">
        <v>415</v>
      </c>
      <c r="J616" s="274" t="s">
        <v>316</v>
      </c>
      <c r="K616" s="273">
        <v>2015</v>
      </c>
      <c r="L616" s="274" t="s">
        <v>317</v>
      </c>
      <c r="N616" s="272" t="s">
        <v>307</v>
      </c>
      <c r="O616" s="278" t="s">
        <v>307</v>
      </c>
      <c r="P616" s="271">
        <v>0</v>
      </c>
      <c r="AC616" s="274" t="s">
        <v>307</v>
      </c>
    </row>
    <row r="617" spans="1:29" ht="28.8" x14ac:dyDescent="0.3">
      <c r="A617" s="273">
        <v>124462</v>
      </c>
      <c r="B617" s="274" t="s">
        <v>1578</v>
      </c>
      <c r="C617" s="274" t="s">
        <v>113</v>
      </c>
      <c r="D617" s="274" t="s">
        <v>512</v>
      </c>
      <c r="E617" s="274" t="s">
        <v>1408</v>
      </c>
      <c r="F617" s="275">
        <v>33036</v>
      </c>
      <c r="G617" s="274" t="s">
        <v>315</v>
      </c>
      <c r="H617" s="274" t="s">
        <v>334</v>
      </c>
      <c r="I617" s="274" t="s">
        <v>415</v>
      </c>
      <c r="J617" s="274" t="s">
        <v>1787</v>
      </c>
      <c r="K617" s="273">
        <v>2008</v>
      </c>
      <c r="L617" s="274" t="s">
        <v>315</v>
      </c>
      <c r="N617" s="272" t="s">
        <v>307</v>
      </c>
      <c r="O617" s="278" t="s">
        <v>307</v>
      </c>
      <c r="P617" s="271">
        <v>0</v>
      </c>
      <c r="AC617" s="274" t="s">
        <v>307</v>
      </c>
    </row>
    <row r="618" spans="1:29" ht="28.8" x14ac:dyDescent="0.3">
      <c r="A618" s="273">
        <v>124463</v>
      </c>
      <c r="B618" s="274" t="s">
        <v>1579</v>
      </c>
      <c r="C618" s="274" t="s">
        <v>66</v>
      </c>
      <c r="D618" s="274" t="s">
        <v>1580</v>
      </c>
      <c r="E618" s="274" t="s">
        <v>333</v>
      </c>
      <c r="F618" s="280">
        <v>35796</v>
      </c>
      <c r="G618" s="274" t="s">
        <v>1995</v>
      </c>
      <c r="H618" s="274" t="s">
        <v>334</v>
      </c>
      <c r="I618" s="274" t="s">
        <v>417</v>
      </c>
      <c r="J618" s="274" t="s">
        <v>316</v>
      </c>
      <c r="K618" s="273">
        <v>2015</v>
      </c>
      <c r="L618" s="274" t="s">
        <v>320</v>
      </c>
      <c r="N618" s="272" t="s">
        <v>307</v>
      </c>
      <c r="O618" s="278" t="s">
        <v>307</v>
      </c>
      <c r="P618" s="271">
        <v>0</v>
      </c>
      <c r="AC618" s="274" t="s">
        <v>307</v>
      </c>
    </row>
    <row r="619" spans="1:29" ht="28.8" x14ac:dyDescent="0.3">
      <c r="A619" s="273">
        <v>124464</v>
      </c>
      <c r="B619" s="274" t="s">
        <v>1581</v>
      </c>
      <c r="C619" s="274" t="s">
        <v>66</v>
      </c>
      <c r="D619" s="274" t="s">
        <v>2111</v>
      </c>
      <c r="E619" s="274" t="s">
        <v>333</v>
      </c>
      <c r="F619" s="276"/>
      <c r="G619" s="274" t="s">
        <v>315</v>
      </c>
      <c r="H619" s="274" t="s">
        <v>334</v>
      </c>
      <c r="I619" s="274" t="s">
        <v>415</v>
      </c>
      <c r="J619" s="274" t="s">
        <v>542</v>
      </c>
      <c r="K619" s="273">
        <v>0</v>
      </c>
      <c r="L619" s="274" t="s">
        <v>315</v>
      </c>
      <c r="N619" s="272" t="s">
        <v>307</v>
      </c>
      <c r="O619" s="278" t="s">
        <v>307</v>
      </c>
      <c r="P619" s="271">
        <v>0</v>
      </c>
      <c r="AC619" s="274" t="s">
        <v>307</v>
      </c>
    </row>
    <row r="620" spans="1:29" ht="28.8" x14ac:dyDescent="0.3">
      <c r="A620" s="273">
        <v>124467</v>
      </c>
      <c r="B620" s="274" t="s">
        <v>1583</v>
      </c>
      <c r="C620" s="274" t="s">
        <v>63</v>
      </c>
      <c r="D620" s="274" t="s">
        <v>1584</v>
      </c>
      <c r="E620" s="274" t="s">
        <v>1408</v>
      </c>
      <c r="F620" s="275">
        <v>36565</v>
      </c>
      <c r="G620" s="274" t="s">
        <v>1898</v>
      </c>
      <c r="H620" s="274" t="s">
        <v>334</v>
      </c>
      <c r="I620" s="274" t="s">
        <v>415</v>
      </c>
      <c r="J620" s="274" t="s">
        <v>542</v>
      </c>
      <c r="K620" s="273">
        <v>2019</v>
      </c>
      <c r="L620" s="274" t="s">
        <v>315</v>
      </c>
      <c r="N620" s="272" t="s">
        <v>307</v>
      </c>
      <c r="O620" s="278" t="s">
        <v>307</v>
      </c>
      <c r="P620" s="271">
        <v>0</v>
      </c>
      <c r="AC620" s="274" t="s">
        <v>307</v>
      </c>
    </row>
    <row r="621" spans="1:29" ht="28.8" x14ac:dyDescent="0.3">
      <c r="A621" s="273">
        <v>124468</v>
      </c>
      <c r="B621" s="274" t="s">
        <v>1585</v>
      </c>
      <c r="C621" s="274" t="s">
        <v>619</v>
      </c>
      <c r="D621" s="274" t="s">
        <v>1582</v>
      </c>
      <c r="E621" s="274" t="s">
        <v>333</v>
      </c>
      <c r="F621" s="275">
        <v>32165</v>
      </c>
      <c r="G621" s="274" t="s">
        <v>315</v>
      </c>
      <c r="H621" s="274" t="s">
        <v>334</v>
      </c>
      <c r="I621" s="274" t="s">
        <v>415</v>
      </c>
      <c r="J621" s="274" t="s">
        <v>335</v>
      </c>
      <c r="K621" s="273">
        <v>2005</v>
      </c>
      <c r="L621" s="274" t="s">
        <v>315</v>
      </c>
      <c r="N621" s="272" t="s">
        <v>307</v>
      </c>
      <c r="O621" s="278" t="s">
        <v>307</v>
      </c>
      <c r="P621" s="271">
        <v>0</v>
      </c>
      <c r="AC621" s="274" t="s">
        <v>307</v>
      </c>
    </row>
    <row r="622" spans="1:29" ht="28.8" x14ac:dyDescent="0.3">
      <c r="A622" s="273">
        <v>124469</v>
      </c>
      <c r="B622" s="274" t="s">
        <v>1586</v>
      </c>
      <c r="C622" s="274" t="s">
        <v>162</v>
      </c>
      <c r="D622" s="274" t="s">
        <v>480</v>
      </c>
      <c r="E622" s="274" t="s">
        <v>333</v>
      </c>
      <c r="F622" s="279"/>
      <c r="G622" s="274" t="s">
        <v>315</v>
      </c>
      <c r="H622" s="274" t="s">
        <v>334</v>
      </c>
      <c r="I622" s="274" t="s">
        <v>415</v>
      </c>
      <c r="J622" s="274" t="s">
        <v>316</v>
      </c>
      <c r="K622" s="273">
        <v>2022</v>
      </c>
      <c r="L622" s="274" t="s">
        <v>317</v>
      </c>
      <c r="N622" s="272" t="s">
        <v>307</v>
      </c>
      <c r="O622" s="278" t="s">
        <v>307</v>
      </c>
      <c r="P622" s="271">
        <v>0</v>
      </c>
      <c r="AC622" s="274" t="s">
        <v>307</v>
      </c>
    </row>
    <row r="623" spans="1:29" ht="28.8" x14ac:dyDescent="0.3">
      <c r="A623" s="273">
        <v>124470</v>
      </c>
      <c r="B623" s="274" t="s">
        <v>1587</v>
      </c>
      <c r="C623" s="274" t="s">
        <v>405</v>
      </c>
      <c r="D623" s="274" t="s">
        <v>1471</v>
      </c>
      <c r="E623" s="274" t="s">
        <v>333</v>
      </c>
      <c r="F623" s="280">
        <v>33763</v>
      </c>
      <c r="G623" s="274" t="s">
        <v>315</v>
      </c>
      <c r="H623" s="274" t="s">
        <v>334</v>
      </c>
      <c r="I623" s="274" t="s">
        <v>415</v>
      </c>
      <c r="J623" s="274" t="s">
        <v>316</v>
      </c>
      <c r="K623" s="273">
        <v>2010</v>
      </c>
      <c r="L623" s="274" t="s">
        <v>315</v>
      </c>
      <c r="N623" s="272" t="s">
        <v>307</v>
      </c>
      <c r="O623" s="278" t="s">
        <v>307</v>
      </c>
      <c r="P623" s="271">
        <v>0</v>
      </c>
      <c r="AC623" s="274" t="s">
        <v>307</v>
      </c>
    </row>
    <row r="624" spans="1:29" ht="28.8" x14ac:dyDescent="0.3">
      <c r="A624" s="273">
        <v>124472</v>
      </c>
      <c r="B624" s="274" t="s">
        <v>1588</v>
      </c>
      <c r="C624" s="274" t="s">
        <v>487</v>
      </c>
      <c r="D624" s="274" t="s">
        <v>259</v>
      </c>
      <c r="E624" s="274" t="s">
        <v>333</v>
      </c>
      <c r="F624" s="276"/>
      <c r="G624" s="274" t="s">
        <v>1160</v>
      </c>
      <c r="H624" s="274" t="s">
        <v>334</v>
      </c>
      <c r="I624" s="274" t="s">
        <v>415</v>
      </c>
      <c r="J624" s="274" t="s">
        <v>335</v>
      </c>
      <c r="K624" s="273">
        <v>2009</v>
      </c>
      <c r="L624" s="274" t="s">
        <v>317</v>
      </c>
      <c r="N624" s="272" t="s">
        <v>307</v>
      </c>
      <c r="O624" s="278" t="s">
        <v>307</v>
      </c>
      <c r="P624" s="271">
        <v>0</v>
      </c>
      <c r="AC624" s="274" t="s">
        <v>307</v>
      </c>
    </row>
    <row r="625" spans="1:33" ht="28.8" x14ac:dyDescent="0.3">
      <c r="A625" s="273">
        <v>124473</v>
      </c>
      <c r="B625" s="274" t="s">
        <v>1589</v>
      </c>
      <c r="C625" s="274" t="s">
        <v>1590</v>
      </c>
      <c r="D625" s="274" t="s">
        <v>536</v>
      </c>
      <c r="E625" s="274" t="s">
        <v>333</v>
      </c>
      <c r="F625" s="275">
        <v>35555</v>
      </c>
      <c r="G625" s="274" t="s">
        <v>315</v>
      </c>
      <c r="H625" s="274" t="s">
        <v>334</v>
      </c>
      <c r="I625" s="274" t="s">
        <v>415</v>
      </c>
      <c r="J625" s="274" t="s">
        <v>335</v>
      </c>
      <c r="K625" s="273">
        <v>2015</v>
      </c>
      <c r="L625" s="274" t="s">
        <v>315</v>
      </c>
      <c r="N625" s="272" t="s">
        <v>307</v>
      </c>
      <c r="O625" s="278" t="s">
        <v>307</v>
      </c>
      <c r="P625" s="271">
        <v>0</v>
      </c>
      <c r="AC625" s="274" t="s">
        <v>307</v>
      </c>
    </row>
    <row r="626" spans="1:33" ht="28.8" x14ac:dyDescent="0.3">
      <c r="A626" s="273">
        <v>124474</v>
      </c>
      <c r="B626" s="274" t="s">
        <v>1591</v>
      </c>
      <c r="C626" s="274" t="s">
        <v>97</v>
      </c>
      <c r="D626" s="274" t="s">
        <v>230</v>
      </c>
      <c r="E626" s="274" t="s">
        <v>332</v>
      </c>
      <c r="F626" s="279"/>
      <c r="G626" s="274" t="s">
        <v>321</v>
      </c>
      <c r="H626" s="274" t="s">
        <v>334</v>
      </c>
      <c r="I626" s="274" t="s">
        <v>415</v>
      </c>
      <c r="J626" s="274" t="s">
        <v>316</v>
      </c>
      <c r="K626" s="273">
        <v>2020</v>
      </c>
      <c r="L626" s="274" t="s">
        <v>315</v>
      </c>
      <c r="N626" s="272" t="s">
        <v>307</v>
      </c>
      <c r="O626" s="278" t="s">
        <v>307</v>
      </c>
      <c r="P626" s="271">
        <v>0</v>
      </c>
      <c r="AC626" s="274" t="s">
        <v>307</v>
      </c>
    </row>
    <row r="627" spans="1:33" ht="28.8" x14ac:dyDescent="0.3">
      <c r="A627" s="271">
        <v>124475</v>
      </c>
      <c r="B627" s="272" t="s">
        <v>1592</v>
      </c>
      <c r="C627" s="272" t="s">
        <v>67</v>
      </c>
      <c r="D627" s="272" t="s">
        <v>196</v>
      </c>
      <c r="E627" s="272" t="s">
        <v>332</v>
      </c>
      <c r="F627" s="272" t="s">
        <v>307</v>
      </c>
      <c r="G627" s="272" t="s">
        <v>1783</v>
      </c>
      <c r="H627" s="272" t="s">
        <v>334</v>
      </c>
      <c r="I627" s="272" t="s">
        <v>415</v>
      </c>
      <c r="J627" s="272" t="s">
        <v>316</v>
      </c>
      <c r="K627" s="272" t="s">
        <v>307</v>
      </c>
      <c r="L627" s="272" t="s">
        <v>315</v>
      </c>
      <c r="M627" s="281" t="s">
        <v>307</v>
      </c>
      <c r="N627" s="272" t="s">
        <v>307</v>
      </c>
      <c r="O627" s="278" t="s">
        <v>307</v>
      </c>
      <c r="P627" s="271">
        <v>0</v>
      </c>
      <c r="Q627" s="281" t="s">
        <v>307</v>
      </c>
      <c r="R627" s="281" t="s">
        <v>307</v>
      </c>
      <c r="S627" s="281" t="s">
        <v>307</v>
      </c>
      <c r="T627" s="281" t="s">
        <v>307</v>
      </c>
      <c r="U627" s="281" t="s">
        <v>307</v>
      </c>
      <c r="V627" s="281" t="s">
        <v>307</v>
      </c>
      <c r="W627" s="281" t="s">
        <v>307</v>
      </c>
      <c r="X627" s="281" t="s">
        <v>307</v>
      </c>
      <c r="Y627" s="281" t="s">
        <v>307</v>
      </c>
      <c r="Z627" s="281" t="s">
        <v>307</v>
      </c>
      <c r="AA627" s="281" t="s">
        <v>307</v>
      </c>
      <c r="AB627" s="281" t="s">
        <v>307</v>
      </c>
      <c r="AC627" s="272" t="s">
        <v>307</v>
      </c>
      <c r="AD627" s="281"/>
      <c r="AE627" s="281" t="s">
        <v>307</v>
      </c>
      <c r="AF627" s="281"/>
      <c r="AG627" s="281" t="s">
        <v>2051</v>
      </c>
    </row>
    <row r="628" spans="1:33" ht="28.8" x14ac:dyDescent="0.3">
      <c r="A628" s="273">
        <v>124476</v>
      </c>
      <c r="B628" s="274" t="s">
        <v>1593</v>
      </c>
      <c r="C628" s="274" t="s">
        <v>669</v>
      </c>
      <c r="D628" s="274" t="s">
        <v>227</v>
      </c>
      <c r="E628" s="274" t="s">
        <v>332</v>
      </c>
      <c r="F628" s="275">
        <v>33573</v>
      </c>
      <c r="G628" s="274" t="s">
        <v>1904</v>
      </c>
      <c r="H628" s="274" t="s">
        <v>334</v>
      </c>
      <c r="I628" s="274" t="s">
        <v>415</v>
      </c>
      <c r="J628" s="274" t="s">
        <v>335</v>
      </c>
      <c r="K628" s="273">
        <v>2009</v>
      </c>
      <c r="L628" s="274" t="s">
        <v>315</v>
      </c>
      <c r="N628" s="272" t="s">
        <v>307</v>
      </c>
      <c r="O628" s="278" t="s">
        <v>307</v>
      </c>
      <c r="P628" s="271">
        <v>0</v>
      </c>
      <c r="AC628" s="274" t="s">
        <v>307</v>
      </c>
    </row>
    <row r="629" spans="1:33" ht="28.8" x14ac:dyDescent="0.3">
      <c r="A629" s="273">
        <v>124477</v>
      </c>
      <c r="B629" s="274" t="s">
        <v>1594</v>
      </c>
      <c r="C629" s="274" t="s">
        <v>83</v>
      </c>
      <c r="D629" s="274" t="s">
        <v>242</v>
      </c>
      <c r="E629" s="274" t="s">
        <v>1408</v>
      </c>
      <c r="F629" s="275">
        <v>32082</v>
      </c>
      <c r="G629" s="274" t="s">
        <v>315</v>
      </c>
      <c r="H629" s="274" t="s">
        <v>334</v>
      </c>
      <c r="I629" s="274" t="s">
        <v>415</v>
      </c>
      <c r="J629" s="274" t="s">
        <v>1787</v>
      </c>
      <c r="K629" s="273">
        <v>2005</v>
      </c>
      <c r="L629" s="274" t="s">
        <v>541</v>
      </c>
      <c r="N629" s="272" t="s">
        <v>307</v>
      </c>
      <c r="O629" s="278" t="s">
        <v>307</v>
      </c>
      <c r="P629" s="271">
        <v>0</v>
      </c>
      <c r="AC629" s="274" t="s">
        <v>307</v>
      </c>
    </row>
    <row r="630" spans="1:33" ht="28.8" x14ac:dyDescent="0.3">
      <c r="A630" s="273">
        <v>124479</v>
      </c>
      <c r="B630" s="274" t="s">
        <v>1595</v>
      </c>
      <c r="C630" s="274" t="s">
        <v>1596</v>
      </c>
      <c r="D630" s="274" t="s">
        <v>193</v>
      </c>
      <c r="E630" s="274" t="s">
        <v>1408</v>
      </c>
      <c r="F630" s="275">
        <v>32399</v>
      </c>
      <c r="G630" s="274" t="s">
        <v>1819</v>
      </c>
      <c r="H630" s="274" t="s">
        <v>334</v>
      </c>
      <c r="I630" s="274" t="s">
        <v>415</v>
      </c>
      <c r="J630" s="274" t="s">
        <v>1787</v>
      </c>
      <c r="K630" s="273">
        <v>2014</v>
      </c>
      <c r="L630" s="274" t="s">
        <v>319</v>
      </c>
      <c r="N630" s="272" t="s">
        <v>307</v>
      </c>
      <c r="O630" s="278" t="s">
        <v>307</v>
      </c>
      <c r="P630" s="271">
        <v>0</v>
      </c>
      <c r="AC630" s="274" t="s">
        <v>307</v>
      </c>
    </row>
    <row r="631" spans="1:33" ht="28.8" x14ac:dyDescent="0.3">
      <c r="A631" s="273">
        <v>124480</v>
      </c>
      <c r="B631" s="274" t="s">
        <v>1597</v>
      </c>
      <c r="C631" s="274" t="s">
        <v>170</v>
      </c>
      <c r="D631" s="274" t="s">
        <v>1086</v>
      </c>
      <c r="E631" s="274" t="s">
        <v>1408</v>
      </c>
      <c r="F631" s="275">
        <v>37363</v>
      </c>
      <c r="G631" s="274" t="s">
        <v>315</v>
      </c>
      <c r="H631" s="274" t="s">
        <v>334</v>
      </c>
      <c r="I631" s="274" t="s">
        <v>415</v>
      </c>
      <c r="J631" s="274" t="s">
        <v>335</v>
      </c>
      <c r="K631" s="273">
        <v>2020</v>
      </c>
      <c r="L631" s="274" t="s">
        <v>315</v>
      </c>
      <c r="N631" s="272" t="s">
        <v>307</v>
      </c>
      <c r="O631" s="278" t="s">
        <v>307</v>
      </c>
      <c r="P631" s="271">
        <v>0</v>
      </c>
      <c r="AC631" s="274" t="s">
        <v>307</v>
      </c>
    </row>
    <row r="632" spans="1:33" ht="28.8" x14ac:dyDescent="0.3">
      <c r="A632" s="273">
        <v>124481</v>
      </c>
      <c r="B632" s="274" t="s">
        <v>1598</v>
      </c>
      <c r="C632" s="274" t="s">
        <v>68</v>
      </c>
      <c r="D632" s="274" t="s">
        <v>2112</v>
      </c>
      <c r="E632" s="274" t="s">
        <v>1408</v>
      </c>
      <c r="F632" s="275">
        <v>34700</v>
      </c>
      <c r="G632" s="274" t="s">
        <v>1828</v>
      </c>
      <c r="H632" s="274" t="s">
        <v>334</v>
      </c>
      <c r="I632" s="274" t="s">
        <v>415</v>
      </c>
      <c r="J632" s="274" t="s">
        <v>1787</v>
      </c>
      <c r="K632" s="273">
        <v>2013</v>
      </c>
      <c r="L632" s="274" t="s">
        <v>317</v>
      </c>
      <c r="N632" s="272" t="s">
        <v>307</v>
      </c>
      <c r="O632" s="278" t="s">
        <v>307</v>
      </c>
      <c r="P632" s="271">
        <v>0</v>
      </c>
      <c r="AC632" s="274" t="s">
        <v>307</v>
      </c>
    </row>
    <row r="633" spans="1:33" ht="28.8" x14ac:dyDescent="0.3">
      <c r="A633" s="273">
        <v>124482</v>
      </c>
      <c r="B633" s="274" t="s">
        <v>1599</v>
      </c>
      <c r="C633" s="274" t="s">
        <v>422</v>
      </c>
      <c r="D633" s="274" t="s">
        <v>202</v>
      </c>
      <c r="E633" s="274" t="s">
        <v>1408</v>
      </c>
      <c r="F633" s="275">
        <v>33970</v>
      </c>
      <c r="G633" s="274" t="s">
        <v>1804</v>
      </c>
      <c r="H633" s="274" t="s">
        <v>334</v>
      </c>
      <c r="I633" s="274" t="s">
        <v>415</v>
      </c>
      <c r="J633" s="274" t="s">
        <v>316</v>
      </c>
      <c r="K633" s="273">
        <v>2011</v>
      </c>
      <c r="L633" s="274" t="s">
        <v>317</v>
      </c>
      <c r="N633" s="272" t="s">
        <v>307</v>
      </c>
      <c r="O633" s="278" t="s">
        <v>307</v>
      </c>
      <c r="P633" s="271">
        <v>0</v>
      </c>
      <c r="AC633" s="274" t="s">
        <v>307</v>
      </c>
    </row>
    <row r="634" spans="1:33" ht="28.8" x14ac:dyDescent="0.3">
      <c r="A634" s="271">
        <v>124484</v>
      </c>
      <c r="B634" s="272" t="s">
        <v>1600</v>
      </c>
      <c r="C634" s="272" t="s">
        <v>66</v>
      </c>
      <c r="D634" s="272" t="s">
        <v>106</v>
      </c>
      <c r="E634" s="272" t="s">
        <v>333</v>
      </c>
      <c r="F634" s="272" t="s">
        <v>1918</v>
      </c>
      <c r="G634" s="272" t="s">
        <v>2016</v>
      </c>
      <c r="H634" s="272" t="s">
        <v>334</v>
      </c>
      <c r="I634" s="272" t="s">
        <v>415</v>
      </c>
      <c r="J634" s="272" t="s">
        <v>316</v>
      </c>
      <c r="K634" s="272" t="s">
        <v>2164</v>
      </c>
      <c r="L634" s="272" t="s">
        <v>315</v>
      </c>
      <c r="M634" s="281" t="s">
        <v>307</v>
      </c>
      <c r="N634" s="272" t="s">
        <v>307</v>
      </c>
      <c r="O634" s="278" t="s">
        <v>307</v>
      </c>
      <c r="P634" s="271">
        <v>0</v>
      </c>
      <c r="Q634" s="281" t="s">
        <v>307</v>
      </c>
      <c r="R634" s="281" t="s">
        <v>307</v>
      </c>
      <c r="S634" s="281" t="s">
        <v>307</v>
      </c>
      <c r="T634" s="281" t="s">
        <v>307</v>
      </c>
      <c r="U634" s="281" t="s">
        <v>307</v>
      </c>
      <c r="V634" s="281" t="s">
        <v>307</v>
      </c>
      <c r="W634" s="281" t="s">
        <v>307</v>
      </c>
      <c r="X634" s="281" t="s">
        <v>307</v>
      </c>
      <c r="Y634" s="281" t="s">
        <v>307</v>
      </c>
      <c r="Z634" s="281" t="s">
        <v>307</v>
      </c>
      <c r="AA634" s="281" t="s">
        <v>307</v>
      </c>
      <c r="AB634" s="281" t="s">
        <v>307</v>
      </c>
      <c r="AC634" s="272" t="s">
        <v>307</v>
      </c>
      <c r="AD634" s="281"/>
      <c r="AE634" s="281" t="s">
        <v>307</v>
      </c>
      <c r="AF634" s="281"/>
      <c r="AG634" s="281" t="s">
        <v>2051</v>
      </c>
    </row>
    <row r="635" spans="1:33" ht="28.8" x14ac:dyDescent="0.3">
      <c r="A635" s="273">
        <v>124486</v>
      </c>
      <c r="B635" s="274" t="s">
        <v>1601</v>
      </c>
      <c r="C635" s="274" t="s">
        <v>60</v>
      </c>
      <c r="D635" s="274" t="s">
        <v>212</v>
      </c>
      <c r="E635" s="274" t="s">
        <v>1408</v>
      </c>
      <c r="F635" s="275">
        <v>35931</v>
      </c>
      <c r="G635" s="274" t="s">
        <v>315</v>
      </c>
      <c r="H635" s="274" t="s">
        <v>334</v>
      </c>
      <c r="I635" s="274" t="s">
        <v>415</v>
      </c>
      <c r="J635" s="274" t="s">
        <v>316</v>
      </c>
      <c r="K635" s="273">
        <v>2016</v>
      </c>
      <c r="L635" s="274" t="s">
        <v>315</v>
      </c>
      <c r="N635" s="272" t="s">
        <v>307</v>
      </c>
      <c r="O635" s="278" t="s">
        <v>307</v>
      </c>
      <c r="P635" s="271">
        <v>0</v>
      </c>
      <c r="AC635" s="274" t="s">
        <v>307</v>
      </c>
    </row>
    <row r="636" spans="1:33" ht="28.8" x14ac:dyDescent="0.3">
      <c r="A636" s="273">
        <v>124487</v>
      </c>
      <c r="B636" s="274" t="s">
        <v>1602</v>
      </c>
      <c r="C636" s="274" t="s">
        <v>674</v>
      </c>
      <c r="D636" s="274" t="s">
        <v>1603</v>
      </c>
      <c r="E636" s="274" t="s">
        <v>333</v>
      </c>
      <c r="F636" s="279"/>
      <c r="G636" s="274" t="s">
        <v>1851</v>
      </c>
      <c r="H636" s="274" t="s">
        <v>334</v>
      </c>
      <c r="I636" s="274" t="s">
        <v>415</v>
      </c>
      <c r="J636" s="274" t="s">
        <v>316</v>
      </c>
      <c r="K636" s="273">
        <v>2010</v>
      </c>
      <c r="L636" s="274" t="s">
        <v>317</v>
      </c>
      <c r="N636" s="272" t="s">
        <v>307</v>
      </c>
      <c r="O636" s="278" t="s">
        <v>307</v>
      </c>
      <c r="P636" s="271">
        <v>0</v>
      </c>
      <c r="AC636" s="274" t="s">
        <v>307</v>
      </c>
    </row>
    <row r="637" spans="1:33" ht="28.8" x14ac:dyDescent="0.3">
      <c r="A637" s="271">
        <v>124488</v>
      </c>
      <c r="B637" s="272" t="s">
        <v>1604</v>
      </c>
      <c r="C637" s="272" t="s">
        <v>71</v>
      </c>
      <c r="D637" s="272" t="s">
        <v>225</v>
      </c>
      <c r="E637" s="272" t="s">
        <v>307</v>
      </c>
      <c r="F637" s="272" t="s">
        <v>307</v>
      </c>
      <c r="G637" s="272" t="s">
        <v>307</v>
      </c>
      <c r="H637" s="272" t="s">
        <v>307</v>
      </c>
      <c r="I637" s="272" t="s">
        <v>415</v>
      </c>
      <c r="J637" s="272" t="s">
        <v>307</v>
      </c>
      <c r="K637" s="272" t="s">
        <v>307</v>
      </c>
      <c r="L637" s="272" t="s">
        <v>307</v>
      </c>
      <c r="M637" s="281" t="s">
        <v>307</v>
      </c>
      <c r="N637" s="272" t="s">
        <v>307</v>
      </c>
      <c r="O637" s="278" t="s">
        <v>307</v>
      </c>
      <c r="P637" s="271">
        <v>0</v>
      </c>
      <c r="Q637" s="281" t="s">
        <v>307</v>
      </c>
      <c r="R637" s="281" t="s">
        <v>307</v>
      </c>
      <c r="S637" s="281" t="s">
        <v>307</v>
      </c>
      <c r="T637" s="281" t="s">
        <v>307</v>
      </c>
      <c r="U637" s="281" t="s">
        <v>307</v>
      </c>
      <c r="V637" s="281" t="s">
        <v>307</v>
      </c>
      <c r="W637" s="281" t="s">
        <v>307</v>
      </c>
      <c r="X637" s="281" t="s">
        <v>307</v>
      </c>
      <c r="Y637" s="281" t="s">
        <v>307</v>
      </c>
      <c r="Z637" s="281" t="s">
        <v>307</v>
      </c>
      <c r="AA637" s="281" t="s">
        <v>307</v>
      </c>
      <c r="AB637" s="281" t="s">
        <v>307</v>
      </c>
      <c r="AC637" s="272" t="s">
        <v>307</v>
      </c>
      <c r="AD637" s="281"/>
      <c r="AE637" s="281" t="s">
        <v>307</v>
      </c>
      <c r="AF637" s="281" t="s">
        <v>2051</v>
      </c>
      <c r="AG637" s="281" t="s">
        <v>2051</v>
      </c>
    </row>
    <row r="638" spans="1:33" ht="28.8" x14ac:dyDescent="0.3">
      <c r="A638" s="271">
        <v>124490</v>
      </c>
      <c r="B638" s="272" t="s">
        <v>1605</v>
      </c>
      <c r="C638" s="272" t="s">
        <v>1606</v>
      </c>
      <c r="D638" s="272" t="s">
        <v>243</v>
      </c>
      <c r="E638" s="272" t="s">
        <v>333</v>
      </c>
      <c r="F638" s="272" t="s">
        <v>2017</v>
      </c>
      <c r="G638" s="272" t="s">
        <v>2018</v>
      </c>
      <c r="H638" s="272" t="s">
        <v>334</v>
      </c>
      <c r="I638" s="272" t="s">
        <v>415</v>
      </c>
      <c r="J638" s="272" t="s">
        <v>316</v>
      </c>
      <c r="K638" s="272" t="s">
        <v>2174</v>
      </c>
      <c r="L638" s="272" t="s">
        <v>315</v>
      </c>
      <c r="M638" s="281" t="s">
        <v>307</v>
      </c>
      <c r="N638" s="272" t="s">
        <v>307</v>
      </c>
      <c r="O638" s="278" t="s">
        <v>307</v>
      </c>
      <c r="P638" s="271">
        <v>0</v>
      </c>
      <c r="Q638" s="281" t="s">
        <v>307</v>
      </c>
      <c r="R638" s="281" t="s">
        <v>307</v>
      </c>
      <c r="S638" s="281" t="s">
        <v>307</v>
      </c>
      <c r="T638" s="281" t="s">
        <v>307</v>
      </c>
      <c r="U638" s="281" t="s">
        <v>307</v>
      </c>
      <c r="V638" s="281" t="s">
        <v>307</v>
      </c>
      <c r="W638" s="281" t="s">
        <v>307</v>
      </c>
      <c r="X638" s="281" t="s">
        <v>307</v>
      </c>
      <c r="Y638" s="281" t="s">
        <v>307</v>
      </c>
      <c r="Z638" s="281" t="s">
        <v>307</v>
      </c>
      <c r="AA638" s="281" t="s">
        <v>307</v>
      </c>
      <c r="AB638" s="281" t="s">
        <v>307</v>
      </c>
      <c r="AC638" s="272" t="s">
        <v>307</v>
      </c>
      <c r="AD638" s="281"/>
      <c r="AE638" s="281" t="s">
        <v>307</v>
      </c>
      <c r="AF638" s="281"/>
      <c r="AG638" s="281" t="s">
        <v>2051</v>
      </c>
    </row>
    <row r="639" spans="1:33" ht="28.8" x14ac:dyDescent="0.3">
      <c r="A639" s="273">
        <v>124491</v>
      </c>
      <c r="B639" s="274" t="s">
        <v>1607</v>
      </c>
      <c r="C639" s="274" t="s">
        <v>419</v>
      </c>
      <c r="D639" s="274" t="s">
        <v>952</v>
      </c>
      <c r="E639" s="274" t="s">
        <v>333</v>
      </c>
      <c r="F639" s="275">
        <v>28384</v>
      </c>
      <c r="G639" s="274" t="s">
        <v>318</v>
      </c>
      <c r="H639" s="274" t="s">
        <v>334</v>
      </c>
      <c r="I639" s="274" t="s">
        <v>415</v>
      </c>
      <c r="J639" s="274" t="s">
        <v>335</v>
      </c>
      <c r="K639" s="273">
        <v>1998</v>
      </c>
      <c r="L639" s="274" t="s">
        <v>318</v>
      </c>
      <c r="N639" s="272" t="s">
        <v>307</v>
      </c>
      <c r="O639" s="278" t="s">
        <v>307</v>
      </c>
      <c r="P639" s="271">
        <v>0</v>
      </c>
      <c r="AC639" s="274" t="s">
        <v>307</v>
      </c>
    </row>
    <row r="640" spans="1:33" ht="28.8" x14ac:dyDescent="0.3">
      <c r="A640" s="273">
        <v>124493</v>
      </c>
      <c r="B640" s="274" t="s">
        <v>1608</v>
      </c>
      <c r="C640" s="274" t="s">
        <v>1609</v>
      </c>
      <c r="D640" s="274" t="s">
        <v>235</v>
      </c>
      <c r="E640" s="274" t="s">
        <v>333</v>
      </c>
      <c r="F640" s="276"/>
      <c r="G640" s="274" t="s">
        <v>2019</v>
      </c>
      <c r="H640" s="274" t="s">
        <v>334</v>
      </c>
      <c r="I640" s="274" t="s">
        <v>415</v>
      </c>
      <c r="J640" s="274" t="s">
        <v>316</v>
      </c>
      <c r="K640" s="273">
        <v>2017</v>
      </c>
      <c r="L640" s="274" t="s">
        <v>328</v>
      </c>
      <c r="N640" s="272" t="s">
        <v>307</v>
      </c>
      <c r="O640" s="278" t="s">
        <v>307</v>
      </c>
      <c r="P640" s="271">
        <v>0</v>
      </c>
      <c r="AC640" s="274" t="s">
        <v>307</v>
      </c>
    </row>
    <row r="641" spans="1:33" ht="28.8" x14ac:dyDescent="0.3">
      <c r="A641" s="273">
        <v>124494</v>
      </c>
      <c r="B641" s="274" t="s">
        <v>1610</v>
      </c>
      <c r="C641" s="274" t="s">
        <v>1611</v>
      </c>
      <c r="D641" s="274" t="s">
        <v>255</v>
      </c>
      <c r="E641" s="274" t="s">
        <v>333</v>
      </c>
      <c r="F641" s="279"/>
      <c r="G641" s="274" t="s">
        <v>315</v>
      </c>
      <c r="H641" s="274" t="s">
        <v>334</v>
      </c>
      <c r="I641" s="274" t="s">
        <v>415</v>
      </c>
      <c r="J641" s="274" t="s">
        <v>316</v>
      </c>
      <c r="K641" s="273">
        <v>2020</v>
      </c>
      <c r="L641" s="274" t="s">
        <v>317</v>
      </c>
      <c r="N641" s="272" t="s">
        <v>307</v>
      </c>
      <c r="O641" s="278" t="s">
        <v>307</v>
      </c>
      <c r="P641" s="271">
        <v>0</v>
      </c>
      <c r="AC641" s="274" t="s">
        <v>307</v>
      </c>
    </row>
    <row r="642" spans="1:33" ht="28.8" x14ac:dyDescent="0.3">
      <c r="A642" s="273">
        <v>124495</v>
      </c>
      <c r="B642" s="274" t="s">
        <v>1612</v>
      </c>
      <c r="C642" s="274" t="s">
        <v>628</v>
      </c>
      <c r="D642" s="274" t="s">
        <v>1613</v>
      </c>
      <c r="E642" s="274" t="s">
        <v>1408</v>
      </c>
      <c r="F642" s="275">
        <v>37452</v>
      </c>
      <c r="G642" s="274" t="s">
        <v>1875</v>
      </c>
      <c r="H642" s="274" t="s">
        <v>334</v>
      </c>
      <c r="I642" s="274" t="s">
        <v>415</v>
      </c>
      <c r="J642" s="274" t="s">
        <v>316</v>
      </c>
      <c r="K642" s="273">
        <v>2020</v>
      </c>
      <c r="L642" s="274" t="s">
        <v>317</v>
      </c>
      <c r="N642" s="272" t="s">
        <v>307</v>
      </c>
      <c r="O642" s="278" t="s">
        <v>307</v>
      </c>
      <c r="P642" s="271">
        <v>0</v>
      </c>
      <c r="AC642" s="274" t="s">
        <v>307</v>
      </c>
    </row>
    <row r="643" spans="1:33" ht="28.8" x14ac:dyDescent="0.3">
      <c r="A643" s="273">
        <v>124498</v>
      </c>
      <c r="B643" s="274" t="s">
        <v>1614</v>
      </c>
      <c r="C643" s="274" t="s">
        <v>1231</v>
      </c>
      <c r="D643" s="274" t="s">
        <v>258</v>
      </c>
      <c r="E643" s="274" t="s">
        <v>1408</v>
      </c>
      <c r="F643" s="279"/>
      <c r="G643" s="274" t="s">
        <v>1845</v>
      </c>
      <c r="H643" s="274" t="s">
        <v>334</v>
      </c>
      <c r="I643" s="274" t="s">
        <v>415</v>
      </c>
      <c r="J643" s="274" t="s">
        <v>316</v>
      </c>
      <c r="K643" s="273">
        <v>2007</v>
      </c>
      <c r="L643" s="274" t="s">
        <v>330</v>
      </c>
      <c r="N643" s="272" t="s">
        <v>307</v>
      </c>
      <c r="O643" s="278" t="s">
        <v>307</v>
      </c>
      <c r="P643" s="271">
        <v>0</v>
      </c>
      <c r="AC643" s="274" t="s">
        <v>307</v>
      </c>
    </row>
    <row r="644" spans="1:33" ht="28.8" x14ac:dyDescent="0.3">
      <c r="A644" s="273">
        <v>124499</v>
      </c>
      <c r="B644" s="274" t="s">
        <v>1615</v>
      </c>
      <c r="C644" s="274" t="s">
        <v>111</v>
      </c>
      <c r="D644" s="274" t="s">
        <v>232</v>
      </c>
      <c r="E644" s="274" t="s">
        <v>1408</v>
      </c>
      <c r="F644" s="280">
        <v>35905</v>
      </c>
      <c r="G644" s="274" t="s">
        <v>315</v>
      </c>
      <c r="H644" s="274" t="s">
        <v>334</v>
      </c>
      <c r="I644" s="274" t="s">
        <v>415</v>
      </c>
      <c r="J644" s="274" t="s">
        <v>1787</v>
      </c>
      <c r="K644" s="273">
        <v>2020</v>
      </c>
      <c r="L644" s="274" t="s">
        <v>317</v>
      </c>
      <c r="N644" s="272" t="s">
        <v>307</v>
      </c>
      <c r="O644" s="278" t="s">
        <v>307</v>
      </c>
      <c r="P644" s="271">
        <v>0</v>
      </c>
      <c r="AC644" s="274" t="s">
        <v>307</v>
      </c>
    </row>
    <row r="645" spans="1:33" ht="28.8" x14ac:dyDescent="0.3">
      <c r="A645" s="273">
        <v>124501</v>
      </c>
      <c r="B645" s="274" t="s">
        <v>1616</v>
      </c>
      <c r="C645" s="274" t="s">
        <v>62</v>
      </c>
      <c r="D645" s="274" t="s">
        <v>247</v>
      </c>
      <c r="E645" s="274" t="s">
        <v>333</v>
      </c>
      <c r="F645" s="279"/>
      <c r="G645" s="274" t="s">
        <v>315</v>
      </c>
      <c r="H645" s="274" t="s">
        <v>334</v>
      </c>
      <c r="I645" s="274" t="s">
        <v>415</v>
      </c>
      <c r="J645" s="274" t="s">
        <v>335</v>
      </c>
      <c r="K645" s="273">
        <v>0</v>
      </c>
      <c r="L645" s="274" t="s">
        <v>315</v>
      </c>
      <c r="N645" s="272" t="s">
        <v>307</v>
      </c>
      <c r="O645" s="278" t="s">
        <v>307</v>
      </c>
      <c r="P645" s="271">
        <v>0</v>
      </c>
      <c r="AC645" s="274" t="s">
        <v>307</v>
      </c>
    </row>
    <row r="646" spans="1:33" ht="28.8" x14ac:dyDescent="0.3">
      <c r="A646" s="271">
        <v>124502</v>
      </c>
      <c r="B646" s="272" t="s">
        <v>1617</v>
      </c>
      <c r="C646" s="272" t="s">
        <v>69</v>
      </c>
      <c r="D646" s="272" t="s">
        <v>196</v>
      </c>
      <c r="E646" s="272" t="s">
        <v>307</v>
      </c>
      <c r="F646" s="272" t="s">
        <v>307</v>
      </c>
      <c r="G646" s="272" t="s">
        <v>307</v>
      </c>
      <c r="H646" s="272" t="s">
        <v>307</v>
      </c>
      <c r="I646" s="272" t="s">
        <v>415</v>
      </c>
      <c r="J646" s="272" t="s">
        <v>307</v>
      </c>
      <c r="K646" s="272" t="s">
        <v>307</v>
      </c>
      <c r="L646" s="272" t="s">
        <v>307</v>
      </c>
      <c r="M646" s="281" t="s">
        <v>307</v>
      </c>
      <c r="N646" s="272" t="s">
        <v>307</v>
      </c>
      <c r="O646" s="278" t="s">
        <v>307</v>
      </c>
      <c r="P646" s="271">
        <v>0</v>
      </c>
      <c r="Q646" s="281" t="s">
        <v>307</v>
      </c>
      <c r="R646" s="281" t="s">
        <v>307</v>
      </c>
      <c r="S646" s="281" t="s">
        <v>307</v>
      </c>
      <c r="T646" s="281" t="s">
        <v>307</v>
      </c>
      <c r="U646" s="281" t="s">
        <v>307</v>
      </c>
      <c r="V646" s="281" t="s">
        <v>307</v>
      </c>
      <c r="W646" s="281" t="s">
        <v>307</v>
      </c>
      <c r="X646" s="281" t="s">
        <v>307</v>
      </c>
      <c r="Y646" s="281" t="s">
        <v>307</v>
      </c>
      <c r="Z646" s="281" t="s">
        <v>307</v>
      </c>
      <c r="AA646" s="281" t="s">
        <v>307</v>
      </c>
      <c r="AB646" s="281" t="s">
        <v>307</v>
      </c>
      <c r="AC646" s="272" t="s">
        <v>307</v>
      </c>
      <c r="AD646" s="281"/>
      <c r="AE646" s="281" t="s">
        <v>307</v>
      </c>
      <c r="AF646" s="281" t="s">
        <v>2051</v>
      </c>
      <c r="AG646" s="281" t="s">
        <v>2051</v>
      </c>
    </row>
    <row r="647" spans="1:33" ht="28.8" x14ac:dyDescent="0.3">
      <c r="A647" s="273">
        <v>124503</v>
      </c>
      <c r="B647" s="274" t="s">
        <v>1618</v>
      </c>
      <c r="C647" s="274" t="s">
        <v>97</v>
      </c>
      <c r="D647" s="274" t="s">
        <v>946</v>
      </c>
      <c r="E647" s="274" t="s">
        <v>1408</v>
      </c>
      <c r="F647" s="280">
        <v>34792</v>
      </c>
      <c r="G647" s="274" t="s">
        <v>315</v>
      </c>
      <c r="H647" s="274" t="s">
        <v>334</v>
      </c>
      <c r="I647" s="274" t="s">
        <v>415</v>
      </c>
      <c r="J647" s="274" t="s">
        <v>1787</v>
      </c>
      <c r="K647" s="273">
        <v>2020</v>
      </c>
      <c r="L647" s="274" t="s">
        <v>315</v>
      </c>
      <c r="N647" s="272" t="s">
        <v>307</v>
      </c>
      <c r="O647" s="278" t="s">
        <v>307</v>
      </c>
      <c r="P647" s="271">
        <v>0</v>
      </c>
      <c r="AC647" s="274" t="s">
        <v>307</v>
      </c>
    </row>
    <row r="648" spans="1:33" ht="28.8" x14ac:dyDescent="0.3">
      <c r="A648" s="273">
        <v>124505</v>
      </c>
      <c r="B648" s="274" t="s">
        <v>1619</v>
      </c>
      <c r="C648" s="274" t="s">
        <v>76</v>
      </c>
      <c r="D648" s="274" t="s">
        <v>211</v>
      </c>
      <c r="E648" s="274" t="s">
        <v>333</v>
      </c>
      <c r="F648" s="275">
        <v>32968</v>
      </c>
      <c r="G648" s="274" t="s">
        <v>1805</v>
      </c>
      <c r="H648" s="274" t="s">
        <v>334</v>
      </c>
      <c r="I648" s="274" t="s">
        <v>415</v>
      </c>
      <c r="J648" s="274" t="s">
        <v>335</v>
      </c>
      <c r="K648" s="273">
        <v>2008</v>
      </c>
      <c r="L648" s="274" t="s">
        <v>317</v>
      </c>
      <c r="N648" s="272" t="s">
        <v>307</v>
      </c>
      <c r="O648" s="278" t="s">
        <v>307</v>
      </c>
      <c r="P648" s="271">
        <v>0</v>
      </c>
      <c r="AC648" s="274" t="s">
        <v>307</v>
      </c>
    </row>
    <row r="649" spans="1:33" ht="28.8" x14ac:dyDescent="0.3">
      <c r="A649" s="273">
        <v>124506</v>
      </c>
      <c r="B649" s="274" t="s">
        <v>1620</v>
      </c>
      <c r="C649" s="274" t="s">
        <v>97</v>
      </c>
      <c r="D649" s="274" t="s">
        <v>409</v>
      </c>
      <c r="E649" s="274" t="s">
        <v>332</v>
      </c>
      <c r="F649" s="280">
        <v>24649</v>
      </c>
      <c r="G649" s="274" t="s">
        <v>2198</v>
      </c>
      <c r="H649" s="274" t="s">
        <v>334</v>
      </c>
      <c r="I649" s="274" t="s">
        <v>415</v>
      </c>
      <c r="J649" s="274" t="s">
        <v>316</v>
      </c>
      <c r="K649" s="273">
        <v>1985</v>
      </c>
      <c r="L649" s="274" t="s">
        <v>328</v>
      </c>
      <c r="N649" s="272">
        <v>324</v>
      </c>
      <c r="O649" s="278">
        <v>45341</v>
      </c>
      <c r="P649" s="271">
        <v>50000</v>
      </c>
      <c r="AC649" s="274" t="s">
        <v>307</v>
      </c>
    </row>
    <row r="650" spans="1:33" ht="28.8" x14ac:dyDescent="0.3">
      <c r="A650" s="273">
        <v>124507</v>
      </c>
      <c r="B650" s="274" t="s">
        <v>1621</v>
      </c>
      <c r="C650" s="274" t="s">
        <v>439</v>
      </c>
      <c r="D650" s="274" t="s">
        <v>250</v>
      </c>
      <c r="E650" s="274" t="s">
        <v>332</v>
      </c>
      <c r="F650" s="279"/>
      <c r="G650" s="274" t="s">
        <v>1968</v>
      </c>
      <c r="H650" s="274" t="s">
        <v>334</v>
      </c>
      <c r="I650" s="274" t="s">
        <v>415</v>
      </c>
      <c r="J650" s="274" t="s">
        <v>335</v>
      </c>
      <c r="K650" s="273">
        <v>2009</v>
      </c>
      <c r="L650" s="274" t="s">
        <v>330</v>
      </c>
      <c r="N650" s="272" t="s">
        <v>307</v>
      </c>
      <c r="O650" s="278" t="s">
        <v>307</v>
      </c>
      <c r="P650" s="271">
        <v>0</v>
      </c>
      <c r="AC650" s="274" t="s">
        <v>307</v>
      </c>
    </row>
    <row r="651" spans="1:33" ht="28.8" x14ac:dyDescent="0.3">
      <c r="A651" s="273">
        <v>124510</v>
      </c>
      <c r="B651" s="274" t="s">
        <v>1622</v>
      </c>
      <c r="C651" s="274" t="s">
        <v>1623</v>
      </c>
      <c r="D651" s="274" t="s">
        <v>1624</v>
      </c>
      <c r="E651" s="274" t="s">
        <v>332</v>
      </c>
      <c r="F651" s="280">
        <v>37622</v>
      </c>
      <c r="G651" s="274" t="s">
        <v>315</v>
      </c>
      <c r="H651" s="274" t="s">
        <v>334</v>
      </c>
      <c r="I651" s="274" t="s">
        <v>415</v>
      </c>
      <c r="J651" s="274" t="s">
        <v>316</v>
      </c>
      <c r="K651" s="273">
        <v>2020</v>
      </c>
      <c r="L651" s="274" t="s">
        <v>315</v>
      </c>
      <c r="N651" s="272" t="s">
        <v>307</v>
      </c>
      <c r="O651" s="278" t="s">
        <v>307</v>
      </c>
      <c r="P651" s="271">
        <v>0</v>
      </c>
      <c r="AC651" s="274" t="s">
        <v>307</v>
      </c>
    </row>
    <row r="652" spans="1:33" ht="28.8" x14ac:dyDescent="0.3">
      <c r="A652" s="273">
        <v>124511</v>
      </c>
      <c r="B652" s="274" t="s">
        <v>1625</v>
      </c>
      <c r="C652" s="274" t="s">
        <v>68</v>
      </c>
      <c r="D652" s="274" t="s">
        <v>376</v>
      </c>
      <c r="E652" s="274" t="s">
        <v>332</v>
      </c>
      <c r="F652" s="279"/>
      <c r="G652" s="274" t="s">
        <v>1866</v>
      </c>
      <c r="H652" s="274" t="s">
        <v>334</v>
      </c>
      <c r="I652" s="274" t="s">
        <v>415</v>
      </c>
      <c r="J652" s="274" t="s">
        <v>316</v>
      </c>
      <c r="K652" s="273">
        <v>2020</v>
      </c>
      <c r="L652" s="274" t="s">
        <v>328</v>
      </c>
      <c r="N652" s="272" t="s">
        <v>307</v>
      </c>
      <c r="O652" s="278" t="s">
        <v>307</v>
      </c>
      <c r="P652" s="271">
        <v>0</v>
      </c>
      <c r="AC652" s="274" t="s">
        <v>307</v>
      </c>
    </row>
    <row r="653" spans="1:33" ht="28.8" x14ac:dyDescent="0.3">
      <c r="A653" s="273">
        <v>124515</v>
      </c>
      <c r="B653" s="274" t="s">
        <v>1627</v>
      </c>
      <c r="C653" s="274" t="s">
        <v>79</v>
      </c>
      <c r="D653" s="274" t="s">
        <v>210</v>
      </c>
      <c r="E653" s="274" t="s">
        <v>332</v>
      </c>
      <c r="F653" s="275">
        <v>37023</v>
      </c>
      <c r="G653" s="274" t="s">
        <v>315</v>
      </c>
      <c r="H653" s="274" t="s">
        <v>334</v>
      </c>
      <c r="I653" s="274" t="s">
        <v>415</v>
      </c>
      <c r="J653" s="274" t="s">
        <v>316</v>
      </c>
      <c r="K653" s="273">
        <v>2020</v>
      </c>
      <c r="L653" s="274" t="s">
        <v>315</v>
      </c>
      <c r="N653" s="272" t="s">
        <v>307</v>
      </c>
      <c r="O653" s="278" t="s">
        <v>307</v>
      </c>
      <c r="P653" s="271">
        <v>0</v>
      </c>
      <c r="AC653" s="274" t="s">
        <v>307</v>
      </c>
    </row>
    <row r="654" spans="1:33" ht="28.8" x14ac:dyDescent="0.3">
      <c r="A654" s="273">
        <v>124516</v>
      </c>
      <c r="B654" s="274" t="s">
        <v>1628</v>
      </c>
      <c r="C654" s="274" t="s">
        <v>112</v>
      </c>
      <c r="D654" s="274" t="s">
        <v>219</v>
      </c>
      <c r="E654" s="274" t="s">
        <v>332</v>
      </c>
      <c r="F654" s="279"/>
      <c r="G654" s="274" t="s">
        <v>315</v>
      </c>
      <c r="H654" s="274" t="s">
        <v>334</v>
      </c>
      <c r="I654" s="274" t="s">
        <v>415</v>
      </c>
      <c r="J654" s="274" t="s">
        <v>316</v>
      </c>
      <c r="K654" s="273">
        <v>2003</v>
      </c>
      <c r="L654" s="274" t="s">
        <v>315</v>
      </c>
      <c r="N654" s="272" t="s">
        <v>307</v>
      </c>
      <c r="O654" s="278" t="s">
        <v>307</v>
      </c>
      <c r="P654" s="271">
        <v>0</v>
      </c>
      <c r="AC654" s="274" t="s">
        <v>307</v>
      </c>
    </row>
    <row r="655" spans="1:33" ht="28.8" x14ac:dyDescent="0.3">
      <c r="A655" s="273">
        <v>124520</v>
      </c>
      <c r="B655" s="274" t="s">
        <v>1629</v>
      </c>
      <c r="C655" s="274" t="s">
        <v>61</v>
      </c>
      <c r="D655" s="274" t="s">
        <v>507</v>
      </c>
      <c r="E655" s="274" t="s">
        <v>1408</v>
      </c>
      <c r="F655" s="275">
        <v>27851</v>
      </c>
      <c r="G655" s="274" t="s">
        <v>315</v>
      </c>
      <c r="H655" s="274" t="s">
        <v>334</v>
      </c>
      <c r="I655" s="274" t="s">
        <v>415</v>
      </c>
      <c r="J655" s="274" t="s">
        <v>1787</v>
      </c>
      <c r="K655" s="273">
        <v>1999</v>
      </c>
      <c r="L655" s="274" t="s">
        <v>315</v>
      </c>
      <c r="N655" s="272" t="s">
        <v>307</v>
      </c>
      <c r="O655" s="278" t="s">
        <v>307</v>
      </c>
      <c r="P655" s="271">
        <v>0</v>
      </c>
      <c r="AC655" s="274" t="s">
        <v>307</v>
      </c>
    </row>
    <row r="656" spans="1:33" ht="28.8" x14ac:dyDescent="0.3">
      <c r="A656" s="271">
        <v>124521</v>
      </c>
      <c r="B656" s="272" t="s">
        <v>1630</v>
      </c>
      <c r="C656" s="272" t="s">
        <v>63</v>
      </c>
      <c r="D656" s="272" t="s">
        <v>295</v>
      </c>
      <c r="E656" s="272" t="s">
        <v>333</v>
      </c>
      <c r="F656" s="272" t="s">
        <v>307</v>
      </c>
      <c r="G656" s="272" t="s">
        <v>315</v>
      </c>
      <c r="H656" s="272" t="s">
        <v>334</v>
      </c>
      <c r="I656" s="272" t="s">
        <v>415</v>
      </c>
      <c r="J656" s="272" t="s">
        <v>316</v>
      </c>
      <c r="K656" s="272" t="s">
        <v>307</v>
      </c>
      <c r="L656" s="272" t="s">
        <v>315</v>
      </c>
      <c r="M656" s="281" t="s">
        <v>307</v>
      </c>
      <c r="N656" s="272" t="s">
        <v>307</v>
      </c>
      <c r="O656" s="278" t="s">
        <v>307</v>
      </c>
      <c r="P656" s="271">
        <v>0</v>
      </c>
      <c r="Q656" s="281" t="s">
        <v>307</v>
      </c>
      <c r="R656" s="281" t="s">
        <v>307</v>
      </c>
      <c r="S656" s="281" t="s">
        <v>307</v>
      </c>
      <c r="T656" s="281" t="s">
        <v>307</v>
      </c>
      <c r="U656" s="281" t="s">
        <v>307</v>
      </c>
      <c r="V656" s="281" t="s">
        <v>307</v>
      </c>
      <c r="W656" s="281" t="s">
        <v>307</v>
      </c>
      <c r="X656" s="281" t="s">
        <v>307</v>
      </c>
      <c r="Y656" s="281" t="s">
        <v>307</v>
      </c>
      <c r="Z656" s="281" t="s">
        <v>307</v>
      </c>
      <c r="AA656" s="281" t="s">
        <v>307</v>
      </c>
      <c r="AB656" s="281" t="s">
        <v>307</v>
      </c>
      <c r="AC656" s="272" t="s">
        <v>307</v>
      </c>
      <c r="AD656" s="281"/>
      <c r="AE656" s="281" t="s">
        <v>307</v>
      </c>
      <c r="AF656" s="281"/>
      <c r="AG656" s="281" t="s">
        <v>2051</v>
      </c>
    </row>
    <row r="657" spans="1:33" ht="28.8" x14ac:dyDescent="0.3">
      <c r="A657" s="273">
        <v>124523</v>
      </c>
      <c r="B657" s="274" t="s">
        <v>1331</v>
      </c>
      <c r="C657" s="274" t="s">
        <v>68</v>
      </c>
      <c r="D657" s="274" t="s">
        <v>388</v>
      </c>
      <c r="E657" s="274" t="s">
        <v>1408</v>
      </c>
      <c r="F657" s="275">
        <v>34354</v>
      </c>
      <c r="G657" s="274" t="s">
        <v>315</v>
      </c>
      <c r="H657" s="274" t="s">
        <v>334</v>
      </c>
      <c r="I657" s="274" t="s">
        <v>415</v>
      </c>
      <c r="J657" s="274" t="s">
        <v>1787</v>
      </c>
      <c r="K657" s="273">
        <v>2010</v>
      </c>
      <c r="L657" s="274" t="s">
        <v>315</v>
      </c>
      <c r="N657" s="272" t="s">
        <v>307</v>
      </c>
      <c r="O657" s="278" t="s">
        <v>307</v>
      </c>
      <c r="P657" s="271">
        <v>0</v>
      </c>
      <c r="AC657" s="274" t="s">
        <v>307</v>
      </c>
    </row>
    <row r="658" spans="1:33" ht="28.8" x14ac:dyDescent="0.3">
      <c r="A658" s="273">
        <v>124524</v>
      </c>
      <c r="B658" s="274" t="s">
        <v>1631</v>
      </c>
      <c r="C658" s="274" t="s">
        <v>611</v>
      </c>
      <c r="D658" s="274" t="s">
        <v>1632</v>
      </c>
      <c r="E658" s="274" t="s">
        <v>333</v>
      </c>
      <c r="F658" s="275">
        <v>37577</v>
      </c>
      <c r="G658" s="274" t="s">
        <v>315</v>
      </c>
      <c r="H658" s="274" t="s">
        <v>334</v>
      </c>
      <c r="I658" s="274" t="s">
        <v>415</v>
      </c>
      <c r="J658" s="274" t="s">
        <v>335</v>
      </c>
      <c r="K658" s="273">
        <v>0</v>
      </c>
      <c r="L658" s="274" t="s">
        <v>315</v>
      </c>
      <c r="N658" s="272" t="s">
        <v>307</v>
      </c>
      <c r="O658" s="278" t="s">
        <v>307</v>
      </c>
      <c r="P658" s="271">
        <v>0</v>
      </c>
      <c r="AC658" s="274" t="s">
        <v>307</v>
      </c>
    </row>
    <row r="659" spans="1:33" ht="28.8" x14ac:dyDescent="0.3">
      <c r="A659" s="271">
        <v>124525</v>
      </c>
      <c r="B659" s="272" t="s">
        <v>1633</v>
      </c>
      <c r="C659" s="272" t="s">
        <v>69</v>
      </c>
      <c r="D659" s="272" t="s">
        <v>227</v>
      </c>
      <c r="E659" s="272" t="s">
        <v>1408</v>
      </c>
      <c r="F659" s="281" t="s">
        <v>1965</v>
      </c>
      <c r="G659" s="272" t="s">
        <v>2020</v>
      </c>
      <c r="H659" s="272" t="s">
        <v>334</v>
      </c>
      <c r="I659" s="272" t="s">
        <v>415</v>
      </c>
      <c r="J659" s="272" t="s">
        <v>316</v>
      </c>
      <c r="K659" s="272" t="s">
        <v>2167</v>
      </c>
      <c r="L659" s="272" t="s">
        <v>317</v>
      </c>
      <c r="M659" s="281" t="s">
        <v>307</v>
      </c>
      <c r="N659" s="272" t="s">
        <v>307</v>
      </c>
      <c r="O659" s="278" t="s">
        <v>307</v>
      </c>
      <c r="P659" s="271">
        <v>0</v>
      </c>
      <c r="Q659" s="281" t="s">
        <v>307</v>
      </c>
      <c r="R659" s="281" t="s">
        <v>307</v>
      </c>
      <c r="S659" s="281" t="s">
        <v>307</v>
      </c>
      <c r="T659" s="281" t="s">
        <v>307</v>
      </c>
      <c r="U659" s="281" t="s">
        <v>307</v>
      </c>
      <c r="V659" s="281" t="s">
        <v>307</v>
      </c>
      <c r="W659" s="281" t="s">
        <v>307</v>
      </c>
      <c r="X659" s="281" t="s">
        <v>307</v>
      </c>
      <c r="Y659" s="281" t="s">
        <v>307</v>
      </c>
      <c r="Z659" s="281" t="s">
        <v>307</v>
      </c>
      <c r="AA659" s="281" t="s">
        <v>307</v>
      </c>
      <c r="AB659" s="281" t="s">
        <v>307</v>
      </c>
      <c r="AC659" s="272" t="s">
        <v>307</v>
      </c>
      <c r="AD659" s="281"/>
      <c r="AE659" s="281" t="s">
        <v>307</v>
      </c>
      <c r="AF659" s="281"/>
      <c r="AG659" s="281" t="s">
        <v>2051</v>
      </c>
    </row>
    <row r="660" spans="1:33" ht="28.8" x14ac:dyDescent="0.3">
      <c r="A660" s="273">
        <v>124526</v>
      </c>
      <c r="B660" s="274" t="s">
        <v>1634</v>
      </c>
      <c r="C660" s="274" t="s">
        <v>66</v>
      </c>
      <c r="D660" s="274" t="s">
        <v>202</v>
      </c>
      <c r="E660" s="274" t="s">
        <v>332</v>
      </c>
      <c r="F660" s="279"/>
      <c r="G660" s="274" t="s">
        <v>315</v>
      </c>
      <c r="H660" s="274" t="s">
        <v>334</v>
      </c>
      <c r="I660" s="274" t="s">
        <v>415</v>
      </c>
      <c r="J660" s="274" t="s">
        <v>335</v>
      </c>
      <c r="K660" s="273">
        <v>2013</v>
      </c>
      <c r="L660" s="274" t="s">
        <v>315</v>
      </c>
      <c r="N660" s="272" t="s">
        <v>307</v>
      </c>
      <c r="O660" s="278" t="s">
        <v>307</v>
      </c>
      <c r="P660" s="271">
        <v>0</v>
      </c>
      <c r="AC660" s="274" t="s">
        <v>307</v>
      </c>
    </row>
    <row r="661" spans="1:33" ht="28.8" x14ac:dyDescent="0.3">
      <c r="A661" s="273">
        <v>124529</v>
      </c>
      <c r="B661" s="274" t="s">
        <v>716</v>
      </c>
      <c r="C661" s="274" t="s">
        <v>121</v>
      </c>
      <c r="D661" s="274" t="s">
        <v>911</v>
      </c>
      <c r="E661" s="274" t="s">
        <v>332</v>
      </c>
      <c r="F661" s="280">
        <v>33606</v>
      </c>
      <c r="G661" s="274" t="s">
        <v>1917</v>
      </c>
      <c r="H661" s="274" t="s">
        <v>334</v>
      </c>
      <c r="I661" s="274" t="s">
        <v>415</v>
      </c>
      <c r="J661" s="274" t="s">
        <v>316</v>
      </c>
      <c r="K661" s="273">
        <v>2009</v>
      </c>
      <c r="L661" s="274" t="s">
        <v>327</v>
      </c>
      <c r="N661" s="272" t="s">
        <v>307</v>
      </c>
      <c r="O661" s="278" t="s">
        <v>307</v>
      </c>
      <c r="P661" s="271">
        <v>0</v>
      </c>
      <c r="AC661" s="274" t="s">
        <v>307</v>
      </c>
    </row>
    <row r="662" spans="1:33" ht="28.8" x14ac:dyDescent="0.3">
      <c r="A662" s="273">
        <v>124533</v>
      </c>
      <c r="B662" s="274" t="s">
        <v>486</v>
      </c>
      <c r="C662" s="274" t="s">
        <v>437</v>
      </c>
      <c r="D662" s="274" t="s">
        <v>230</v>
      </c>
      <c r="E662" s="274" t="s">
        <v>332</v>
      </c>
      <c r="F662" s="276"/>
      <c r="G662" s="274" t="s">
        <v>1789</v>
      </c>
      <c r="H662" s="274" t="s">
        <v>334</v>
      </c>
      <c r="I662" s="274" t="s">
        <v>415</v>
      </c>
      <c r="J662" s="274" t="s">
        <v>335</v>
      </c>
      <c r="K662" s="273">
        <v>0</v>
      </c>
      <c r="L662" s="274" t="s">
        <v>315</v>
      </c>
      <c r="N662" s="272" t="s">
        <v>307</v>
      </c>
      <c r="O662" s="278" t="s">
        <v>307</v>
      </c>
      <c r="P662" s="271">
        <v>0</v>
      </c>
      <c r="AC662" s="274" t="s">
        <v>307</v>
      </c>
    </row>
    <row r="663" spans="1:33" ht="28.8" x14ac:dyDescent="0.3">
      <c r="A663" s="273">
        <v>124535</v>
      </c>
      <c r="B663" s="274" t="s">
        <v>1635</v>
      </c>
      <c r="C663" s="274" t="s">
        <v>117</v>
      </c>
      <c r="D663" s="274" t="s">
        <v>254</v>
      </c>
      <c r="E663" s="274" t="s">
        <v>1408</v>
      </c>
      <c r="F663" s="275">
        <v>33063</v>
      </c>
      <c r="G663" s="274" t="s">
        <v>2021</v>
      </c>
      <c r="H663" s="274" t="s">
        <v>334</v>
      </c>
      <c r="I663" s="274" t="s">
        <v>415</v>
      </c>
      <c r="J663" s="274" t="s">
        <v>316</v>
      </c>
      <c r="K663" s="273">
        <v>2008</v>
      </c>
      <c r="L663" s="274" t="s">
        <v>321</v>
      </c>
      <c r="N663" s="272" t="s">
        <v>307</v>
      </c>
      <c r="O663" s="278" t="s">
        <v>307</v>
      </c>
      <c r="P663" s="271">
        <v>0</v>
      </c>
      <c r="AC663" s="274" t="s">
        <v>307</v>
      </c>
    </row>
    <row r="664" spans="1:33" ht="28.8" x14ac:dyDescent="0.3">
      <c r="A664" s="273">
        <v>124536</v>
      </c>
      <c r="B664" s="274" t="s">
        <v>1636</v>
      </c>
      <c r="C664" s="274" t="s">
        <v>62</v>
      </c>
      <c r="D664" s="274" t="s">
        <v>195</v>
      </c>
      <c r="E664" s="274" t="s">
        <v>333</v>
      </c>
      <c r="F664" s="276"/>
      <c r="G664" s="274" t="s">
        <v>315</v>
      </c>
      <c r="H664" s="274" t="s">
        <v>334</v>
      </c>
      <c r="I664" s="274" t="s">
        <v>415</v>
      </c>
      <c r="J664" s="274" t="s">
        <v>335</v>
      </c>
      <c r="K664" s="273">
        <v>0</v>
      </c>
      <c r="L664" s="274" t="s">
        <v>315</v>
      </c>
      <c r="N664" s="272" t="s">
        <v>307</v>
      </c>
      <c r="O664" s="278" t="s">
        <v>307</v>
      </c>
      <c r="P664" s="271">
        <v>0</v>
      </c>
      <c r="AC664" s="274" t="s">
        <v>307</v>
      </c>
    </row>
    <row r="665" spans="1:33" ht="28.8" x14ac:dyDescent="0.3">
      <c r="A665" s="273">
        <v>124537</v>
      </c>
      <c r="B665" s="274" t="s">
        <v>1637</v>
      </c>
      <c r="C665" s="274" t="s">
        <v>442</v>
      </c>
      <c r="D665" s="274" t="s">
        <v>1638</v>
      </c>
      <c r="E665" s="274" t="s">
        <v>332</v>
      </c>
      <c r="F665" s="275">
        <v>36727</v>
      </c>
      <c r="G665" s="274" t="s">
        <v>1945</v>
      </c>
      <c r="H665" s="274" t="s">
        <v>334</v>
      </c>
      <c r="I665" s="274" t="s">
        <v>415</v>
      </c>
      <c r="J665" s="274" t="s">
        <v>335</v>
      </c>
      <c r="K665" s="273">
        <v>2020</v>
      </c>
      <c r="L665" s="274" t="s">
        <v>315</v>
      </c>
      <c r="N665" s="272">
        <v>432</v>
      </c>
      <c r="O665" s="278">
        <v>45348</v>
      </c>
      <c r="P665" s="271">
        <v>24000</v>
      </c>
      <c r="AC665" s="274" t="s">
        <v>307</v>
      </c>
    </row>
    <row r="666" spans="1:33" ht="28.8" x14ac:dyDescent="0.3">
      <c r="A666" s="273">
        <v>124538</v>
      </c>
      <c r="B666" s="274" t="s">
        <v>1639</v>
      </c>
      <c r="C666" s="274" t="s">
        <v>77</v>
      </c>
      <c r="D666" s="274" t="s">
        <v>447</v>
      </c>
      <c r="E666" s="274" t="s">
        <v>333</v>
      </c>
      <c r="F666" s="280">
        <v>35065</v>
      </c>
      <c r="G666" s="274" t="s">
        <v>2022</v>
      </c>
      <c r="H666" s="274" t="s">
        <v>334</v>
      </c>
      <c r="I666" s="274" t="s">
        <v>415</v>
      </c>
      <c r="J666" s="274" t="s">
        <v>316</v>
      </c>
      <c r="K666" s="273">
        <v>2013</v>
      </c>
      <c r="L666" s="274" t="s">
        <v>317</v>
      </c>
      <c r="N666" s="272" t="s">
        <v>307</v>
      </c>
      <c r="O666" s="278" t="s">
        <v>307</v>
      </c>
      <c r="P666" s="271">
        <v>0</v>
      </c>
      <c r="AC666" s="274" t="s">
        <v>307</v>
      </c>
    </row>
    <row r="667" spans="1:33" ht="28.8" x14ac:dyDescent="0.3">
      <c r="A667" s="273">
        <v>124539</v>
      </c>
      <c r="B667" s="274" t="s">
        <v>1640</v>
      </c>
      <c r="C667" s="274" t="s">
        <v>1478</v>
      </c>
      <c r="D667" s="274" t="s">
        <v>241</v>
      </c>
      <c r="E667" s="274" t="s">
        <v>333</v>
      </c>
      <c r="F667" s="279"/>
      <c r="G667" s="274" t="s">
        <v>315</v>
      </c>
      <c r="H667" s="274" t="s">
        <v>334</v>
      </c>
      <c r="I667" s="274" t="s">
        <v>415</v>
      </c>
      <c r="J667" s="274" t="s">
        <v>316</v>
      </c>
      <c r="K667" s="273">
        <v>2008</v>
      </c>
      <c r="L667" s="274" t="s">
        <v>315</v>
      </c>
      <c r="N667" s="272" t="s">
        <v>307</v>
      </c>
      <c r="O667" s="278" t="s">
        <v>307</v>
      </c>
      <c r="P667" s="271">
        <v>0</v>
      </c>
      <c r="AC667" s="274" t="s">
        <v>307</v>
      </c>
    </row>
    <row r="668" spans="1:33" ht="28.8" x14ac:dyDescent="0.3">
      <c r="A668" s="273">
        <v>124540</v>
      </c>
      <c r="B668" s="274" t="s">
        <v>1641</v>
      </c>
      <c r="C668" s="274" t="s">
        <v>113</v>
      </c>
      <c r="D668" s="274" t="s">
        <v>234</v>
      </c>
      <c r="E668" s="274" t="s">
        <v>333</v>
      </c>
      <c r="F668" s="275">
        <v>37426</v>
      </c>
      <c r="G668" s="274" t="s">
        <v>315</v>
      </c>
      <c r="H668" s="274" t="s">
        <v>334</v>
      </c>
      <c r="I668" s="274" t="s">
        <v>415</v>
      </c>
      <c r="J668" s="274" t="s">
        <v>316</v>
      </c>
      <c r="K668" s="273">
        <v>2020</v>
      </c>
      <c r="L668" s="274" t="s">
        <v>317</v>
      </c>
      <c r="N668" s="272" t="s">
        <v>307</v>
      </c>
      <c r="O668" s="278" t="s">
        <v>307</v>
      </c>
      <c r="P668" s="271">
        <v>0</v>
      </c>
      <c r="AC668" s="274" t="s">
        <v>307</v>
      </c>
    </row>
    <row r="669" spans="1:33" ht="28.8" x14ac:dyDescent="0.3">
      <c r="A669" s="273">
        <v>124541</v>
      </c>
      <c r="B669" s="274" t="s">
        <v>1642</v>
      </c>
      <c r="C669" s="274" t="s">
        <v>1643</v>
      </c>
      <c r="D669" s="274" t="s">
        <v>1644</v>
      </c>
      <c r="E669" s="274" t="s">
        <v>333</v>
      </c>
      <c r="F669" s="279"/>
      <c r="G669" s="274" t="s">
        <v>315</v>
      </c>
      <c r="H669" s="274" t="s">
        <v>334</v>
      </c>
      <c r="I669" s="274" t="s">
        <v>415</v>
      </c>
      <c r="J669" s="274" t="s">
        <v>335</v>
      </c>
      <c r="K669" s="273">
        <v>0</v>
      </c>
      <c r="L669" s="274" t="s">
        <v>315</v>
      </c>
      <c r="N669" s="272" t="s">
        <v>307</v>
      </c>
      <c r="O669" s="278" t="s">
        <v>307</v>
      </c>
      <c r="P669" s="271">
        <v>0</v>
      </c>
      <c r="AC669" s="274" t="s">
        <v>307</v>
      </c>
    </row>
    <row r="670" spans="1:33" ht="28.8" x14ac:dyDescent="0.3">
      <c r="A670" s="273">
        <v>124543</v>
      </c>
      <c r="B670" s="274" t="s">
        <v>1645</v>
      </c>
      <c r="C670" s="274" t="s">
        <v>66</v>
      </c>
      <c r="D670" s="274" t="s">
        <v>220</v>
      </c>
      <c r="E670" s="274" t="s">
        <v>1408</v>
      </c>
      <c r="F670" s="280">
        <v>37843</v>
      </c>
      <c r="G670" s="274" t="s">
        <v>315</v>
      </c>
      <c r="H670" s="274" t="s">
        <v>334</v>
      </c>
      <c r="I670" s="274" t="s">
        <v>415</v>
      </c>
      <c r="J670" s="274" t="s">
        <v>1787</v>
      </c>
      <c r="K670" s="273">
        <v>2020</v>
      </c>
      <c r="L670" s="274" t="s">
        <v>315</v>
      </c>
      <c r="N670" s="272" t="s">
        <v>307</v>
      </c>
      <c r="O670" s="278" t="s">
        <v>307</v>
      </c>
      <c r="P670" s="271">
        <v>0</v>
      </c>
      <c r="AC670" s="274" t="s">
        <v>307</v>
      </c>
    </row>
    <row r="671" spans="1:33" ht="28.8" x14ac:dyDescent="0.3">
      <c r="A671" s="273">
        <v>124544</v>
      </c>
      <c r="B671" s="274" t="s">
        <v>1646</v>
      </c>
      <c r="C671" s="274" t="s">
        <v>1519</v>
      </c>
      <c r="D671" s="274" t="s">
        <v>1647</v>
      </c>
      <c r="E671" s="274" t="s">
        <v>333</v>
      </c>
      <c r="F671" s="275">
        <v>37485</v>
      </c>
      <c r="G671" s="274" t="s">
        <v>326</v>
      </c>
      <c r="H671" s="274" t="s">
        <v>334</v>
      </c>
      <c r="I671" s="274" t="s">
        <v>415</v>
      </c>
      <c r="J671" s="274" t="s">
        <v>316</v>
      </c>
      <c r="K671" s="273">
        <v>0</v>
      </c>
      <c r="L671" s="274" t="s">
        <v>326</v>
      </c>
      <c r="N671" s="272" t="s">
        <v>307</v>
      </c>
      <c r="O671" s="278" t="s">
        <v>307</v>
      </c>
      <c r="P671" s="271">
        <v>0</v>
      </c>
      <c r="AC671" s="274" t="s">
        <v>307</v>
      </c>
    </row>
    <row r="672" spans="1:33" ht="28.8" x14ac:dyDescent="0.3">
      <c r="A672" s="273">
        <v>124545</v>
      </c>
      <c r="B672" s="274" t="s">
        <v>1648</v>
      </c>
      <c r="C672" s="274" t="s">
        <v>92</v>
      </c>
      <c r="D672" s="274" t="s">
        <v>2113</v>
      </c>
      <c r="E672" s="274" t="s">
        <v>333</v>
      </c>
      <c r="F672" s="276"/>
      <c r="G672" s="274" t="s">
        <v>2023</v>
      </c>
      <c r="H672" s="274" t="s">
        <v>334</v>
      </c>
      <c r="I672" s="274" t="s">
        <v>415</v>
      </c>
      <c r="J672" s="274" t="s">
        <v>316</v>
      </c>
      <c r="K672" s="273">
        <v>0</v>
      </c>
      <c r="L672" s="274" t="s">
        <v>317</v>
      </c>
      <c r="N672" s="272" t="s">
        <v>307</v>
      </c>
      <c r="O672" s="278" t="s">
        <v>307</v>
      </c>
      <c r="P672" s="271">
        <v>0</v>
      </c>
      <c r="AC672" s="274" t="s">
        <v>307</v>
      </c>
    </row>
    <row r="673" spans="1:33" ht="28.8" x14ac:dyDescent="0.3">
      <c r="A673" s="273">
        <v>124546</v>
      </c>
      <c r="B673" s="274" t="s">
        <v>1649</v>
      </c>
      <c r="C673" s="274" t="s">
        <v>141</v>
      </c>
      <c r="D673" s="274" t="s">
        <v>289</v>
      </c>
      <c r="E673" s="274" t="s">
        <v>332</v>
      </c>
      <c r="F673" s="279"/>
      <c r="G673" s="274" t="s">
        <v>138</v>
      </c>
      <c r="H673" s="274" t="s">
        <v>334</v>
      </c>
      <c r="I673" s="274" t="s">
        <v>415</v>
      </c>
      <c r="J673" s="274" t="s">
        <v>316</v>
      </c>
      <c r="K673" s="273">
        <v>2020</v>
      </c>
      <c r="L673" s="274" t="s">
        <v>326</v>
      </c>
      <c r="N673" s="272" t="s">
        <v>307</v>
      </c>
      <c r="O673" s="278" t="s">
        <v>307</v>
      </c>
      <c r="P673" s="271">
        <v>0</v>
      </c>
      <c r="AC673" s="274" t="s">
        <v>307</v>
      </c>
    </row>
    <row r="674" spans="1:33" ht="28.8" x14ac:dyDescent="0.3">
      <c r="A674" s="271">
        <v>124547</v>
      </c>
      <c r="B674" s="272" t="s">
        <v>1650</v>
      </c>
      <c r="C674" s="272" t="s">
        <v>142</v>
      </c>
      <c r="D674" s="272" t="s">
        <v>269</v>
      </c>
      <c r="E674" s="272" t="s">
        <v>1408</v>
      </c>
      <c r="F674" s="281" t="s">
        <v>2024</v>
      </c>
      <c r="G674" s="272" t="s">
        <v>315</v>
      </c>
      <c r="H674" s="272" t="s">
        <v>334</v>
      </c>
      <c r="I674" s="272" t="s">
        <v>415</v>
      </c>
      <c r="J674" s="272" t="s">
        <v>1787</v>
      </c>
      <c r="K674" s="272" t="s">
        <v>2170</v>
      </c>
      <c r="L674" s="272" t="s">
        <v>327</v>
      </c>
      <c r="M674" s="281" t="s">
        <v>307</v>
      </c>
      <c r="N674" s="272" t="s">
        <v>307</v>
      </c>
      <c r="O674" s="278" t="s">
        <v>307</v>
      </c>
      <c r="P674" s="271">
        <v>0</v>
      </c>
      <c r="Q674" s="281" t="s">
        <v>307</v>
      </c>
      <c r="R674" s="281" t="s">
        <v>307</v>
      </c>
      <c r="S674" s="281" t="s">
        <v>307</v>
      </c>
      <c r="T674" s="281" t="s">
        <v>307</v>
      </c>
      <c r="U674" s="281" t="s">
        <v>307</v>
      </c>
      <c r="V674" s="281" t="s">
        <v>307</v>
      </c>
      <c r="W674" s="281" t="s">
        <v>307</v>
      </c>
      <c r="X674" s="281" t="s">
        <v>307</v>
      </c>
      <c r="Y674" s="281" t="s">
        <v>307</v>
      </c>
      <c r="Z674" s="281" t="s">
        <v>307</v>
      </c>
      <c r="AA674" s="281" t="s">
        <v>307</v>
      </c>
      <c r="AB674" s="281" t="s">
        <v>307</v>
      </c>
      <c r="AC674" s="272" t="s">
        <v>307</v>
      </c>
      <c r="AD674" s="281"/>
      <c r="AE674" s="281" t="s">
        <v>307</v>
      </c>
      <c r="AF674" s="281"/>
      <c r="AG674" s="281" t="s">
        <v>2051</v>
      </c>
    </row>
    <row r="675" spans="1:33" ht="28.8" x14ac:dyDescent="0.3">
      <c r="A675" s="273">
        <v>124549</v>
      </c>
      <c r="B675" s="274" t="s">
        <v>1651</v>
      </c>
      <c r="C675" s="274" t="s">
        <v>610</v>
      </c>
      <c r="D675" s="274" t="s">
        <v>616</v>
      </c>
      <c r="E675" s="274" t="s">
        <v>332</v>
      </c>
      <c r="F675" s="275">
        <v>32204</v>
      </c>
      <c r="G675" s="274" t="s">
        <v>315</v>
      </c>
      <c r="H675" s="274" t="s">
        <v>334</v>
      </c>
      <c r="I675" s="274" t="s">
        <v>415</v>
      </c>
      <c r="J675" s="274" t="s">
        <v>1787</v>
      </c>
      <c r="K675" s="273">
        <v>2006</v>
      </c>
      <c r="L675" s="274" t="s">
        <v>315</v>
      </c>
      <c r="N675" s="272" t="s">
        <v>307</v>
      </c>
      <c r="O675" s="278" t="s">
        <v>307</v>
      </c>
      <c r="P675" s="271">
        <v>0</v>
      </c>
      <c r="AC675" s="274" t="s">
        <v>307</v>
      </c>
    </row>
    <row r="676" spans="1:33" ht="14.4" x14ac:dyDescent="0.3">
      <c r="A676" s="271">
        <v>124550</v>
      </c>
      <c r="B676" s="272" t="s">
        <v>1652</v>
      </c>
      <c r="C676" s="272" t="s">
        <v>93</v>
      </c>
      <c r="D676" s="272" t="s">
        <v>251</v>
      </c>
      <c r="E676" s="272" t="s">
        <v>307</v>
      </c>
      <c r="F676" s="272" t="s">
        <v>307</v>
      </c>
      <c r="G676" s="272" t="s">
        <v>307</v>
      </c>
      <c r="H676" s="272" t="s">
        <v>307</v>
      </c>
      <c r="I676" s="272" t="s">
        <v>415</v>
      </c>
      <c r="J676" s="272" t="s">
        <v>307</v>
      </c>
      <c r="K676" s="272" t="s">
        <v>307</v>
      </c>
      <c r="L676" s="272" t="s">
        <v>307</v>
      </c>
      <c r="M676" s="281" t="s">
        <v>307</v>
      </c>
      <c r="N676" s="272" t="s">
        <v>307</v>
      </c>
      <c r="O676" s="278" t="s">
        <v>307</v>
      </c>
      <c r="P676" s="271">
        <v>0</v>
      </c>
      <c r="Q676" s="281" t="s">
        <v>307</v>
      </c>
      <c r="R676" s="281" t="s">
        <v>307</v>
      </c>
      <c r="S676" s="281" t="s">
        <v>307</v>
      </c>
      <c r="T676" s="281" t="s">
        <v>307</v>
      </c>
      <c r="U676" s="281" t="s">
        <v>307</v>
      </c>
      <c r="V676" s="281" t="s">
        <v>307</v>
      </c>
      <c r="W676" s="281" t="s">
        <v>307</v>
      </c>
      <c r="X676" s="281" t="s">
        <v>307</v>
      </c>
      <c r="Y676" s="281" t="s">
        <v>307</v>
      </c>
      <c r="Z676" s="281" t="s">
        <v>307</v>
      </c>
      <c r="AA676" s="281" t="s">
        <v>307</v>
      </c>
      <c r="AB676" s="281" t="s">
        <v>307</v>
      </c>
      <c r="AC676" s="272" t="s">
        <v>307</v>
      </c>
      <c r="AD676" s="281"/>
      <c r="AE676" s="281" t="s">
        <v>307</v>
      </c>
      <c r="AF676" s="281" t="s">
        <v>2051</v>
      </c>
      <c r="AG676" s="281" t="s">
        <v>2051</v>
      </c>
    </row>
    <row r="677" spans="1:33" ht="28.8" x14ac:dyDescent="0.3">
      <c r="A677" s="273">
        <v>124551</v>
      </c>
      <c r="B677" s="274" t="s">
        <v>1653</v>
      </c>
      <c r="C677" s="274" t="s">
        <v>141</v>
      </c>
      <c r="D677" s="274" t="s">
        <v>434</v>
      </c>
      <c r="E677" s="274" t="s">
        <v>1408</v>
      </c>
      <c r="F677" s="275">
        <v>35706</v>
      </c>
      <c r="G677" s="274" t="s">
        <v>1831</v>
      </c>
      <c r="H677" s="274" t="s">
        <v>334</v>
      </c>
      <c r="I677" s="274" t="s">
        <v>415</v>
      </c>
      <c r="J677" s="274" t="s">
        <v>316</v>
      </c>
      <c r="K677" s="273">
        <v>2015</v>
      </c>
      <c r="L677" s="274" t="s">
        <v>315</v>
      </c>
      <c r="N677" s="272" t="s">
        <v>307</v>
      </c>
      <c r="O677" s="278" t="s">
        <v>307</v>
      </c>
      <c r="P677" s="271">
        <v>0</v>
      </c>
      <c r="AC677" s="274" t="s">
        <v>307</v>
      </c>
    </row>
    <row r="678" spans="1:33" ht="28.8" x14ac:dyDescent="0.3">
      <c r="A678" s="273">
        <v>124552</v>
      </c>
      <c r="B678" s="274" t="s">
        <v>1654</v>
      </c>
      <c r="C678" s="274" t="s">
        <v>487</v>
      </c>
      <c r="D678" s="274" t="s">
        <v>410</v>
      </c>
      <c r="E678" s="274" t="s">
        <v>333</v>
      </c>
      <c r="F678" s="280">
        <v>31450</v>
      </c>
      <c r="G678" s="274" t="s">
        <v>1911</v>
      </c>
      <c r="H678" s="274" t="s">
        <v>334</v>
      </c>
      <c r="I678" s="274" t="s">
        <v>415</v>
      </c>
      <c r="J678" s="274" t="s">
        <v>335</v>
      </c>
      <c r="K678" s="273">
        <v>2017</v>
      </c>
      <c r="L678" s="274" t="s">
        <v>317</v>
      </c>
      <c r="N678" s="272" t="s">
        <v>307</v>
      </c>
      <c r="O678" s="278" t="s">
        <v>307</v>
      </c>
      <c r="P678" s="271">
        <v>0</v>
      </c>
      <c r="AC678" s="274" t="s">
        <v>307</v>
      </c>
    </row>
    <row r="679" spans="1:33" ht="14.4" x14ac:dyDescent="0.3">
      <c r="A679" s="273">
        <v>124553</v>
      </c>
      <c r="B679" s="274" t="s">
        <v>1655</v>
      </c>
      <c r="C679" s="274" t="s">
        <v>423</v>
      </c>
      <c r="D679" s="274" t="s">
        <v>258</v>
      </c>
      <c r="E679" s="274" t="s">
        <v>333</v>
      </c>
      <c r="F679" s="279"/>
      <c r="G679" s="274" t="s">
        <v>2025</v>
      </c>
      <c r="H679" s="274" t="s">
        <v>2026</v>
      </c>
      <c r="I679" s="274" t="s">
        <v>415</v>
      </c>
      <c r="J679" s="274" t="s">
        <v>316</v>
      </c>
      <c r="K679" s="273">
        <v>2014</v>
      </c>
      <c r="L679" s="274" t="s">
        <v>1789</v>
      </c>
      <c r="N679" s="272" t="s">
        <v>307</v>
      </c>
      <c r="O679" s="278" t="s">
        <v>307</v>
      </c>
      <c r="P679" s="271">
        <v>0</v>
      </c>
      <c r="AC679" s="274" t="s">
        <v>307</v>
      </c>
    </row>
    <row r="680" spans="1:33" ht="28.8" x14ac:dyDescent="0.3">
      <c r="A680" s="273">
        <v>124556</v>
      </c>
      <c r="B680" s="274" t="s">
        <v>1656</v>
      </c>
      <c r="C680" s="274" t="s">
        <v>100</v>
      </c>
      <c r="D680" s="274" t="s">
        <v>241</v>
      </c>
      <c r="E680" s="274" t="s">
        <v>1408</v>
      </c>
      <c r="F680" s="280">
        <v>37333</v>
      </c>
      <c r="G680" s="274" t="s">
        <v>315</v>
      </c>
      <c r="H680" s="274" t="s">
        <v>334</v>
      </c>
      <c r="I680" s="274" t="s">
        <v>415</v>
      </c>
      <c r="J680" s="274" t="s">
        <v>335</v>
      </c>
      <c r="K680" s="273">
        <v>2020</v>
      </c>
      <c r="L680" s="274" t="s">
        <v>315</v>
      </c>
      <c r="N680" s="272" t="s">
        <v>307</v>
      </c>
      <c r="O680" s="278" t="s">
        <v>307</v>
      </c>
      <c r="P680" s="271">
        <v>0</v>
      </c>
      <c r="AC680" s="274" t="s">
        <v>307</v>
      </c>
    </row>
    <row r="681" spans="1:33" ht="28.8" x14ac:dyDescent="0.3">
      <c r="A681" s="273">
        <v>124557</v>
      </c>
      <c r="B681" s="274" t="s">
        <v>1657</v>
      </c>
      <c r="C681" s="274" t="s">
        <v>72</v>
      </c>
      <c r="D681" s="274" t="s">
        <v>263</v>
      </c>
      <c r="E681" s="274" t="s">
        <v>333</v>
      </c>
      <c r="F681" s="275">
        <v>35435</v>
      </c>
      <c r="G681" s="274" t="s">
        <v>2027</v>
      </c>
      <c r="H681" s="274" t="s">
        <v>334</v>
      </c>
      <c r="I681" s="274" t="s">
        <v>415</v>
      </c>
      <c r="J681" s="274" t="s">
        <v>335</v>
      </c>
      <c r="K681" s="273">
        <v>2015</v>
      </c>
      <c r="L681" s="274" t="s">
        <v>320</v>
      </c>
      <c r="N681" s="272" t="s">
        <v>307</v>
      </c>
      <c r="O681" s="278" t="s">
        <v>307</v>
      </c>
      <c r="P681" s="271">
        <v>0</v>
      </c>
      <c r="AC681" s="274" t="s">
        <v>307</v>
      </c>
    </row>
    <row r="682" spans="1:33" ht="28.8" x14ac:dyDescent="0.3">
      <c r="A682" s="271">
        <v>124560</v>
      </c>
      <c r="B682" s="272" t="s">
        <v>1658</v>
      </c>
      <c r="C682" s="272" t="s">
        <v>634</v>
      </c>
      <c r="D682" s="272" t="s">
        <v>288</v>
      </c>
      <c r="E682" s="272" t="s">
        <v>1408</v>
      </c>
      <c r="F682" s="281" t="s">
        <v>2028</v>
      </c>
      <c r="G682" s="272" t="s">
        <v>2029</v>
      </c>
      <c r="H682" s="272" t="s">
        <v>334</v>
      </c>
      <c r="I682" s="272" t="s">
        <v>415</v>
      </c>
      <c r="J682" s="272" t="s">
        <v>335</v>
      </c>
      <c r="K682" s="272" t="s">
        <v>2170</v>
      </c>
      <c r="L682" s="272" t="s">
        <v>317</v>
      </c>
      <c r="M682" s="281" t="s">
        <v>307</v>
      </c>
      <c r="N682" s="272" t="s">
        <v>307</v>
      </c>
      <c r="O682" s="278" t="s">
        <v>307</v>
      </c>
      <c r="P682" s="271">
        <v>0</v>
      </c>
      <c r="Q682" s="281" t="s">
        <v>307</v>
      </c>
      <c r="R682" s="281" t="s">
        <v>307</v>
      </c>
      <c r="S682" s="281" t="s">
        <v>307</v>
      </c>
      <c r="T682" s="281" t="s">
        <v>307</v>
      </c>
      <c r="U682" s="281" t="s">
        <v>307</v>
      </c>
      <c r="V682" s="281" t="s">
        <v>307</v>
      </c>
      <c r="W682" s="281" t="s">
        <v>307</v>
      </c>
      <c r="X682" s="281" t="s">
        <v>307</v>
      </c>
      <c r="Y682" s="281" t="s">
        <v>307</v>
      </c>
      <c r="Z682" s="281" t="s">
        <v>307</v>
      </c>
      <c r="AA682" s="281" t="s">
        <v>307</v>
      </c>
      <c r="AB682" s="281" t="s">
        <v>307</v>
      </c>
      <c r="AC682" s="272" t="s">
        <v>307</v>
      </c>
      <c r="AD682" s="281"/>
      <c r="AE682" s="281" t="s">
        <v>307</v>
      </c>
      <c r="AF682" s="281"/>
      <c r="AG682" s="281" t="s">
        <v>2051</v>
      </c>
    </row>
    <row r="683" spans="1:33" ht="14.4" x14ac:dyDescent="0.3">
      <c r="A683" s="273">
        <v>124561</v>
      </c>
      <c r="B683" s="274" t="s">
        <v>1659</v>
      </c>
      <c r="C683" s="274" t="s">
        <v>63</v>
      </c>
      <c r="D683" s="274" t="s">
        <v>227</v>
      </c>
      <c r="E683" s="274" t="s">
        <v>333</v>
      </c>
      <c r="F683" s="279"/>
      <c r="G683" s="274" t="s">
        <v>1904</v>
      </c>
      <c r="H683" s="274" t="s">
        <v>1666</v>
      </c>
      <c r="I683" s="274" t="s">
        <v>415</v>
      </c>
      <c r="J683" s="274" t="s">
        <v>1666</v>
      </c>
      <c r="K683" s="273">
        <v>0</v>
      </c>
      <c r="L683" s="274" t="s">
        <v>1666</v>
      </c>
      <c r="N683" s="272" t="s">
        <v>307</v>
      </c>
      <c r="O683" s="278" t="s">
        <v>307</v>
      </c>
      <c r="P683" s="271">
        <v>0</v>
      </c>
      <c r="AC683" s="274" t="s">
        <v>307</v>
      </c>
    </row>
    <row r="684" spans="1:33" ht="28.8" x14ac:dyDescent="0.3">
      <c r="A684" s="273">
        <v>124564</v>
      </c>
      <c r="B684" s="274" t="s">
        <v>1660</v>
      </c>
      <c r="C684" s="274" t="s">
        <v>97</v>
      </c>
      <c r="D684" s="274" t="s">
        <v>500</v>
      </c>
      <c r="E684" s="274" t="s">
        <v>1408</v>
      </c>
      <c r="F684" s="275">
        <v>37028</v>
      </c>
      <c r="G684" s="274" t="s">
        <v>1804</v>
      </c>
      <c r="H684" s="274" t="s">
        <v>334</v>
      </c>
      <c r="I684" s="274" t="s">
        <v>415</v>
      </c>
      <c r="J684" s="274" t="s">
        <v>316</v>
      </c>
      <c r="K684" s="273">
        <v>2019</v>
      </c>
      <c r="L684" s="274" t="s">
        <v>317</v>
      </c>
      <c r="N684" s="272" t="s">
        <v>307</v>
      </c>
      <c r="O684" s="278" t="s">
        <v>307</v>
      </c>
      <c r="P684" s="271">
        <v>0</v>
      </c>
      <c r="AC684" s="274" t="s">
        <v>307</v>
      </c>
    </row>
    <row r="685" spans="1:33" ht="28.8" x14ac:dyDescent="0.3">
      <c r="A685" s="273">
        <v>124567</v>
      </c>
      <c r="B685" s="274" t="s">
        <v>1661</v>
      </c>
      <c r="C685" s="274" t="s">
        <v>151</v>
      </c>
      <c r="D685" s="274" t="s">
        <v>2114</v>
      </c>
      <c r="E685" s="274" t="s">
        <v>333</v>
      </c>
      <c r="F685" s="280">
        <v>37714</v>
      </c>
      <c r="G685" s="274" t="s">
        <v>315</v>
      </c>
      <c r="H685" s="274" t="s">
        <v>334</v>
      </c>
      <c r="I685" s="274" t="s">
        <v>415</v>
      </c>
      <c r="J685" s="274" t="s">
        <v>316</v>
      </c>
      <c r="K685" s="273">
        <v>2021</v>
      </c>
      <c r="L685" s="274" t="s">
        <v>315</v>
      </c>
      <c r="N685" s="272" t="s">
        <v>307</v>
      </c>
      <c r="O685" s="278" t="s">
        <v>307</v>
      </c>
      <c r="P685" s="271">
        <v>0</v>
      </c>
      <c r="AC685" s="274" t="s">
        <v>307</v>
      </c>
    </row>
    <row r="686" spans="1:33" ht="28.8" x14ac:dyDescent="0.3">
      <c r="A686" s="273">
        <v>124572</v>
      </c>
      <c r="B686" s="274" t="s">
        <v>1662</v>
      </c>
      <c r="C686" s="274" t="s">
        <v>678</v>
      </c>
      <c r="D686" s="274" t="s">
        <v>1524</v>
      </c>
      <c r="E686" s="274" t="s">
        <v>1408</v>
      </c>
      <c r="F686" s="275">
        <v>36538</v>
      </c>
      <c r="G686" s="274" t="s">
        <v>1811</v>
      </c>
      <c r="H686" s="274" t="s">
        <v>334</v>
      </c>
      <c r="I686" s="274" t="s">
        <v>415</v>
      </c>
      <c r="J686" s="274" t="s">
        <v>316</v>
      </c>
      <c r="K686" s="273">
        <v>2018</v>
      </c>
      <c r="L686" s="274" t="s">
        <v>315</v>
      </c>
      <c r="N686" s="272" t="s">
        <v>307</v>
      </c>
      <c r="O686" s="278" t="s">
        <v>307</v>
      </c>
      <c r="P686" s="271">
        <v>0</v>
      </c>
      <c r="AC686" s="274" t="s">
        <v>307</v>
      </c>
    </row>
    <row r="687" spans="1:33" ht="28.8" x14ac:dyDescent="0.3">
      <c r="A687" s="273">
        <v>124573</v>
      </c>
      <c r="B687" s="274" t="s">
        <v>1663</v>
      </c>
      <c r="C687" s="274" t="s">
        <v>1504</v>
      </c>
      <c r="D687" s="274" t="s">
        <v>221</v>
      </c>
      <c r="E687" s="274" t="s">
        <v>333</v>
      </c>
      <c r="F687" s="280">
        <v>32218</v>
      </c>
      <c r="G687" s="274" t="s">
        <v>315</v>
      </c>
      <c r="H687" s="274" t="s">
        <v>334</v>
      </c>
      <c r="I687" s="274" t="s">
        <v>415</v>
      </c>
      <c r="J687" s="274" t="s">
        <v>335</v>
      </c>
      <c r="K687" s="273">
        <v>2006</v>
      </c>
      <c r="L687" s="274" t="s">
        <v>317</v>
      </c>
      <c r="N687" s="272" t="s">
        <v>307</v>
      </c>
      <c r="O687" s="278" t="s">
        <v>307</v>
      </c>
      <c r="P687" s="271">
        <v>0</v>
      </c>
      <c r="AC687" s="274" t="s">
        <v>307</v>
      </c>
    </row>
    <row r="688" spans="1:33" ht="28.8" x14ac:dyDescent="0.3">
      <c r="A688" s="273">
        <v>124575</v>
      </c>
      <c r="B688" s="274" t="s">
        <v>1664</v>
      </c>
      <c r="C688" s="274" t="s">
        <v>1526</v>
      </c>
      <c r="D688" s="274" t="s">
        <v>1665</v>
      </c>
      <c r="E688" s="274" t="s">
        <v>333</v>
      </c>
      <c r="F688" s="279"/>
      <c r="G688" s="274" t="s">
        <v>2030</v>
      </c>
      <c r="H688" s="274" t="s">
        <v>334</v>
      </c>
      <c r="I688" s="274" t="s">
        <v>415</v>
      </c>
      <c r="J688" s="274" t="s">
        <v>316</v>
      </c>
      <c r="K688" s="273">
        <v>2020</v>
      </c>
      <c r="L688" s="274" t="s">
        <v>317</v>
      </c>
      <c r="N688" s="272" t="s">
        <v>307</v>
      </c>
      <c r="O688" s="278" t="s">
        <v>307</v>
      </c>
      <c r="P688" s="271">
        <v>0</v>
      </c>
      <c r="AC688" s="274" t="s">
        <v>307</v>
      </c>
    </row>
    <row r="689" spans="1:33" ht="28.8" x14ac:dyDescent="0.3">
      <c r="A689" s="273">
        <v>124577</v>
      </c>
      <c r="B689" s="274" t="s">
        <v>1667</v>
      </c>
      <c r="C689" s="274" t="s">
        <v>96</v>
      </c>
      <c r="D689" s="274" t="s">
        <v>223</v>
      </c>
      <c r="E689" s="274" t="s">
        <v>333</v>
      </c>
      <c r="F689" s="275">
        <v>37394</v>
      </c>
      <c r="G689" s="274" t="s">
        <v>326</v>
      </c>
      <c r="H689" s="274" t="s">
        <v>334</v>
      </c>
      <c r="I689" s="274" t="s">
        <v>415</v>
      </c>
      <c r="J689" s="274" t="s">
        <v>316</v>
      </c>
      <c r="K689" s="273">
        <v>0</v>
      </c>
      <c r="L689" s="274" t="s">
        <v>326</v>
      </c>
      <c r="N689" s="272" t="s">
        <v>307</v>
      </c>
      <c r="O689" s="278" t="s">
        <v>307</v>
      </c>
      <c r="P689" s="271">
        <v>0</v>
      </c>
      <c r="AC689" s="274" t="s">
        <v>307</v>
      </c>
    </row>
    <row r="690" spans="1:33" ht="28.8" x14ac:dyDescent="0.3">
      <c r="A690" s="273">
        <v>124578</v>
      </c>
      <c r="B690" s="274" t="s">
        <v>1668</v>
      </c>
      <c r="C690" s="274" t="s">
        <v>81</v>
      </c>
      <c r="D690" s="274" t="s">
        <v>2115</v>
      </c>
      <c r="E690" s="274" t="s">
        <v>333</v>
      </c>
      <c r="F690" s="276"/>
      <c r="G690" s="274" t="s">
        <v>315</v>
      </c>
      <c r="H690" s="274" t="s">
        <v>334</v>
      </c>
      <c r="I690" s="274" t="s">
        <v>415</v>
      </c>
      <c r="J690" s="274" t="s">
        <v>335</v>
      </c>
      <c r="K690" s="273">
        <v>2009</v>
      </c>
      <c r="L690" s="274" t="s">
        <v>317</v>
      </c>
      <c r="N690" s="272" t="s">
        <v>307</v>
      </c>
      <c r="O690" s="278" t="s">
        <v>307</v>
      </c>
      <c r="P690" s="271">
        <v>0</v>
      </c>
      <c r="AC690" s="274" t="s">
        <v>307</v>
      </c>
    </row>
    <row r="691" spans="1:33" ht="28.8" x14ac:dyDescent="0.3">
      <c r="A691" s="273">
        <v>124580</v>
      </c>
      <c r="B691" s="274" t="s">
        <v>1669</v>
      </c>
      <c r="C691" s="274" t="s">
        <v>107</v>
      </c>
      <c r="D691" s="274" t="s">
        <v>392</v>
      </c>
      <c r="E691" s="274" t="s">
        <v>333</v>
      </c>
      <c r="F691" s="280">
        <v>37299</v>
      </c>
      <c r="G691" s="274" t="s">
        <v>326</v>
      </c>
      <c r="H691" s="274" t="s">
        <v>334</v>
      </c>
      <c r="I691" s="274" t="s">
        <v>415</v>
      </c>
      <c r="J691" s="274" t="s">
        <v>316</v>
      </c>
      <c r="K691" s="273">
        <v>2020</v>
      </c>
      <c r="L691" s="274" t="s">
        <v>326</v>
      </c>
      <c r="N691" s="272" t="s">
        <v>307</v>
      </c>
      <c r="O691" s="278" t="s">
        <v>307</v>
      </c>
      <c r="P691" s="271">
        <v>0</v>
      </c>
      <c r="AC691" s="274" t="s">
        <v>307</v>
      </c>
    </row>
    <row r="692" spans="1:33" ht="28.8" x14ac:dyDescent="0.3">
      <c r="A692" s="273">
        <v>124582</v>
      </c>
      <c r="B692" s="274" t="s">
        <v>1670</v>
      </c>
      <c r="C692" s="274" t="s">
        <v>168</v>
      </c>
      <c r="D692" s="274" t="s">
        <v>225</v>
      </c>
      <c r="E692" s="274" t="s">
        <v>333</v>
      </c>
      <c r="F692" s="275">
        <v>36704</v>
      </c>
      <c r="G692" s="274" t="s">
        <v>2031</v>
      </c>
      <c r="H692" s="274" t="s">
        <v>334</v>
      </c>
      <c r="I692" s="274" t="s">
        <v>415</v>
      </c>
      <c r="J692" s="274" t="s">
        <v>316</v>
      </c>
      <c r="K692" s="273">
        <v>2018</v>
      </c>
      <c r="L692" s="274" t="s">
        <v>541</v>
      </c>
      <c r="N692" s="272" t="s">
        <v>307</v>
      </c>
      <c r="O692" s="278" t="s">
        <v>307</v>
      </c>
      <c r="P692" s="271">
        <v>0</v>
      </c>
      <c r="AC692" s="274" t="s">
        <v>307</v>
      </c>
    </row>
    <row r="693" spans="1:33" ht="28.8" x14ac:dyDescent="0.3">
      <c r="A693" s="273">
        <v>124585</v>
      </c>
      <c r="B693" s="274" t="s">
        <v>1671</v>
      </c>
      <c r="C693" s="274" t="s">
        <v>66</v>
      </c>
      <c r="D693" s="274" t="s">
        <v>216</v>
      </c>
      <c r="E693" s="274" t="s">
        <v>333</v>
      </c>
      <c r="F693" s="279"/>
      <c r="G693" s="274" t="s">
        <v>1809</v>
      </c>
      <c r="H693" s="274" t="s">
        <v>334</v>
      </c>
      <c r="I693" s="274" t="s">
        <v>415</v>
      </c>
      <c r="J693" s="274" t="s">
        <v>316</v>
      </c>
      <c r="K693" s="273">
        <v>2021</v>
      </c>
      <c r="L693" s="274" t="s">
        <v>315</v>
      </c>
      <c r="N693" s="272" t="s">
        <v>307</v>
      </c>
      <c r="O693" s="278" t="s">
        <v>307</v>
      </c>
      <c r="P693" s="271">
        <v>0</v>
      </c>
      <c r="AC693" s="274" t="s">
        <v>307</v>
      </c>
    </row>
    <row r="694" spans="1:33" ht="28.8" x14ac:dyDescent="0.3">
      <c r="A694" s="273">
        <v>124586</v>
      </c>
      <c r="B694" s="274" t="s">
        <v>1672</v>
      </c>
      <c r="C694" s="274" t="s">
        <v>135</v>
      </c>
      <c r="D694" s="274" t="s">
        <v>270</v>
      </c>
      <c r="E694" s="274" t="s">
        <v>1408</v>
      </c>
      <c r="F694" s="275">
        <v>32660</v>
      </c>
      <c r="G694" s="274" t="s">
        <v>2032</v>
      </c>
      <c r="H694" s="274" t="s">
        <v>334</v>
      </c>
      <c r="I694" s="274" t="s">
        <v>415</v>
      </c>
      <c r="J694" s="274" t="s">
        <v>1787</v>
      </c>
      <c r="K694" s="273">
        <v>2008</v>
      </c>
      <c r="L694" s="274" t="s">
        <v>323</v>
      </c>
      <c r="N694" s="272" t="s">
        <v>307</v>
      </c>
      <c r="O694" s="278" t="s">
        <v>307</v>
      </c>
      <c r="P694" s="271">
        <v>0</v>
      </c>
      <c r="AC694" s="274" t="s">
        <v>307</v>
      </c>
    </row>
    <row r="695" spans="1:33" ht="28.8" x14ac:dyDescent="0.3">
      <c r="A695" s="273">
        <v>124590</v>
      </c>
      <c r="B695" s="274" t="s">
        <v>1673</v>
      </c>
      <c r="C695" s="274" t="s">
        <v>64</v>
      </c>
      <c r="D695" s="274" t="s">
        <v>194</v>
      </c>
      <c r="E695" s="274" t="s">
        <v>332</v>
      </c>
      <c r="F695" s="280">
        <v>37257</v>
      </c>
      <c r="G695" s="274" t="s">
        <v>1878</v>
      </c>
      <c r="H695" s="274" t="s">
        <v>334</v>
      </c>
      <c r="I695" s="274" t="s">
        <v>415</v>
      </c>
      <c r="J695" s="274" t="s">
        <v>316</v>
      </c>
      <c r="K695" s="273">
        <v>2020</v>
      </c>
      <c r="L695" s="274" t="s">
        <v>315</v>
      </c>
      <c r="N695" s="272" t="s">
        <v>307</v>
      </c>
      <c r="O695" s="278" t="s">
        <v>307</v>
      </c>
      <c r="P695" s="271">
        <v>0</v>
      </c>
      <c r="AC695" s="274" t="s">
        <v>307</v>
      </c>
    </row>
    <row r="696" spans="1:33" ht="28.8" x14ac:dyDescent="0.3">
      <c r="A696" s="273">
        <v>124592</v>
      </c>
      <c r="B696" s="274" t="s">
        <v>1674</v>
      </c>
      <c r="C696" s="274" t="s">
        <v>67</v>
      </c>
      <c r="D696" s="274" t="s">
        <v>477</v>
      </c>
      <c r="E696" s="274" t="s">
        <v>333</v>
      </c>
      <c r="F696" s="275">
        <v>36407</v>
      </c>
      <c r="G696" s="274" t="s">
        <v>315</v>
      </c>
      <c r="H696" s="274" t="s">
        <v>334</v>
      </c>
      <c r="I696" s="274" t="s">
        <v>415</v>
      </c>
      <c r="J696" s="274" t="s">
        <v>316</v>
      </c>
      <c r="K696" s="273">
        <v>2017</v>
      </c>
      <c r="L696" s="274" t="s">
        <v>315</v>
      </c>
      <c r="N696" s="272" t="s">
        <v>307</v>
      </c>
      <c r="O696" s="278" t="s">
        <v>307</v>
      </c>
      <c r="P696" s="271">
        <v>0</v>
      </c>
      <c r="AC696" s="274" t="s">
        <v>307</v>
      </c>
    </row>
    <row r="697" spans="1:33" ht="28.8" x14ac:dyDescent="0.3">
      <c r="A697" s="273">
        <v>124593</v>
      </c>
      <c r="B697" s="274" t="s">
        <v>1675</v>
      </c>
      <c r="C697" s="274" t="s">
        <v>120</v>
      </c>
      <c r="D697" s="274" t="s">
        <v>459</v>
      </c>
      <c r="E697" s="274" t="s">
        <v>333</v>
      </c>
      <c r="F697" s="275">
        <v>36305</v>
      </c>
      <c r="G697" s="274" t="s">
        <v>315</v>
      </c>
      <c r="H697" s="274" t="s">
        <v>334</v>
      </c>
      <c r="I697" s="274" t="s">
        <v>415</v>
      </c>
      <c r="J697" s="274" t="s">
        <v>316</v>
      </c>
      <c r="K697" s="273">
        <v>2017</v>
      </c>
      <c r="L697" s="274" t="s">
        <v>315</v>
      </c>
      <c r="N697" s="272" t="s">
        <v>307</v>
      </c>
      <c r="O697" s="278" t="s">
        <v>307</v>
      </c>
      <c r="P697" s="271">
        <v>0</v>
      </c>
      <c r="AC697" s="274" t="s">
        <v>307</v>
      </c>
    </row>
    <row r="698" spans="1:33" ht="28.8" x14ac:dyDescent="0.3">
      <c r="A698" s="273">
        <v>124594</v>
      </c>
      <c r="B698" s="274" t="s">
        <v>1676</v>
      </c>
      <c r="C698" s="274" t="s">
        <v>112</v>
      </c>
      <c r="D698" s="274" t="s">
        <v>245</v>
      </c>
      <c r="E698" s="274" t="s">
        <v>333</v>
      </c>
      <c r="F698" s="280">
        <v>36467</v>
      </c>
      <c r="G698" s="274" t="s">
        <v>1795</v>
      </c>
      <c r="H698" s="274" t="s">
        <v>334</v>
      </c>
      <c r="I698" s="274" t="s">
        <v>415</v>
      </c>
      <c r="J698" s="274" t="s">
        <v>316</v>
      </c>
      <c r="K698" s="273">
        <v>2017</v>
      </c>
      <c r="L698" s="274" t="s">
        <v>317</v>
      </c>
      <c r="N698" s="272" t="s">
        <v>307</v>
      </c>
      <c r="O698" s="278" t="s">
        <v>307</v>
      </c>
      <c r="P698" s="271">
        <v>0</v>
      </c>
      <c r="AC698" s="274" t="s">
        <v>307</v>
      </c>
    </row>
    <row r="699" spans="1:33" ht="28.8" x14ac:dyDescent="0.3">
      <c r="A699" s="273">
        <v>124595</v>
      </c>
      <c r="B699" s="274" t="s">
        <v>1677</v>
      </c>
      <c r="C699" s="274" t="s">
        <v>683</v>
      </c>
      <c r="D699" s="274" t="s">
        <v>1329</v>
      </c>
      <c r="E699" s="274" t="s">
        <v>1408</v>
      </c>
      <c r="F699" s="275">
        <v>37566</v>
      </c>
      <c r="G699" s="274" t="s">
        <v>315</v>
      </c>
      <c r="H699" s="274" t="s">
        <v>334</v>
      </c>
      <c r="I699" s="274" t="s">
        <v>415</v>
      </c>
      <c r="J699" s="274" t="s">
        <v>1787</v>
      </c>
      <c r="K699" s="273">
        <v>2019</v>
      </c>
      <c r="L699" s="274" t="s">
        <v>315</v>
      </c>
      <c r="N699" s="272" t="s">
        <v>307</v>
      </c>
      <c r="O699" s="278" t="s">
        <v>307</v>
      </c>
      <c r="P699" s="271">
        <v>0</v>
      </c>
      <c r="AC699" s="274" t="s">
        <v>307</v>
      </c>
    </row>
    <row r="700" spans="1:33" ht="28.8" x14ac:dyDescent="0.3">
      <c r="A700" s="271">
        <v>124596</v>
      </c>
      <c r="B700" s="272" t="s">
        <v>1678</v>
      </c>
      <c r="C700" s="272" t="s">
        <v>1679</v>
      </c>
      <c r="D700" s="272" t="s">
        <v>234</v>
      </c>
      <c r="E700" s="272" t="s">
        <v>333</v>
      </c>
      <c r="F700" s="272" t="s">
        <v>2033</v>
      </c>
      <c r="G700" s="272" t="s">
        <v>315</v>
      </c>
      <c r="H700" s="272" t="s">
        <v>334</v>
      </c>
      <c r="I700" s="272" t="s">
        <v>415</v>
      </c>
      <c r="J700" s="272" t="s">
        <v>335</v>
      </c>
      <c r="K700" s="272" t="s">
        <v>2180</v>
      </c>
      <c r="L700" s="272" t="s">
        <v>315</v>
      </c>
      <c r="M700" s="281" t="s">
        <v>307</v>
      </c>
      <c r="N700" s="272" t="s">
        <v>307</v>
      </c>
      <c r="O700" s="278" t="s">
        <v>307</v>
      </c>
      <c r="P700" s="271">
        <v>0</v>
      </c>
      <c r="Q700" s="281" t="s">
        <v>307</v>
      </c>
      <c r="R700" s="281" t="s">
        <v>307</v>
      </c>
      <c r="S700" s="281" t="s">
        <v>307</v>
      </c>
      <c r="T700" s="281" t="s">
        <v>307</v>
      </c>
      <c r="U700" s="281" t="s">
        <v>307</v>
      </c>
      <c r="V700" s="281" t="s">
        <v>307</v>
      </c>
      <c r="W700" s="281" t="s">
        <v>307</v>
      </c>
      <c r="X700" s="281" t="s">
        <v>307</v>
      </c>
      <c r="Y700" s="281" t="s">
        <v>307</v>
      </c>
      <c r="Z700" s="281" t="s">
        <v>307</v>
      </c>
      <c r="AA700" s="281" t="s">
        <v>307</v>
      </c>
      <c r="AB700" s="281" t="s">
        <v>307</v>
      </c>
      <c r="AC700" s="272" t="s">
        <v>307</v>
      </c>
      <c r="AD700" s="281"/>
      <c r="AE700" s="281" t="s">
        <v>307</v>
      </c>
      <c r="AF700" s="281"/>
      <c r="AG700" s="281" t="s">
        <v>2051</v>
      </c>
    </row>
    <row r="701" spans="1:33" ht="28.8" x14ac:dyDescent="0.3">
      <c r="A701" s="273">
        <v>124597</v>
      </c>
      <c r="B701" s="274" t="s">
        <v>1680</v>
      </c>
      <c r="C701" s="274" t="s">
        <v>87</v>
      </c>
      <c r="D701" s="274" t="s">
        <v>240</v>
      </c>
      <c r="E701" s="274" t="s">
        <v>333</v>
      </c>
      <c r="F701" s="279"/>
      <c r="G701" s="274" t="s">
        <v>1802</v>
      </c>
      <c r="H701" s="274" t="s">
        <v>334</v>
      </c>
      <c r="I701" s="274" t="s">
        <v>415</v>
      </c>
      <c r="J701" s="274" t="s">
        <v>316</v>
      </c>
      <c r="K701" s="273">
        <v>1999</v>
      </c>
      <c r="L701" s="274" t="s">
        <v>1783</v>
      </c>
      <c r="N701" s="272" t="s">
        <v>307</v>
      </c>
      <c r="O701" s="278" t="s">
        <v>307</v>
      </c>
      <c r="P701" s="271">
        <v>0</v>
      </c>
      <c r="AC701" s="274" t="s">
        <v>307</v>
      </c>
    </row>
    <row r="702" spans="1:33" ht="28.8" x14ac:dyDescent="0.3">
      <c r="A702" s="273">
        <v>124599</v>
      </c>
      <c r="B702" s="274" t="s">
        <v>1681</v>
      </c>
      <c r="C702" s="274" t="s">
        <v>166</v>
      </c>
      <c r="D702" s="274" t="s">
        <v>510</v>
      </c>
      <c r="E702" s="274" t="s">
        <v>1408</v>
      </c>
      <c r="F702" s="275">
        <v>37622</v>
      </c>
      <c r="G702" s="274" t="s">
        <v>315</v>
      </c>
      <c r="H702" s="274" t="s">
        <v>334</v>
      </c>
      <c r="I702" s="274" t="s">
        <v>415</v>
      </c>
      <c r="J702" s="274" t="s">
        <v>316</v>
      </c>
      <c r="K702" s="273">
        <v>2020</v>
      </c>
      <c r="L702" s="274" t="s">
        <v>315</v>
      </c>
      <c r="N702" s="272" t="s">
        <v>307</v>
      </c>
      <c r="O702" s="278" t="s">
        <v>307</v>
      </c>
      <c r="P702" s="271">
        <v>0</v>
      </c>
      <c r="AC702" s="274" t="s">
        <v>307</v>
      </c>
    </row>
    <row r="703" spans="1:33" ht="28.8" x14ac:dyDescent="0.3">
      <c r="A703" s="273">
        <v>124601</v>
      </c>
      <c r="B703" s="274" t="s">
        <v>1682</v>
      </c>
      <c r="C703" s="274" t="s">
        <v>69</v>
      </c>
      <c r="D703" s="274" t="s">
        <v>1018</v>
      </c>
      <c r="E703" s="274" t="s">
        <v>1408</v>
      </c>
      <c r="F703" s="276"/>
      <c r="G703" s="274" t="s">
        <v>315</v>
      </c>
      <c r="H703" s="274" t="s">
        <v>334</v>
      </c>
      <c r="I703" s="274" t="s">
        <v>415</v>
      </c>
      <c r="J703" s="274" t="s">
        <v>316</v>
      </c>
      <c r="K703" s="273">
        <v>2021</v>
      </c>
      <c r="L703" s="274" t="s">
        <v>315</v>
      </c>
      <c r="N703" s="272" t="s">
        <v>307</v>
      </c>
      <c r="O703" s="278" t="s">
        <v>307</v>
      </c>
      <c r="P703" s="271">
        <v>0</v>
      </c>
      <c r="AC703" s="274" t="s">
        <v>307</v>
      </c>
    </row>
    <row r="704" spans="1:33" ht="28.8" x14ac:dyDescent="0.3">
      <c r="A704" s="273">
        <v>124602</v>
      </c>
      <c r="B704" s="274" t="s">
        <v>1683</v>
      </c>
      <c r="C704" s="274" t="s">
        <v>110</v>
      </c>
      <c r="D704" s="274" t="s">
        <v>695</v>
      </c>
      <c r="E704" s="274" t="s">
        <v>333</v>
      </c>
      <c r="F704" s="275">
        <v>36971</v>
      </c>
      <c r="G704" s="274" t="s">
        <v>315</v>
      </c>
      <c r="H704" s="274" t="s">
        <v>334</v>
      </c>
      <c r="I704" s="274" t="s">
        <v>415</v>
      </c>
      <c r="J704" s="274" t="s">
        <v>316</v>
      </c>
      <c r="K704" s="273">
        <v>2020</v>
      </c>
      <c r="L704" s="274" t="s">
        <v>315</v>
      </c>
      <c r="N704" s="272" t="s">
        <v>307</v>
      </c>
      <c r="O704" s="278" t="s">
        <v>307</v>
      </c>
      <c r="P704" s="271">
        <v>0</v>
      </c>
      <c r="AC704" s="274" t="s">
        <v>307</v>
      </c>
    </row>
    <row r="705" spans="1:33" ht="28.8" x14ac:dyDescent="0.3">
      <c r="A705" s="273">
        <v>124603</v>
      </c>
      <c r="B705" s="274" t="s">
        <v>1685</v>
      </c>
      <c r="C705" s="274" t="s">
        <v>712</v>
      </c>
      <c r="D705" s="274" t="s">
        <v>691</v>
      </c>
      <c r="E705" s="274" t="s">
        <v>333</v>
      </c>
      <c r="F705" s="280">
        <v>37257</v>
      </c>
      <c r="G705" s="274" t="s">
        <v>315</v>
      </c>
      <c r="H705" s="274" t="s">
        <v>334</v>
      </c>
      <c r="I705" s="274" t="s">
        <v>415</v>
      </c>
      <c r="J705" s="274" t="s">
        <v>316</v>
      </c>
      <c r="K705" s="273">
        <v>2019</v>
      </c>
      <c r="L705" s="274" t="s">
        <v>317</v>
      </c>
      <c r="N705" s="272" t="s">
        <v>307</v>
      </c>
      <c r="O705" s="278" t="s">
        <v>307</v>
      </c>
      <c r="P705" s="271">
        <v>0</v>
      </c>
      <c r="AC705" s="274" t="s">
        <v>307</v>
      </c>
    </row>
    <row r="706" spans="1:33" ht="28.8" x14ac:dyDescent="0.3">
      <c r="A706" s="273">
        <v>124604</v>
      </c>
      <c r="B706" s="274" t="s">
        <v>1686</v>
      </c>
      <c r="C706" s="274" t="s">
        <v>66</v>
      </c>
      <c r="D706" s="274" t="s">
        <v>361</v>
      </c>
      <c r="E706" s="274" t="s">
        <v>1408</v>
      </c>
      <c r="F706" s="275">
        <v>37257</v>
      </c>
      <c r="G706" s="274" t="s">
        <v>315</v>
      </c>
      <c r="H706" s="274" t="s">
        <v>334</v>
      </c>
      <c r="I706" s="274" t="s">
        <v>415</v>
      </c>
      <c r="J706" s="274" t="s">
        <v>1787</v>
      </c>
      <c r="K706" s="273">
        <v>2019</v>
      </c>
      <c r="L706" s="274" t="s">
        <v>315</v>
      </c>
      <c r="N706" s="272">
        <v>518</v>
      </c>
      <c r="O706" s="278">
        <v>45354</v>
      </c>
      <c r="P706" s="271">
        <v>20000</v>
      </c>
      <c r="AC706" s="274" t="s">
        <v>307</v>
      </c>
    </row>
    <row r="707" spans="1:33" ht="28.8" x14ac:dyDescent="0.3">
      <c r="A707" s="273">
        <v>124607</v>
      </c>
      <c r="B707" s="274" t="s">
        <v>394</v>
      </c>
      <c r="C707" s="274" t="s">
        <v>138</v>
      </c>
      <c r="D707" s="274" t="s">
        <v>276</v>
      </c>
      <c r="E707" s="274" t="s">
        <v>332</v>
      </c>
      <c r="F707" s="275">
        <v>37196</v>
      </c>
      <c r="G707" s="274" t="s">
        <v>1815</v>
      </c>
      <c r="H707" s="274" t="s">
        <v>334</v>
      </c>
      <c r="I707" s="274" t="s">
        <v>415</v>
      </c>
      <c r="J707" s="274" t="s">
        <v>316</v>
      </c>
      <c r="K707" s="273">
        <v>2019</v>
      </c>
      <c r="L707" s="274" t="s">
        <v>317</v>
      </c>
      <c r="N707" s="272" t="s">
        <v>307</v>
      </c>
      <c r="O707" s="278" t="s">
        <v>307</v>
      </c>
      <c r="P707" s="271">
        <v>0</v>
      </c>
      <c r="AC707" s="274" t="s">
        <v>307</v>
      </c>
    </row>
    <row r="708" spans="1:33" ht="28.8" x14ac:dyDescent="0.3">
      <c r="A708" s="273">
        <v>124609</v>
      </c>
      <c r="B708" s="274" t="s">
        <v>1688</v>
      </c>
      <c r="C708" s="274" t="s">
        <v>60</v>
      </c>
      <c r="D708" s="274" t="s">
        <v>246</v>
      </c>
      <c r="E708" s="274" t="s">
        <v>332</v>
      </c>
      <c r="F708" s="280">
        <v>21563</v>
      </c>
      <c r="G708" s="274" t="s">
        <v>1883</v>
      </c>
      <c r="H708" s="274" t="s">
        <v>334</v>
      </c>
      <c r="I708" s="274" t="s">
        <v>415</v>
      </c>
      <c r="J708" s="274" t="s">
        <v>335</v>
      </c>
      <c r="K708" s="273">
        <v>1984</v>
      </c>
      <c r="L708" s="274" t="s">
        <v>319</v>
      </c>
      <c r="N708" s="272" t="s">
        <v>307</v>
      </c>
      <c r="O708" s="278" t="s">
        <v>307</v>
      </c>
      <c r="P708" s="271">
        <v>0</v>
      </c>
      <c r="AC708" s="274" t="s">
        <v>307</v>
      </c>
    </row>
    <row r="709" spans="1:33" ht="28.8" x14ac:dyDescent="0.3">
      <c r="A709" s="273">
        <v>124610</v>
      </c>
      <c r="B709" s="274" t="s">
        <v>900</v>
      </c>
      <c r="C709" s="274" t="s">
        <v>1689</v>
      </c>
      <c r="D709" s="274" t="s">
        <v>279</v>
      </c>
      <c r="E709" s="274" t="s">
        <v>332</v>
      </c>
      <c r="F709" s="275">
        <v>28929</v>
      </c>
      <c r="G709" s="274" t="s">
        <v>315</v>
      </c>
      <c r="H709" s="274" t="s">
        <v>334</v>
      </c>
      <c r="I709" s="274" t="s">
        <v>415</v>
      </c>
      <c r="J709" s="274" t="s">
        <v>335</v>
      </c>
      <c r="K709" s="273">
        <v>1999</v>
      </c>
      <c r="L709" s="274" t="s">
        <v>315</v>
      </c>
      <c r="N709" s="272" t="s">
        <v>307</v>
      </c>
      <c r="O709" s="278" t="s">
        <v>307</v>
      </c>
      <c r="P709" s="271">
        <v>0</v>
      </c>
      <c r="AC709" s="274" t="s">
        <v>307</v>
      </c>
    </row>
    <row r="710" spans="1:33" ht="28.8" x14ac:dyDescent="0.3">
      <c r="A710" s="273">
        <v>124612</v>
      </c>
      <c r="B710" s="274" t="s">
        <v>1690</v>
      </c>
      <c r="C710" s="274" t="s">
        <v>107</v>
      </c>
      <c r="D710" s="274" t="s">
        <v>1691</v>
      </c>
      <c r="E710" s="274" t="s">
        <v>332</v>
      </c>
      <c r="F710" s="279"/>
      <c r="G710" s="274" t="s">
        <v>315</v>
      </c>
      <c r="H710" s="274" t="s">
        <v>334</v>
      </c>
      <c r="I710" s="274" t="s">
        <v>415</v>
      </c>
      <c r="J710" s="274" t="s">
        <v>316</v>
      </c>
      <c r="K710" s="273">
        <v>2019</v>
      </c>
      <c r="L710" s="274" t="s">
        <v>315</v>
      </c>
      <c r="N710" s="272" t="s">
        <v>307</v>
      </c>
      <c r="O710" s="278" t="s">
        <v>307</v>
      </c>
      <c r="P710" s="271">
        <v>0</v>
      </c>
      <c r="AC710" s="274" t="s">
        <v>307</v>
      </c>
    </row>
    <row r="711" spans="1:33" ht="28.8" x14ac:dyDescent="0.3">
      <c r="A711" s="273">
        <v>124615</v>
      </c>
      <c r="B711" s="274" t="s">
        <v>1692</v>
      </c>
      <c r="C711" s="274" t="s">
        <v>623</v>
      </c>
      <c r="D711" s="274" t="s">
        <v>816</v>
      </c>
      <c r="E711" s="274" t="s">
        <v>332</v>
      </c>
      <c r="F711" s="279"/>
      <c r="G711" s="274" t="s">
        <v>315</v>
      </c>
      <c r="H711" s="274" t="s">
        <v>334</v>
      </c>
      <c r="I711" s="274" t="s">
        <v>415</v>
      </c>
      <c r="J711" s="274" t="s">
        <v>316</v>
      </c>
      <c r="K711" s="273">
        <v>2017</v>
      </c>
      <c r="L711" s="274" t="s">
        <v>315</v>
      </c>
      <c r="N711" s="272" t="s">
        <v>307</v>
      </c>
      <c r="O711" s="278" t="s">
        <v>307</v>
      </c>
      <c r="P711" s="271">
        <v>0</v>
      </c>
      <c r="AC711" s="274" t="s">
        <v>307</v>
      </c>
    </row>
    <row r="712" spans="1:33" ht="28.8" x14ac:dyDescent="0.3">
      <c r="A712" s="273">
        <v>124622</v>
      </c>
      <c r="B712" s="274" t="s">
        <v>1694</v>
      </c>
      <c r="C712" s="274" t="s">
        <v>120</v>
      </c>
      <c r="D712" s="274" t="s">
        <v>459</v>
      </c>
      <c r="E712" s="274" t="s">
        <v>332</v>
      </c>
      <c r="F712" s="279"/>
      <c r="G712" s="274" t="s">
        <v>315</v>
      </c>
      <c r="H712" s="274" t="s">
        <v>334</v>
      </c>
      <c r="I712" s="274" t="s">
        <v>415</v>
      </c>
      <c r="J712" s="274" t="s">
        <v>316</v>
      </c>
      <c r="K712" s="273">
        <v>0</v>
      </c>
      <c r="L712" s="274" t="s">
        <v>315</v>
      </c>
      <c r="N712" s="272" t="s">
        <v>307</v>
      </c>
      <c r="O712" s="278" t="s">
        <v>307</v>
      </c>
      <c r="P712" s="271">
        <v>0</v>
      </c>
      <c r="AC712" s="274" t="s">
        <v>307</v>
      </c>
    </row>
    <row r="713" spans="1:33" ht="28.8" x14ac:dyDescent="0.3">
      <c r="A713" s="273">
        <v>124624</v>
      </c>
      <c r="B713" s="274" t="s">
        <v>1695</v>
      </c>
      <c r="C713" s="274" t="s">
        <v>1302</v>
      </c>
      <c r="D713" s="274" t="s">
        <v>197</v>
      </c>
      <c r="E713" s="274" t="s">
        <v>332</v>
      </c>
      <c r="F713" s="275">
        <v>33878</v>
      </c>
      <c r="G713" s="274" t="s">
        <v>315</v>
      </c>
      <c r="H713" s="274" t="s">
        <v>334</v>
      </c>
      <c r="I713" s="274" t="s">
        <v>415</v>
      </c>
      <c r="J713" s="274" t="s">
        <v>335</v>
      </c>
      <c r="K713" s="273">
        <v>2013</v>
      </c>
      <c r="L713" s="274" t="s">
        <v>317</v>
      </c>
      <c r="N713" s="272" t="s">
        <v>307</v>
      </c>
      <c r="O713" s="278" t="s">
        <v>307</v>
      </c>
      <c r="P713" s="271">
        <v>0</v>
      </c>
      <c r="AC713" s="274" t="s">
        <v>307</v>
      </c>
    </row>
    <row r="714" spans="1:33" ht="28.8" x14ac:dyDescent="0.3">
      <c r="A714" s="271">
        <v>124628</v>
      </c>
      <c r="B714" s="272" t="s">
        <v>1696</v>
      </c>
      <c r="C714" s="272" t="s">
        <v>97</v>
      </c>
      <c r="D714" s="272" t="s">
        <v>197</v>
      </c>
      <c r="E714" s="272" t="s">
        <v>333</v>
      </c>
      <c r="F714" s="272" t="s">
        <v>2035</v>
      </c>
      <c r="G714" s="272" t="s">
        <v>315</v>
      </c>
      <c r="H714" s="272" t="s">
        <v>334</v>
      </c>
      <c r="I714" s="272" t="s">
        <v>415</v>
      </c>
      <c r="J714" s="272" t="s">
        <v>316</v>
      </c>
      <c r="K714" s="272" t="s">
        <v>2168</v>
      </c>
      <c r="L714" s="272" t="s">
        <v>315</v>
      </c>
      <c r="M714" s="281" t="s">
        <v>307</v>
      </c>
      <c r="N714" s="272" t="s">
        <v>307</v>
      </c>
      <c r="O714" s="278" t="s">
        <v>307</v>
      </c>
      <c r="P714" s="271">
        <v>0</v>
      </c>
      <c r="Q714" s="281" t="s">
        <v>307</v>
      </c>
      <c r="R714" s="281" t="s">
        <v>307</v>
      </c>
      <c r="S714" s="281" t="s">
        <v>307</v>
      </c>
      <c r="T714" s="281" t="s">
        <v>307</v>
      </c>
      <c r="U714" s="281" t="s">
        <v>307</v>
      </c>
      <c r="V714" s="281" t="s">
        <v>307</v>
      </c>
      <c r="W714" s="281" t="s">
        <v>307</v>
      </c>
      <c r="X714" s="281" t="s">
        <v>307</v>
      </c>
      <c r="Y714" s="281" t="s">
        <v>307</v>
      </c>
      <c r="Z714" s="281" t="s">
        <v>307</v>
      </c>
      <c r="AA714" s="281" t="s">
        <v>307</v>
      </c>
      <c r="AB714" s="281" t="s">
        <v>307</v>
      </c>
      <c r="AC714" s="272" t="s">
        <v>307</v>
      </c>
      <c r="AD714" s="281"/>
      <c r="AE714" s="281" t="s">
        <v>307</v>
      </c>
      <c r="AF714" s="281"/>
      <c r="AG714" s="281" t="s">
        <v>2051</v>
      </c>
    </row>
    <row r="715" spans="1:33" ht="28.8" x14ac:dyDescent="0.3">
      <c r="A715" s="273">
        <v>124629</v>
      </c>
      <c r="B715" s="274" t="s">
        <v>1697</v>
      </c>
      <c r="C715" s="274" t="s">
        <v>677</v>
      </c>
      <c r="D715" s="274" t="s">
        <v>261</v>
      </c>
      <c r="E715" s="274" t="s">
        <v>1408</v>
      </c>
      <c r="F715" s="276"/>
      <c r="G715" s="274" t="s">
        <v>315</v>
      </c>
      <c r="H715" s="274" t="s">
        <v>334</v>
      </c>
      <c r="I715" s="274" t="s">
        <v>415</v>
      </c>
      <c r="J715" s="274" t="s">
        <v>542</v>
      </c>
      <c r="K715" s="273">
        <v>2021</v>
      </c>
      <c r="L715" s="274" t="s">
        <v>317</v>
      </c>
      <c r="N715" s="272" t="s">
        <v>307</v>
      </c>
      <c r="O715" s="278" t="s">
        <v>307</v>
      </c>
      <c r="P715" s="271">
        <v>0</v>
      </c>
      <c r="AC715" s="274" t="s">
        <v>307</v>
      </c>
    </row>
    <row r="716" spans="1:33" ht="28.8" x14ac:dyDescent="0.3">
      <c r="A716" s="273">
        <v>124632</v>
      </c>
      <c r="B716" s="274" t="s">
        <v>1698</v>
      </c>
      <c r="C716" s="274" t="s">
        <v>693</v>
      </c>
      <c r="D716" s="274" t="s">
        <v>257</v>
      </c>
      <c r="E716" s="274" t="s">
        <v>1408</v>
      </c>
      <c r="F716" s="275">
        <v>33759</v>
      </c>
      <c r="G716" s="274" t="s">
        <v>315</v>
      </c>
      <c r="H716" s="274" t="s">
        <v>334</v>
      </c>
      <c r="I716" s="274" t="s">
        <v>417</v>
      </c>
      <c r="J716" s="274" t="s">
        <v>542</v>
      </c>
      <c r="K716" s="273">
        <v>2009</v>
      </c>
      <c r="L716" s="274" t="s">
        <v>315</v>
      </c>
      <c r="N716" s="272" t="s">
        <v>307</v>
      </c>
      <c r="O716" s="278" t="s">
        <v>307</v>
      </c>
      <c r="P716" s="271">
        <v>0</v>
      </c>
      <c r="AC716" s="274" t="s">
        <v>307</v>
      </c>
    </row>
    <row r="717" spans="1:33" ht="28.8" x14ac:dyDescent="0.3">
      <c r="A717" s="273">
        <v>124634</v>
      </c>
      <c r="B717" s="274" t="s">
        <v>1699</v>
      </c>
      <c r="C717" s="274" t="s">
        <v>2116</v>
      </c>
      <c r="D717" s="274" t="s">
        <v>495</v>
      </c>
      <c r="E717" s="274" t="s">
        <v>333</v>
      </c>
      <c r="F717" s="280">
        <v>33474</v>
      </c>
      <c r="G717" s="274" t="s">
        <v>315</v>
      </c>
      <c r="H717" s="274" t="s">
        <v>334</v>
      </c>
      <c r="I717" s="274" t="s">
        <v>415</v>
      </c>
      <c r="J717" s="274" t="s">
        <v>316</v>
      </c>
      <c r="K717" s="273">
        <v>0</v>
      </c>
      <c r="L717" s="274" t="s">
        <v>315</v>
      </c>
      <c r="N717" s="272" t="s">
        <v>307</v>
      </c>
      <c r="O717" s="278" t="s">
        <v>307</v>
      </c>
      <c r="P717" s="271">
        <v>0</v>
      </c>
      <c r="AC717" s="274" t="s">
        <v>307</v>
      </c>
    </row>
    <row r="718" spans="1:33" ht="14.4" x14ac:dyDescent="0.3">
      <c r="A718" s="271">
        <v>124637</v>
      </c>
      <c r="B718" s="272" t="s">
        <v>1700</v>
      </c>
      <c r="C718" s="272" t="s">
        <v>124</v>
      </c>
      <c r="D718" s="272" t="s">
        <v>433</v>
      </c>
      <c r="E718" s="272" t="s">
        <v>307</v>
      </c>
      <c r="F718" s="272" t="s">
        <v>307</v>
      </c>
      <c r="G718" s="272" t="s">
        <v>307</v>
      </c>
      <c r="H718" s="272" t="s">
        <v>307</v>
      </c>
      <c r="I718" s="272" t="s">
        <v>415</v>
      </c>
      <c r="J718" s="272" t="s">
        <v>307</v>
      </c>
      <c r="K718" s="272" t="s">
        <v>307</v>
      </c>
      <c r="L718" s="272" t="s">
        <v>307</v>
      </c>
      <c r="M718" s="281" t="s">
        <v>307</v>
      </c>
      <c r="N718" s="272" t="s">
        <v>307</v>
      </c>
      <c r="O718" s="278" t="s">
        <v>307</v>
      </c>
      <c r="P718" s="271">
        <v>0</v>
      </c>
      <c r="Q718" s="281" t="s">
        <v>307</v>
      </c>
      <c r="R718" s="281" t="s">
        <v>307</v>
      </c>
      <c r="S718" s="281" t="s">
        <v>307</v>
      </c>
      <c r="T718" s="281" t="s">
        <v>307</v>
      </c>
      <c r="U718" s="281" t="s">
        <v>307</v>
      </c>
      <c r="V718" s="281" t="s">
        <v>307</v>
      </c>
      <c r="W718" s="281" t="s">
        <v>307</v>
      </c>
      <c r="X718" s="281" t="s">
        <v>307</v>
      </c>
      <c r="Y718" s="281" t="s">
        <v>307</v>
      </c>
      <c r="Z718" s="281" t="s">
        <v>307</v>
      </c>
      <c r="AA718" s="281" t="s">
        <v>307</v>
      </c>
      <c r="AB718" s="281" t="s">
        <v>307</v>
      </c>
      <c r="AC718" s="272" t="s">
        <v>307</v>
      </c>
      <c r="AD718" s="281"/>
      <c r="AE718" s="281" t="s">
        <v>307</v>
      </c>
      <c r="AF718" s="281" t="s">
        <v>2051</v>
      </c>
      <c r="AG718" s="281" t="s">
        <v>2051</v>
      </c>
    </row>
    <row r="719" spans="1:33" ht="28.8" x14ac:dyDescent="0.3">
      <c r="A719" s="273">
        <v>124639</v>
      </c>
      <c r="B719" s="274" t="s">
        <v>1701</v>
      </c>
      <c r="C719" s="274" t="s">
        <v>120</v>
      </c>
      <c r="D719" s="274" t="s">
        <v>194</v>
      </c>
      <c r="E719" s="274" t="s">
        <v>333</v>
      </c>
      <c r="F719" s="275">
        <v>35228</v>
      </c>
      <c r="G719" s="274" t="s">
        <v>1889</v>
      </c>
      <c r="H719" s="274" t="s">
        <v>334</v>
      </c>
      <c r="I719" s="274" t="s">
        <v>415</v>
      </c>
      <c r="J719" s="274" t="s">
        <v>316</v>
      </c>
      <c r="K719" s="273">
        <v>2015</v>
      </c>
      <c r="L719" s="274" t="s">
        <v>317</v>
      </c>
      <c r="N719" s="272" t="s">
        <v>307</v>
      </c>
      <c r="O719" s="278" t="s">
        <v>307</v>
      </c>
      <c r="P719" s="271">
        <v>0</v>
      </c>
      <c r="AC719" s="274" t="s">
        <v>307</v>
      </c>
    </row>
    <row r="720" spans="1:33" ht="28.8" x14ac:dyDescent="0.3">
      <c r="A720" s="273">
        <v>124641</v>
      </c>
      <c r="B720" s="274" t="s">
        <v>1702</v>
      </c>
      <c r="C720" s="274" t="s">
        <v>144</v>
      </c>
      <c r="D720" s="274" t="s">
        <v>1703</v>
      </c>
      <c r="E720" s="274" t="s">
        <v>333</v>
      </c>
      <c r="F720" s="275">
        <v>32523</v>
      </c>
      <c r="G720" s="274" t="s">
        <v>1832</v>
      </c>
      <c r="H720" s="274" t="s">
        <v>334</v>
      </c>
      <c r="I720" s="274" t="s">
        <v>415</v>
      </c>
      <c r="J720" s="274" t="s">
        <v>335</v>
      </c>
      <c r="K720" s="273">
        <v>2010</v>
      </c>
      <c r="L720" s="274" t="s">
        <v>323</v>
      </c>
      <c r="N720" s="272" t="s">
        <v>307</v>
      </c>
      <c r="O720" s="278" t="s">
        <v>307</v>
      </c>
      <c r="P720" s="271">
        <v>0</v>
      </c>
      <c r="AC720" s="274" t="s">
        <v>307</v>
      </c>
    </row>
    <row r="721" spans="1:33" ht="28.8" x14ac:dyDescent="0.3">
      <c r="A721" s="273">
        <v>124642</v>
      </c>
      <c r="B721" s="274" t="s">
        <v>1704</v>
      </c>
      <c r="C721" s="274" t="s">
        <v>77</v>
      </c>
      <c r="D721" s="274" t="s">
        <v>624</v>
      </c>
      <c r="E721" s="274" t="s">
        <v>333</v>
      </c>
      <c r="F721" s="275">
        <v>35567</v>
      </c>
      <c r="G721" s="274" t="s">
        <v>1851</v>
      </c>
      <c r="H721" s="274" t="s">
        <v>334</v>
      </c>
      <c r="I721" s="274" t="s">
        <v>415</v>
      </c>
      <c r="J721" s="274" t="s">
        <v>316</v>
      </c>
      <c r="K721" s="273">
        <v>2015</v>
      </c>
      <c r="L721" s="274" t="s">
        <v>317</v>
      </c>
      <c r="N721" s="272" t="s">
        <v>307</v>
      </c>
      <c r="O721" s="278" t="s">
        <v>307</v>
      </c>
      <c r="P721" s="271">
        <v>0</v>
      </c>
      <c r="AC721" s="274" t="s">
        <v>307</v>
      </c>
    </row>
    <row r="722" spans="1:33" ht="28.8" x14ac:dyDescent="0.3">
      <c r="A722" s="271">
        <v>124645</v>
      </c>
      <c r="B722" s="272" t="s">
        <v>1705</v>
      </c>
      <c r="C722" s="272" t="s">
        <v>956</v>
      </c>
      <c r="D722" s="272" t="s">
        <v>1706</v>
      </c>
      <c r="E722" s="272" t="s">
        <v>1408</v>
      </c>
      <c r="F722" s="272" t="s">
        <v>1935</v>
      </c>
      <c r="G722" s="272" t="s">
        <v>1827</v>
      </c>
      <c r="H722" s="272" t="s">
        <v>334</v>
      </c>
      <c r="I722" s="272" t="s">
        <v>415</v>
      </c>
      <c r="J722" s="272" t="s">
        <v>1783</v>
      </c>
      <c r="K722" s="272" t="s">
        <v>307</v>
      </c>
      <c r="L722" s="272" t="s">
        <v>1783</v>
      </c>
      <c r="M722" s="281" t="s">
        <v>307</v>
      </c>
      <c r="N722" s="272" t="s">
        <v>307</v>
      </c>
      <c r="O722" s="278" t="s">
        <v>307</v>
      </c>
      <c r="P722" s="271">
        <v>0</v>
      </c>
      <c r="Q722" s="281" t="s">
        <v>307</v>
      </c>
      <c r="R722" s="281" t="s">
        <v>307</v>
      </c>
      <c r="S722" s="281" t="s">
        <v>307</v>
      </c>
      <c r="T722" s="281" t="s">
        <v>307</v>
      </c>
      <c r="U722" s="281" t="s">
        <v>307</v>
      </c>
      <c r="V722" s="281" t="s">
        <v>307</v>
      </c>
      <c r="W722" s="281" t="s">
        <v>307</v>
      </c>
      <c r="X722" s="281" t="s">
        <v>307</v>
      </c>
      <c r="Y722" s="281" t="s">
        <v>307</v>
      </c>
      <c r="Z722" s="281" t="s">
        <v>307</v>
      </c>
      <c r="AA722" s="281" t="s">
        <v>307</v>
      </c>
      <c r="AB722" s="281" t="s">
        <v>307</v>
      </c>
      <c r="AC722" s="272" t="s">
        <v>307</v>
      </c>
      <c r="AD722" s="281"/>
      <c r="AE722" s="281" t="s">
        <v>307</v>
      </c>
      <c r="AF722" s="281"/>
      <c r="AG722" s="281" t="s">
        <v>2051</v>
      </c>
    </row>
    <row r="723" spans="1:33" ht="28.8" x14ac:dyDescent="0.3">
      <c r="A723" s="273">
        <v>124647</v>
      </c>
      <c r="B723" s="274" t="s">
        <v>1707</v>
      </c>
      <c r="C723" s="274" t="s">
        <v>236</v>
      </c>
      <c r="D723" s="274" t="s">
        <v>193</v>
      </c>
      <c r="E723" s="274" t="s">
        <v>1408</v>
      </c>
      <c r="F723" s="275">
        <v>34950</v>
      </c>
      <c r="G723" s="274" t="s">
        <v>329</v>
      </c>
      <c r="H723" s="274" t="s">
        <v>334</v>
      </c>
      <c r="I723" s="274" t="s">
        <v>415</v>
      </c>
      <c r="J723" s="274" t="s">
        <v>1787</v>
      </c>
      <c r="K723" s="273">
        <v>2012</v>
      </c>
      <c r="L723" s="274" t="s">
        <v>329</v>
      </c>
      <c r="N723" s="272" t="s">
        <v>307</v>
      </c>
      <c r="O723" s="278" t="s">
        <v>307</v>
      </c>
      <c r="P723" s="271">
        <v>0</v>
      </c>
      <c r="AC723" s="274" t="s">
        <v>307</v>
      </c>
    </row>
    <row r="724" spans="1:33" ht="28.8" x14ac:dyDescent="0.3">
      <c r="A724" s="273">
        <v>124648</v>
      </c>
      <c r="B724" s="274" t="s">
        <v>1708</v>
      </c>
      <c r="C724" s="274" t="s">
        <v>2117</v>
      </c>
      <c r="D724" s="274" t="s">
        <v>739</v>
      </c>
      <c r="E724" s="274" t="s">
        <v>1408</v>
      </c>
      <c r="F724" s="280">
        <v>33725</v>
      </c>
      <c r="G724" s="274" t="s">
        <v>315</v>
      </c>
      <c r="H724" s="274" t="s">
        <v>334</v>
      </c>
      <c r="I724" s="274" t="s">
        <v>415</v>
      </c>
      <c r="J724" s="274" t="s">
        <v>1787</v>
      </c>
      <c r="K724" s="273">
        <v>2009</v>
      </c>
      <c r="L724" s="274" t="s">
        <v>315</v>
      </c>
      <c r="N724" s="272" t="s">
        <v>307</v>
      </c>
      <c r="O724" s="278" t="s">
        <v>307</v>
      </c>
      <c r="P724" s="271">
        <v>0</v>
      </c>
      <c r="AC724" s="274" t="s">
        <v>307</v>
      </c>
    </row>
    <row r="725" spans="1:33" ht="28.8" x14ac:dyDescent="0.3">
      <c r="A725" s="271">
        <v>124650</v>
      </c>
      <c r="B725" s="272" t="s">
        <v>1709</v>
      </c>
      <c r="C725" s="272" t="s">
        <v>105</v>
      </c>
      <c r="D725" s="272" t="s">
        <v>1710</v>
      </c>
      <c r="E725" s="272" t="s">
        <v>332</v>
      </c>
      <c r="F725" s="281" t="s">
        <v>1936</v>
      </c>
      <c r="G725" s="272" t="s">
        <v>315</v>
      </c>
      <c r="H725" s="272" t="s">
        <v>334</v>
      </c>
      <c r="I725" s="272" t="s">
        <v>415</v>
      </c>
      <c r="J725" s="272" t="s">
        <v>316</v>
      </c>
      <c r="K725" s="272" t="s">
        <v>2180</v>
      </c>
      <c r="L725" s="272" t="s">
        <v>315</v>
      </c>
      <c r="M725" s="281" t="s">
        <v>307</v>
      </c>
      <c r="N725" s="272" t="s">
        <v>307</v>
      </c>
      <c r="O725" s="278" t="s">
        <v>307</v>
      </c>
      <c r="P725" s="271">
        <v>0</v>
      </c>
      <c r="Q725" s="281" t="s">
        <v>307</v>
      </c>
      <c r="R725" s="281" t="s">
        <v>307</v>
      </c>
      <c r="S725" s="281" t="s">
        <v>307</v>
      </c>
      <c r="T725" s="281" t="s">
        <v>307</v>
      </c>
      <c r="U725" s="281" t="s">
        <v>307</v>
      </c>
      <c r="V725" s="281" t="s">
        <v>307</v>
      </c>
      <c r="W725" s="281" t="s">
        <v>307</v>
      </c>
      <c r="X725" s="281" t="s">
        <v>307</v>
      </c>
      <c r="Y725" s="281" t="s">
        <v>307</v>
      </c>
      <c r="Z725" s="281" t="s">
        <v>307</v>
      </c>
      <c r="AA725" s="281" t="s">
        <v>307</v>
      </c>
      <c r="AB725" s="281" t="s">
        <v>307</v>
      </c>
      <c r="AC725" s="272" t="s">
        <v>307</v>
      </c>
      <c r="AD725" s="281"/>
      <c r="AE725" s="281" t="s">
        <v>307</v>
      </c>
      <c r="AF725" s="281"/>
      <c r="AG725" s="281" t="s">
        <v>2051</v>
      </c>
    </row>
    <row r="726" spans="1:33" ht="28.8" x14ac:dyDescent="0.3">
      <c r="A726" s="273">
        <v>124651</v>
      </c>
      <c r="B726" s="274" t="s">
        <v>1711</v>
      </c>
      <c r="C726" s="274" t="s">
        <v>829</v>
      </c>
      <c r="D726" s="274" t="s">
        <v>215</v>
      </c>
      <c r="E726" s="274" t="s">
        <v>1408</v>
      </c>
      <c r="F726" s="280">
        <v>31293</v>
      </c>
      <c r="G726" s="274" t="s">
        <v>315</v>
      </c>
      <c r="H726" s="274" t="s">
        <v>334</v>
      </c>
      <c r="I726" s="274" t="s">
        <v>415</v>
      </c>
      <c r="J726" s="274" t="s">
        <v>1787</v>
      </c>
      <c r="K726" s="273">
        <v>2003</v>
      </c>
      <c r="L726" s="274" t="s">
        <v>315</v>
      </c>
      <c r="N726" s="272" t="s">
        <v>307</v>
      </c>
      <c r="O726" s="278" t="s">
        <v>307</v>
      </c>
      <c r="P726" s="271">
        <v>0</v>
      </c>
      <c r="AC726" s="274" t="s">
        <v>307</v>
      </c>
    </row>
    <row r="727" spans="1:33" ht="28.8" x14ac:dyDescent="0.3">
      <c r="A727" s="273">
        <v>124652</v>
      </c>
      <c r="B727" s="274" t="s">
        <v>1712</v>
      </c>
      <c r="C727" s="274" t="s">
        <v>119</v>
      </c>
      <c r="D727" s="274" t="s">
        <v>226</v>
      </c>
      <c r="E727" s="274" t="s">
        <v>333</v>
      </c>
      <c r="F727" s="275">
        <v>36161</v>
      </c>
      <c r="G727" s="274" t="s">
        <v>1847</v>
      </c>
      <c r="H727" s="274" t="s">
        <v>334</v>
      </c>
      <c r="I727" s="274" t="s">
        <v>415</v>
      </c>
      <c r="J727" s="274" t="s">
        <v>316</v>
      </c>
      <c r="K727" s="273">
        <v>0</v>
      </c>
      <c r="L727" s="274" t="s">
        <v>317</v>
      </c>
      <c r="N727" s="272" t="s">
        <v>307</v>
      </c>
      <c r="O727" s="278" t="s">
        <v>307</v>
      </c>
      <c r="P727" s="271">
        <v>0</v>
      </c>
      <c r="AC727" s="274" t="s">
        <v>307</v>
      </c>
    </row>
    <row r="728" spans="1:33" ht="28.8" x14ac:dyDescent="0.3">
      <c r="A728" s="273">
        <v>124654</v>
      </c>
      <c r="B728" s="274" t="s">
        <v>1713</v>
      </c>
      <c r="C728" s="274" t="s">
        <v>373</v>
      </c>
      <c r="D728" s="274" t="s">
        <v>248</v>
      </c>
      <c r="E728" s="274" t="s">
        <v>333</v>
      </c>
      <c r="F728" s="280">
        <v>33254</v>
      </c>
      <c r="G728" s="274" t="s">
        <v>315</v>
      </c>
      <c r="H728" s="274" t="s">
        <v>334</v>
      </c>
      <c r="I728" s="274" t="s">
        <v>415</v>
      </c>
      <c r="J728" s="274" t="s">
        <v>335</v>
      </c>
      <c r="K728" s="273">
        <v>2008</v>
      </c>
      <c r="L728" s="274" t="s">
        <v>315</v>
      </c>
      <c r="N728" s="272">
        <v>319</v>
      </c>
      <c r="O728" s="278">
        <v>45341</v>
      </c>
      <c r="P728" s="271">
        <v>20000</v>
      </c>
      <c r="AC728" s="274" t="s">
        <v>307</v>
      </c>
    </row>
    <row r="729" spans="1:33" ht="28.8" x14ac:dyDescent="0.3">
      <c r="A729" s="273">
        <v>124655</v>
      </c>
      <c r="B729" s="274" t="s">
        <v>1714</v>
      </c>
      <c r="C729" s="274" t="s">
        <v>1715</v>
      </c>
      <c r="D729" s="274" t="s">
        <v>1716</v>
      </c>
      <c r="E729" s="274" t="s">
        <v>333</v>
      </c>
      <c r="F729" s="279"/>
      <c r="G729" s="274" t="s">
        <v>326</v>
      </c>
      <c r="H729" s="274" t="s">
        <v>334</v>
      </c>
      <c r="I729" s="274" t="s">
        <v>415</v>
      </c>
      <c r="J729" s="274" t="s">
        <v>335</v>
      </c>
      <c r="K729" s="273">
        <v>2021</v>
      </c>
      <c r="L729" s="274" t="s">
        <v>326</v>
      </c>
      <c r="N729" s="272" t="s">
        <v>307</v>
      </c>
      <c r="O729" s="278" t="s">
        <v>307</v>
      </c>
      <c r="P729" s="271">
        <v>0</v>
      </c>
      <c r="AC729" s="274" t="s">
        <v>307</v>
      </c>
    </row>
    <row r="730" spans="1:33" ht="28.8" x14ac:dyDescent="0.3">
      <c r="A730" s="273">
        <v>124657</v>
      </c>
      <c r="B730" s="274" t="s">
        <v>891</v>
      </c>
      <c r="C730" s="274" t="s">
        <v>66</v>
      </c>
      <c r="D730" s="274" t="s">
        <v>262</v>
      </c>
      <c r="E730" s="274" t="s">
        <v>1408</v>
      </c>
      <c r="F730" s="275">
        <v>31959</v>
      </c>
      <c r="G730" s="274" t="s">
        <v>1937</v>
      </c>
      <c r="H730" s="274" t="s">
        <v>334</v>
      </c>
      <c r="I730" s="274" t="s">
        <v>415</v>
      </c>
      <c r="J730" s="274" t="s">
        <v>1787</v>
      </c>
      <c r="K730" s="273">
        <v>2013</v>
      </c>
      <c r="L730" s="274" t="s">
        <v>323</v>
      </c>
      <c r="N730" s="272" t="s">
        <v>307</v>
      </c>
      <c r="O730" s="278" t="s">
        <v>307</v>
      </c>
      <c r="P730" s="271">
        <v>0</v>
      </c>
      <c r="AC730" s="274" t="s">
        <v>307</v>
      </c>
    </row>
    <row r="731" spans="1:33" ht="28.8" x14ac:dyDescent="0.3">
      <c r="A731" s="273">
        <v>124658</v>
      </c>
      <c r="B731" s="274" t="s">
        <v>1718</v>
      </c>
      <c r="C731" s="274" t="s">
        <v>615</v>
      </c>
      <c r="D731" s="274" t="s">
        <v>1719</v>
      </c>
      <c r="E731" s="274" t="s">
        <v>333</v>
      </c>
      <c r="F731" s="279"/>
      <c r="G731" s="274" t="s">
        <v>315</v>
      </c>
      <c r="H731" s="274" t="s">
        <v>334</v>
      </c>
      <c r="I731" s="274" t="s">
        <v>415</v>
      </c>
      <c r="J731" s="274" t="s">
        <v>335</v>
      </c>
      <c r="K731" s="273">
        <v>2021</v>
      </c>
      <c r="L731" s="274" t="s">
        <v>315</v>
      </c>
      <c r="N731" s="272" t="s">
        <v>307</v>
      </c>
      <c r="O731" s="278" t="s">
        <v>307</v>
      </c>
      <c r="P731" s="271">
        <v>0</v>
      </c>
      <c r="AC731" s="274" t="s">
        <v>307</v>
      </c>
    </row>
    <row r="732" spans="1:33" ht="28.8" x14ac:dyDescent="0.3">
      <c r="A732" s="273">
        <v>124659</v>
      </c>
      <c r="B732" s="274" t="s">
        <v>1720</v>
      </c>
      <c r="C732" s="274" t="s">
        <v>68</v>
      </c>
      <c r="D732" s="274" t="s">
        <v>277</v>
      </c>
      <c r="E732" s="274" t="s">
        <v>333</v>
      </c>
      <c r="F732" s="279"/>
      <c r="G732" s="274" t="s">
        <v>319</v>
      </c>
      <c r="H732" s="274" t="s">
        <v>334</v>
      </c>
      <c r="I732" s="274" t="s">
        <v>415</v>
      </c>
      <c r="J732" s="274" t="s">
        <v>335</v>
      </c>
      <c r="K732" s="273">
        <v>2009</v>
      </c>
      <c r="L732" s="274" t="s">
        <v>317</v>
      </c>
      <c r="N732" s="272" t="s">
        <v>307</v>
      </c>
      <c r="O732" s="278" t="s">
        <v>307</v>
      </c>
      <c r="P732" s="271">
        <v>0</v>
      </c>
      <c r="AC732" s="274" t="s">
        <v>307</v>
      </c>
    </row>
    <row r="733" spans="1:33" ht="28.8" x14ac:dyDescent="0.3">
      <c r="A733" s="273">
        <v>124661</v>
      </c>
      <c r="B733" s="274" t="s">
        <v>1721</v>
      </c>
      <c r="C733" s="274" t="s">
        <v>644</v>
      </c>
      <c r="D733" s="274" t="s">
        <v>275</v>
      </c>
      <c r="E733" s="274" t="s">
        <v>333</v>
      </c>
      <c r="F733" s="279"/>
      <c r="G733" s="274" t="s">
        <v>315</v>
      </c>
      <c r="H733" s="274" t="s">
        <v>334</v>
      </c>
      <c r="I733" s="274" t="s">
        <v>415</v>
      </c>
      <c r="J733" s="274" t="s">
        <v>335</v>
      </c>
      <c r="K733" s="273">
        <v>2013</v>
      </c>
      <c r="L733" s="274" t="s">
        <v>317</v>
      </c>
      <c r="N733" s="272" t="s">
        <v>307</v>
      </c>
      <c r="O733" s="278" t="s">
        <v>307</v>
      </c>
      <c r="P733" s="271">
        <v>0</v>
      </c>
      <c r="AC733" s="274" t="s">
        <v>307</v>
      </c>
    </row>
    <row r="734" spans="1:33" ht="28.8" x14ac:dyDescent="0.3">
      <c r="A734" s="273">
        <v>124663</v>
      </c>
      <c r="B734" s="274" t="s">
        <v>1722</v>
      </c>
      <c r="C734" s="274" t="s">
        <v>69</v>
      </c>
      <c r="D734" s="274" t="s">
        <v>241</v>
      </c>
      <c r="E734" s="274" t="s">
        <v>332</v>
      </c>
      <c r="F734" s="275">
        <v>35065</v>
      </c>
      <c r="G734" s="274" t="s">
        <v>315</v>
      </c>
      <c r="H734" s="274" t="s">
        <v>334</v>
      </c>
      <c r="I734" s="274" t="s">
        <v>415</v>
      </c>
      <c r="J734" s="274" t="s">
        <v>335</v>
      </c>
      <c r="K734" s="273">
        <v>0</v>
      </c>
      <c r="L734" s="274" t="s">
        <v>315</v>
      </c>
      <c r="N734" s="272" t="s">
        <v>307</v>
      </c>
      <c r="O734" s="278" t="s">
        <v>307</v>
      </c>
      <c r="P734" s="271">
        <v>0</v>
      </c>
      <c r="AC734" s="274" t="s">
        <v>307</v>
      </c>
    </row>
    <row r="735" spans="1:33" ht="28.8" x14ac:dyDescent="0.3">
      <c r="A735" s="273">
        <v>124664</v>
      </c>
      <c r="B735" s="274" t="s">
        <v>1723</v>
      </c>
      <c r="C735" s="274" t="s">
        <v>143</v>
      </c>
      <c r="D735" s="274" t="s">
        <v>261</v>
      </c>
      <c r="E735" s="274" t="s">
        <v>333</v>
      </c>
      <c r="F735" s="279"/>
      <c r="G735" s="274" t="s">
        <v>326</v>
      </c>
      <c r="H735" s="274" t="s">
        <v>334</v>
      </c>
      <c r="I735" s="274" t="s">
        <v>415</v>
      </c>
      <c r="J735" s="274" t="s">
        <v>335</v>
      </c>
      <c r="K735" s="273">
        <v>2021</v>
      </c>
      <c r="L735" s="274" t="s">
        <v>326</v>
      </c>
      <c r="N735" s="272" t="s">
        <v>307</v>
      </c>
      <c r="O735" s="278" t="s">
        <v>307</v>
      </c>
      <c r="P735" s="271">
        <v>0</v>
      </c>
      <c r="AC735" s="274" t="s">
        <v>307</v>
      </c>
    </row>
    <row r="736" spans="1:33" ht="28.8" x14ac:dyDescent="0.3">
      <c r="A736" s="273">
        <v>124667</v>
      </c>
      <c r="B736" s="274" t="s">
        <v>1725</v>
      </c>
      <c r="C736" s="274" t="s">
        <v>81</v>
      </c>
      <c r="D736" s="274" t="s">
        <v>225</v>
      </c>
      <c r="E736" s="274" t="s">
        <v>333</v>
      </c>
      <c r="F736" s="275">
        <v>35529</v>
      </c>
      <c r="G736" s="274" t="s">
        <v>315</v>
      </c>
      <c r="H736" s="274" t="s">
        <v>334</v>
      </c>
      <c r="I736" s="274" t="s">
        <v>415</v>
      </c>
      <c r="J736" s="274" t="s">
        <v>316</v>
      </c>
      <c r="K736" s="273">
        <v>2015</v>
      </c>
      <c r="L736" s="274" t="s">
        <v>317</v>
      </c>
      <c r="N736" s="272" t="s">
        <v>307</v>
      </c>
      <c r="O736" s="278" t="s">
        <v>307</v>
      </c>
      <c r="P736" s="271">
        <v>0</v>
      </c>
      <c r="AC736" s="274" t="s">
        <v>307</v>
      </c>
    </row>
    <row r="737" spans="1:33" ht="14.4" x14ac:dyDescent="0.3">
      <c r="A737" s="271">
        <v>124669</v>
      </c>
      <c r="B737" s="272" t="s">
        <v>1726</v>
      </c>
      <c r="C737" s="272" t="s">
        <v>64</v>
      </c>
      <c r="D737" s="272" t="s">
        <v>1727</v>
      </c>
      <c r="E737" s="272" t="s">
        <v>307</v>
      </c>
      <c r="F737" s="272" t="s">
        <v>307</v>
      </c>
      <c r="G737" s="272" t="s">
        <v>307</v>
      </c>
      <c r="H737" s="272" t="s">
        <v>307</v>
      </c>
      <c r="I737" s="272" t="s">
        <v>415</v>
      </c>
      <c r="J737" s="272" t="s">
        <v>307</v>
      </c>
      <c r="K737" s="272" t="s">
        <v>307</v>
      </c>
      <c r="L737" s="272" t="s">
        <v>307</v>
      </c>
      <c r="M737" s="281" t="s">
        <v>307</v>
      </c>
      <c r="N737" s="272" t="s">
        <v>307</v>
      </c>
      <c r="O737" s="278" t="s">
        <v>307</v>
      </c>
      <c r="P737" s="271">
        <v>0</v>
      </c>
      <c r="Q737" s="281" t="s">
        <v>307</v>
      </c>
      <c r="R737" s="281" t="s">
        <v>307</v>
      </c>
      <c r="S737" s="281" t="s">
        <v>307</v>
      </c>
      <c r="T737" s="281" t="s">
        <v>307</v>
      </c>
      <c r="U737" s="281" t="s">
        <v>307</v>
      </c>
      <c r="V737" s="281" t="s">
        <v>307</v>
      </c>
      <c r="W737" s="281" t="s">
        <v>307</v>
      </c>
      <c r="X737" s="281" t="s">
        <v>307</v>
      </c>
      <c r="Y737" s="281" t="s">
        <v>307</v>
      </c>
      <c r="Z737" s="281" t="s">
        <v>307</v>
      </c>
      <c r="AA737" s="281" t="s">
        <v>307</v>
      </c>
      <c r="AB737" s="281" t="s">
        <v>307</v>
      </c>
      <c r="AC737" s="272" t="s">
        <v>307</v>
      </c>
      <c r="AD737" s="281"/>
      <c r="AE737" s="281" t="s">
        <v>307</v>
      </c>
      <c r="AF737" s="281" t="s">
        <v>2051</v>
      </c>
      <c r="AG737" s="281" t="s">
        <v>2051</v>
      </c>
    </row>
    <row r="738" spans="1:33" ht="28.8" x14ac:dyDescent="0.3">
      <c r="A738" s="273">
        <v>124670</v>
      </c>
      <c r="B738" s="274" t="s">
        <v>1728</v>
      </c>
      <c r="C738" s="274" t="s">
        <v>117</v>
      </c>
      <c r="D738" s="274" t="s">
        <v>498</v>
      </c>
      <c r="E738" s="274" t="s">
        <v>1408</v>
      </c>
      <c r="F738" s="275">
        <v>36732</v>
      </c>
      <c r="G738" s="274" t="s">
        <v>315</v>
      </c>
      <c r="H738" s="274" t="s">
        <v>334</v>
      </c>
      <c r="I738" s="274" t="s">
        <v>415</v>
      </c>
      <c r="J738" s="274" t="s">
        <v>1787</v>
      </c>
      <c r="K738" s="273">
        <v>2018</v>
      </c>
      <c r="L738" s="274" t="s">
        <v>315</v>
      </c>
      <c r="N738" s="272" t="s">
        <v>307</v>
      </c>
      <c r="O738" s="278" t="s">
        <v>307</v>
      </c>
      <c r="P738" s="271">
        <v>0</v>
      </c>
      <c r="AC738" s="274" t="s">
        <v>307</v>
      </c>
    </row>
    <row r="739" spans="1:33" ht="28.8" x14ac:dyDescent="0.3">
      <c r="A739" s="273">
        <v>124671</v>
      </c>
      <c r="B739" s="274" t="s">
        <v>1729</v>
      </c>
      <c r="C739" s="274" t="s">
        <v>66</v>
      </c>
      <c r="D739" s="274" t="s">
        <v>214</v>
      </c>
      <c r="E739" s="274" t="s">
        <v>333</v>
      </c>
      <c r="F739" s="280">
        <v>33292</v>
      </c>
      <c r="G739" s="274" t="s">
        <v>315</v>
      </c>
      <c r="H739" s="274" t="s">
        <v>334</v>
      </c>
      <c r="I739" s="274" t="s">
        <v>415</v>
      </c>
      <c r="J739" s="274" t="s">
        <v>316</v>
      </c>
      <c r="K739" s="273">
        <v>2010</v>
      </c>
      <c r="L739" s="274" t="s">
        <v>327</v>
      </c>
      <c r="N739" s="272" t="s">
        <v>307</v>
      </c>
      <c r="O739" s="278" t="s">
        <v>307</v>
      </c>
      <c r="P739" s="271">
        <v>0</v>
      </c>
      <c r="AC739" s="274" t="s">
        <v>307</v>
      </c>
    </row>
    <row r="740" spans="1:33" ht="28.8" x14ac:dyDescent="0.3">
      <c r="A740" s="273">
        <v>124673</v>
      </c>
      <c r="B740" s="274" t="s">
        <v>1730</v>
      </c>
      <c r="C740" s="274" t="s">
        <v>100</v>
      </c>
      <c r="D740" s="274" t="s">
        <v>372</v>
      </c>
      <c r="E740" s="274" t="s">
        <v>333</v>
      </c>
      <c r="F740" s="279"/>
      <c r="G740" s="274" t="s">
        <v>315</v>
      </c>
      <c r="H740" s="274" t="s">
        <v>334</v>
      </c>
      <c r="I740" s="274" t="s">
        <v>415</v>
      </c>
      <c r="J740" s="274" t="s">
        <v>316</v>
      </c>
      <c r="K740" s="273">
        <v>0</v>
      </c>
      <c r="L740" s="274" t="s">
        <v>315</v>
      </c>
      <c r="N740" s="272" t="s">
        <v>307</v>
      </c>
      <c r="O740" s="278" t="s">
        <v>307</v>
      </c>
      <c r="P740" s="271">
        <v>0</v>
      </c>
      <c r="AC740" s="274" t="s">
        <v>307</v>
      </c>
    </row>
    <row r="741" spans="1:33" ht="28.8" x14ac:dyDescent="0.3">
      <c r="A741" s="273">
        <v>124675</v>
      </c>
      <c r="B741" s="274" t="s">
        <v>1731</v>
      </c>
      <c r="C741" s="274" t="s">
        <v>66</v>
      </c>
      <c r="D741" s="274" t="s">
        <v>1178</v>
      </c>
      <c r="E741" s="274" t="s">
        <v>1408</v>
      </c>
      <c r="F741" s="280">
        <v>31493</v>
      </c>
      <c r="G741" s="274" t="s">
        <v>1858</v>
      </c>
      <c r="H741" s="274" t="s">
        <v>334</v>
      </c>
      <c r="I741" s="274" t="s">
        <v>415</v>
      </c>
      <c r="J741" s="274" t="s">
        <v>1787</v>
      </c>
      <c r="K741" s="273">
        <v>2004</v>
      </c>
      <c r="L741" s="274" t="s">
        <v>317</v>
      </c>
      <c r="N741" s="272" t="s">
        <v>307</v>
      </c>
      <c r="O741" s="278" t="s">
        <v>307</v>
      </c>
      <c r="P741" s="271">
        <v>0</v>
      </c>
      <c r="AC741" s="274" t="s">
        <v>307</v>
      </c>
    </row>
    <row r="742" spans="1:33" ht="28.8" x14ac:dyDescent="0.3">
      <c r="A742" s="273">
        <v>124677</v>
      </c>
      <c r="B742" s="274" t="s">
        <v>1732</v>
      </c>
      <c r="C742" s="274" t="s">
        <v>1733</v>
      </c>
      <c r="D742" s="274" t="s">
        <v>428</v>
      </c>
      <c r="E742" s="274" t="s">
        <v>1408</v>
      </c>
      <c r="F742" s="280">
        <v>35338</v>
      </c>
      <c r="G742" s="274" t="s">
        <v>1807</v>
      </c>
      <c r="H742" s="274" t="s">
        <v>334</v>
      </c>
      <c r="I742" s="274" t="s">
        <v>415</v>
      </c>
      <c r="J742" s="274" t="s">
        <v>1787</v>
      </c>
      <c r="K742" s="273">
        <v>2021</v>
      </c>
      <c r="L742" s="274" t="s">
        <v>315</v>
      </c>
      <c r="N742" s="272" t="s">
        <v>307</v>
      </c>
      <c r="O742" s="278" t="s">
        <v>307</v>
      </c>
      <c r="P742" s="271">
        <v>0</v>
      </c>
      <c r="AC742" s="274" t="s">
        <v>307</v>
      </c>
    </row>
    <row r="743" spans="1:33" ht="28.8" x14ac:dyDescent="0.3">
      <c r="A743" s="273">
        <v>124678</v>
      </c>
      <c r="B743" s="274" t="s">
        <v>1328</v>
      </c>
      <c r="C743" s="274" t="s">
        <v>159</v>
      </c>
      <c r="D743" s="274" t="s">
        <v>247</v>
      </c>
      <c r="E743" s="274" t="s">
        <v>333</v>
      </c>
      <c r="F743" s="280">
        <v>37862</v>
      </c>
      <c r="G743" s="274" t="s">
        <v>1939</v>
      </c>
      <c r="H743" s="274" t="s">
        <v>334</v>
      </c>
      <c r="I743" s="274" t="s">
        <v>415</v>
      </c>
      <c r="J743" s="274" t="s">
        <v>335</v>
      </c>
      <c r="K743" s="273">
        <v>0</v>
      </c>
      <c r="L743" s="274" t="s">
        <v>315</v>
      </c>
      <c r="N743" s="272" t="s">
        <v>307</v>
      </c>
      <c r="O743" s="278" t="s">
        <v>307</v>
      </c>
      <c r="P743" s="271">
        <v>0</v>
      </c>
      <c r="AC743" s="274" t="s">
        <v>307</v>
      </c>
    </row>
    <row r="744" spans="1:33" ht="28.8" x14ac:dyDescent="0.3">
      <c r="A744" s="273">
        <v>124679</v>
      </c>
      <c r="B744" s="274" t="s">
        <v>1736</v>
      </c>
      <c r="C744" s="274" t="s">
        <v>620</v>
      </c>
      <c r="D744" s="274" t="s">
        <v>1737</v>
      </c>
      <c r="E744" s="274" t="s">
        <v>332</v>
      </c>
      <c r="F744" s="279"/>
      <c r="G744" s="274" t="s">
        <v>1940</v>
      </c>
      <c r="H744" s="274" t="s">
        <v>334</v>
      </c>
      <c r="I744" s="274" t="s">
        <v>415</v>
      </c>
      <c r="J744" s="274" t="s">
        <v>316</v>
      </c>
      <c r="K744" s="273">
        <v>2020</v>
      </c>
      <c r="L744" s="274" t="s">
        <v>315</v>
      </c>
      <c r="N744" s="272" t="s">
        <v>307</v>
      </c>
      <c r="O744" s="278" t="s">
        <v>307</v>
      </c>
      <c r="P744" s="271">
        <v>0</v>
      </c>
      <c r="AC744" s="274" t="s">
        <v>307</v>
      </c>
    </row>
    <row r="745" spans="1:33" ht="28.8" x14ac:dyDescent="0.3">
      <c r="A745" s="273">
        <v>124680</v>
      </c>
      <c r="B745" s="274" t="s">
        <v>1738</v>
      </c>
      <c r="C745" s="274" t="s">
        <v>794</v>
      </c>
      <c r="D745" s="274" t="s">
        <v>679</v>
      </c>
      <c r="E745" s="274" t="s">
        <v>333</v>
      </c>
      <c r="F745" s="280">
        <v>33565</v>
      </c>
      <c r="G745" s="274" t="s">
        <v>315</v>
      </c>
      <c r="H745" s="274" t="s">
        <v>334</v>
      </c>
      <c r="I745" s="274" t="s">
        <v>415</v>
      </c>
      <c r="J745" s="274" t="s">
        <v>316</v>
      </c>
      <c r="K745" s="273">
        <v>2009</v>
      </c>
      <c r="L745" s="274" t="s">
        <v>317</v>
      </c>
      <c r="N745" s="272" t="s">
        <v>307</v>
      </c>
      <c r="O745" s="278" t="s">
        <v>307</v>
      </c>
      <c r="P745" s="271">
        <v>0</v>
      </c>
      <c r="AC745" s="274" t="s">
        <v>307</v>
      </c>
    </row>
    <row r="746" spans="1:33" ht="28.8" x14ac:dyDescent="0.3">
      <c r="A746" s="271">
        <v>124682</v>
      </c>
      <c r="B746" s="272" t="s">
        <v>1739</v>
      </c>
      <c r="C746" s="272" t="s">
        <v>1740</v>
      </c>
      <c r="D746" s="272" t="s">
        <v>247</v>
      </c>
      <c r="E746" s="272" t="s">
        <v>333</v>
      </c>
      <c r="F746" s="272" t="s">
        <v>1941</v>
      </c>
      <c r="G746" s="272" t="s">
        <v>1942</v>
      </c>
      <c r="H746" s="272" t="s">
        <v>334</v>
      </c>
      <c r="I746" s="272" t="s">
        <v>415</v>
      </c>
      <c r="J746" s="272" t="s">
        <v>316</v>
      </c>
      <c r="K746" s="272" t="s">
        <v>2172</v>
      </c>
      <c r="L746" s="272" t="s">
        <v>315</v>
      </c>
      <c r="M746" s="281" t="s">
        <v>307</v>
      </c>
      <c r="N746" s="272" t="s">
        <v>307</v>
      </c>
      <c r="O746" s="278" t="s">
        <v>307</v>
      </c>
      <c r="P746" s="271">
        <v>0</v>
      </c>
      <c r="Q746" s="281" t="s">
        <v>307</v>
      </c>
      <c r="R746" s="281" t="s">
        <v>307</v>
      </c>
      <c r="S746" s="281" t="s">
        <v>307</v>
      </c>
      <c r="T746" s="281" t="s">
        <v>307</v>
      </c>
      <c r="U746" s="281" t="s">
        <v>307</v>
      </c>
      <c r="V746" s="281" t="s">
        <v>307</v>
      </c>
      <c r="W746" s="281" t="s">
        <v>307</v>
      </c>
      <c r="X746" s="281" t="s">
        <v>307</v>
      </c>
      <c r="Y746" s="281" t="s">
        <v>307</v>
      </c>
      <c r="Z746" s="281" t="s">
        <v>307</v>
      </c>
      <c r="AA746" s="281" t="s">
        <v>307</v>
      </c>
      <c r="AB746" s="281" t="s">
        <v>307</v>
      </c>
      <c r="AC746" s="272" t="s">
        <v>307</v>
      </c>
      <c r="AD746" s="281"/>
      <c r="AE746" s="281" t="s">
        <v>307</v>
      </c>
      <c r="AF746" s="281"/>
      <c r="AG746" s="281" t="s">
        <v>2051</v>
      </c>
    </row>
    <row r="747" spans="1:33" ht="28.8" x14ac:dyDescent="0.3">
      <c r="A747" s="273">
        <v>124683</v>
      </c>
      <c r="B747" s="274" t="s">
        <v>1741</v>
      </c>
      <c r="C747" s="274" t="s">
        <v>378</v>
      </c>
      <c r="D747" s="274" t="s">
        <v>501</v>
      </c>
      <c r="E747" s="274" t="s">
        <v>1408</v>
      </c>
      <c r="F747" s="275">
        <v>31330</v>
      </c>
      <c r="G747" s="274" t="s">
        <v>323</v>
      </c>
      <c r="H747" s="274" t="s">
        <v>334</v>
      </c>
      <c r="I747" s="274" t="s">
        <v>415</v>
      </c>
      <c r="J747" s="274" t="s">
        <v>1787</v>
      </c>
      <c r="K747" s="273">
        <v>2003</v>
      </c>
      <c r="L747" s="274" t="s">
        <v>323</v>
      </c>
      <c r="N747" s="272" t="s">
        <v>307</v>
      </c>
      <c r="O747" s="278" t="s">
        <v>307</v>
      </c>
      <c r="P747" s="271">
        <v>0</v>
      </c>
      <c r="AC747" s="274" t="s">
        <v>307</v>
      </c>
    </row>
    <row r="748" spans="1:33" ht="28.8" x14ac:dyDescent="0.3">
      <c r="A748" s="273">
        <v>124684</v>
      </c>
      <c r="B748" s="274" t="s">
        <v>1742</v>
      </c>
      <c r="C748" s="274" t="s">
        <v>1743</v>
      </c>
      <c r="D748" s="274" t="s">
        <v>709</v>
      </c>
      <c r="E748" s="274" t="s">
        <v>333</v>
      </c>
      <c r="F748" s="275">
        <v>37636</v>
      </c>
      <c r="G748" s="274" t="s">
        <v>315</v>
      </c>
      <c r="H748" s="274" t="s">
        <v>334</v>
      </c>
      <c r="I748" s="274" t="s">
        <v>415</v>
      </c>
      <c r="J748" s="274" t="s">
        <v>316</v>
      </c>
      <c r="K748" s="273">
        <v>2021</v>
      </c>
      <c r="L748" s="274" t="s">
        <v>315</v>
      </c>
      <c r="N748" s="272" t="s">
        <v>307</v>
      </c>
      <c r="O748" s="278" t="s">
        <v>307</v>
      </c>
      <c r="P748" s="271">
        <v>0</v>
      </c>
      <c r="AC748" s="274" t="s">
        <v>307</v>
      </c>
    </row>
    <row r="749" spans="1:33" ht="28.8" x14ac:dyDescent="0.3">
      <c r="A749" s="271">
        <v>124686</v>
      </c>
      <c r="B749" s="272" t="s">
        <v>1744</v>
      </c>
      <c r="C749" s="272" t="s">
        <v>66</v>
      </c>
      <c r="D749" s="272" t="s">
        <v>915</v>
      </c>
      <c r="E749" s="272" t="s">
        <v>333</v>
      </c>
      <c r="F749" s="281" t="s">
        <v>1943</v>
      </c>
      <c r="G749" s="272" t="s">
        <v>315</v>
      </c>
      <c r="H749" s="272" t="s">
        <v>336</v>
      </c>
      <c r="I749" s="272" t="s">
        <v>415</v>
      </c>
      <c r="J749" s="272" t="s">
        <v>316</v>
      </c>
      <c r="K749" s="272" t="s">
        <v>2164</v>
      </c>
      <c r="L749" s="272" t="s">
        <v>315</v>
      </c>
      <c r="M749" s="281" t="s">
        <v>307</v>
      </c>
      <c r="N749" s="272" t="s">
        <v>307</v>
      </c>
      <c r="O749" s="278" t="s">
        <v>307</v>
      </c>
      <c r="P749" s="271">
        <v>0</v>
      </c>
      <c r="Q749" s="281" t="s">
        <v>307</v>
      </c>
      <c r="R749" s="281" t="s">
        <v>307</v>
      </c>
      <c r="S749" s="281" t="s">
        <v>307</v>
      </c>
      <c r="T749" s="281" t="s">
        <v>307</v>
      </c>
      <c r="U749" s="281" t="s">
        <v>307</v>
      </c>
      <c r="V749" s="281" t="s">
        <v>307</v>
      </c>
      <c r="W749" s="281" t="s">
        <v>307</v>
      </c>
      <c r="X749" s="281" t="s">
        <v>307</v>
      </c>
      <c r="Y749" s="281" t="s">
        <v>307</v>
      </c>
      <c r="Z749" s="281" t="s">
        <v>307</v>
      </c>
      <c r="AA749" s="281" t="s">
        <v>307</v>
      </c>
      <c r="AB749" s="281" t="s">
        <v>307</v>
      </c>
      <c r="AC749" s="272" t="s">
        <v>307</v>
      </c>
      <c r="AD749" s="281"/>
      <c r="AE749" s="281" t="s">
        <v>307</v>
      </c>
      <c r="AF749" s="281"/>
      <c r="AG749" s="281" t="s">
        <v>2051</v>
      </c>
    </row>
    <row r="750" spans="1:33" ht="28.8" x14ac:dyDescent="0.3">
      <c r="A750" s="273">
        <v>124687</v>
      </c>
      <c r="B750" s="274" t="s">
        <v>1745</v>
      </c>
      <c r="C750" s="274" t="s">
        <v>127</v>
      </c>
      <c r="D750" s="274" t="s">
        <v>272</v>
      </c>
      <c r="E750" s="274" t="s">
        <v>333</v>
      </c>
      <c r="F750" s="279"/>
      <c r="G750" s="274" t="s">
        <v>315</v>
      </c>
      <c r="H750" s="274" t="s">
        <v>334</v>
      </c>
      <c r="I750" s="274" t="s">
        <v>415</v>
      </c>
      <c r="J750" s="274" t="s">
        <v>316</v>
      </c>
      <c r="K750" s="273">
        <v>2004</v>
      </c>
      <c r="L750" s="274" t="s">
        <v>315</v>
      </c>
      <c r="N750" s="272" t="s">
        <v>307</v>
      </c>
      <c r="O750" s="278" t="s">
        <v>307</v>
      </c>
      <c r="P750" s="271">
        <v>0</v>
      </c>
      <c r="AC750" s="274" t="s">
        <v>307</v>
      </c>
    </row>
    <row r="751" spans="1:33" ht="28.8" x14ac:dyDescent="0.3">
      <c r="A751" s="273">
        <v>124690</v>
      </c>
      <c r="B751" s="274" t="s">
        <v>1746</v>
      </c>
      <c r="C751" s="274" t="s">
        <v>143</v>
      </c>
      <c r="D751" s="274" t="s">
        <v>275</v>
      </c>
      <c r="E751" s="274" t="s">
        <v>1408</v>
      </c>
      <c r="F751" s="275">
        <v>33241</v>
      </c>
      <c r="G751" s="274" t="s">
        <v>1817</v>
      </c>
      <c r="H751" s="274" t="s">
        <v>334</v>
      </c>
      <c r="I751" s="274" t="s">
        <v>415</v>
      </c>
      <c r="J751" s="274" t="s">
        <v>316</v>
      </c>
      <c r="K751" s="273">
        <v>2008</v>
      </c>
      <c r="L751" s="274" t="s">
        <v>317</v>
      </c>
      <c r="N751" s="272">
        <v>255</v>
      </c>
      <c r="O751" s="278">
        <v>45334</v>
      </c>
      <c r="P751" s="271">
        <v>30000</v>
      </c>
      <c r="AC751" s="274" t="s">
        <v>307</v>
      </c>
    </row>
    <row r="752" spans="1:33" ht="28.8" x14ac:dyDescent="0.3">
      <c r="A752" s="273">
        <v>124692</v>
      </c>
      <c r="B752" s="274" t="s">
        <v>1747</v>
      </c>
      <c r="C752" s="274" t="s">
        <v>67</v>
      </c>
      <c r="D752" s="274" t="s">
        <v>227</v>
      </c>
      <c r="E752" s="274" t="s">
        <v>1408</v>
      </c>
      <c r="F752" s="275">
        <v>35629</v>
      </c>
      <c r="G752" s="274" t="s">
        <v>315</v>
      </c>
      <c r="H752" s="274" t="s">
        <v>334</v>
      </c>
      <c r="I752" s="274" t="s">
        <v>415</v>
      </c>
      <c r="J752" s="274" t="s">
        <v>316</v>
      </c>
      <c r="K752" s="273">
        <v>2015</v>
      </c>
      <c r="L752" s="274" t="s">
        <v>317</v>
      </c>
      <c r="N752" s="272" t="s">
        <v>307</v>
      </c>
      <c r="O752" s="278" t="s">
        <v>307</v>
      </c>
      <c r="P752" s="271">
        <v>0</v>
      </c>
      <c r="AC752" s="274" t="s">
        <v>307</v>
      </c>
    </row>
    <row r="753" spans="1:33" ht="14.4" x14ac:dyDescent="0.3">
      <c r="A753" s="271">
        <v>124694</v>
      </c>
      <c r="B753" s="272" t="s">
        <v>1748</v>
      </c>
      <c r="C753" s="272" t="s">
        <v>117</v>
      </c>
      <c r="D753" s="272" t="s">
        <v>200</v>
      </c>
      <c r="E753" s="272" t="s">
        <v>307</v>
      </c>
      <c r="F753" s="281" t="s">
        <v>307</v>
      </c>
      <c r="G753" s="272" t="s">
        <v>307</v>
      </c>
      <c r="H753" s="272" t="s">
        <v>307</v>
      </c>
      <c r="I753" s="272" t="s">
        <v>415</v>
      </c>
      <c r="J753" s="272" t="s">
        <v>307</v>
      </c>
      <c r="K753" s="272" t="s">
        <v>307</v>
      </c>
      <c r="L753" s="272" t="s">
        <v>307</v>
      </c>
      <c r="M753" s="281" t="s">
        <v>307</v>
      </c>
      <c r="N753" s="272" t="s">
        <v>307</v>
      </c>
      <c r="O753" s="278" t="s">
        <v>307</v>
      </c>
      <c r="P753" s="271">
        <v>0</v>
      </c>
      <c r="Q753" s="281" t="s">
        <v>307</v>
      </c>
      <c r="R753" s="281" t="s">
        <v>307</v>
      </c>
      <c r="S753" s="281" t="s">
        <v>307</v>
      </c>
      <c r="T753" s="281" t="s">
        <v>307</v>
      </c>
      <c r="U753" s="281" t="s">
        <v>307</v>
      </c>
      <c r="V753" s="281" t="s">
        <v>307</v>
      </c>
      <c r="W753" s="281" t="s">
        <v>307</v>
      </c>
      <c r="X753" s="281" t="s">
        <v>307</v>
      </c>
      <c r="Y753" s="281" t="s">
        <v>307</v>
      </c>
      <c r="Z753" s="281" t="s">
        <v>307</v>
      </c>
      <c r="AA753" s="281" t="s">
        <v>307</v>
      </c>
      <c r="AB753" s="281" t="s">
        <v>307</v>
      </c>
      <c r="AC753" s="272" t="s">
        <v>307</v>
      </c>
      <c r="AD753" s="281"/>
      <c r="AE753" s="281" t="s">
        <v>307</v>
      </c>
      <c r="AF753" s="281" t="s">
        <v>2051</v>
      </c>
      <c r="AG753" s="281" t="s">
        <v>2051</v>
      </c>
    </row>
    <row r="754" spans="1:33" ht="28.8" x14ac:dyDescent="0.3">
      <c r="A754" s="273">
        <v>124696</v>
      </c>
      <c r="B754" s="274" t="s">
        <v>1749</v>
      </c>
      <c r="C754" s="274" t="s">
        <v>63</v>
      </c>
      <c r="D754" s="274" t="s">
        <v>225</v>
      </c>
      <c r="E754" s="274" t="s">
        <v>333</v>
      </c>
      <c r="F754" s="279"/>
      <c r="G754" s="274" t="s">
        <v>1851</v>
      </c>
      <c r="H754" s="274" t="s">
        <v>334</v>
      </c>
      <c r="I754" s="274" t="s">
        <v>415</v>
      </c>
      <c r="J754" s="274" t="s">
        <v>335</v>
      </c>
      <c r="K754" s="273">
        <v>2011</v>
      </c>
      <c r="L754" s="274" t="s">
        <v>317</v>
      </c>
      <c r="N754" s="272" t="s">
        <v>307</v>
      </c>
      <c r="O754" s="278" t="s">
        <v>307</v>
      </c>
      <c r="P754" s="271">
        <v>0</v>
      </c>
      <c r="AC754" s="274" t="s">
        <v>307</v>
      </c>
    </row>
    <row r="755" spans="1:33" ht="28.8" x14ac:dyDescent="0.3">
      <c r="A755" s="273">
        <v>124697</v>
      </c>
      <c r="B755" s="274" t="s">
        <v>1750</v>
      </c>
      <c r="C755" s="274" t="s">
        <v>125</v>
      </c>
      <c r="D755" s="274" t="s">
        <v>726</v>
      </c>
      <c r="E755" s="274" t="s">
        <v>333</v>
      </c>
      <c r="F755" s="275">
        <v>30900</v>
      </c>
      <c r="G755" s="274" t="s">
        <v>1944</v>
      </c>
      <c r="H755" s="274" t="s">
        <v>334</v>
      </c>
      <c r="I755" s="274" t="s">
        <v>415</v>
      </c>
      <c r="J755" s="274" t="s">
        <v>335</v>
      </c>
      <c r="K755" s="273">
        <v>2005</v>
      </c>
      <c r="L755" s="274" t="s">
        <v>326</v>
      </c>
      <c r="N755" s="272" t="s">
        <v>307</v>
      </c>
      <c r="O755" s="278" t="s">
        <v>307</v>
      </c>
      <c r="P755" s="271">
        <v>0</v>
      </c>
      <c r="AC755" s="274" t="s">
        <v>307</v>
      </c>
    </row>
    <row r="756" spans="1:33" ht="28.8" x14ac:dyDescent="0.3">
      <c r="A756" s="273">
        <v>124699</v>
      </c>
      <c r="B756" s="274" t="s">
        <v>1751</v>
      </c>
      <c r="C756" s="274" t="s">
        <v>119</v>
      </c>
      <c r="D756" s="274" t="s">
        <v>1752</v>
      </c>
      <c r="E756" s="274" t="s">
        <v>333</v>
      </c>
      <c r="F756" s="279"/>
      <c r="G756" s="274" t="s">
        <v>1800</v>
      </c>
      <c r="H756" s="274" t="s">
        <v>334</v>
      </c>
      <c r="I756" s="274" t="s">
        <v>415</v>
      </c>
      <c r="J756" s="274" t="s">
        <v>335</v>
      </c>
      <c r="K756" s="273">
        <v>2021</v>
      </c>
      <c r="L756" s="274" t="s">
        <v>324</v>
      </c>
      <c r="N756" s="272" t="s">
        <v>307</v>
      </c>
      <c r="O756" s="278" t="s">
        <v>307</v>
      </c>
      <c r="P756" s="271">
        <v>0</v>
      </c>
      <c r="AC756" s="274" t="s">
        <v>307</v>
      </c>
    </row>
    <row r="757" spans="1:33" ht="28.8" x14ac:dyDescent="0.3">
      <c r="A757" s="273">
        <v>124702</v>
      </c>
      <c r="B757" s="274" t="s">
        <v>1753</v>
      </c>
      <c r="C757" s="274" t="s">
        <v>424</v>
      </c>
      <c r="D757" s="274" t="s">
        <v>211</v>
      </c>
      <c r="E757" s="274" t="s">
        <v>333</v>
      </c>
      <c r="F757" s="280">
        <v>34364</v>
      </c>
      <c r="G757" s="274" t="s">
        <v>315</v>
      </c>
      <c r="H757" s="274" t="s">
        <v>336</v>
      </c>
      <c r="I757" s="274" t="s">
        <v>415</v>
      </c>
      <c r="J757" s="274" t="s">
        <v>335</v>
      </c>
      <c r="K757" s="273">
        <v>2011</v>
      </c>
      <c r="L757" s="274" t="s">
        <v>315</v>
      </c>
      <c r="N757" s="272" t="s">
        <v>307</v>
      </c>
      <c r="O757" s="278" t="s">
        <v>307</v>
      </c>
      <c r="P757" s="271">
        <v>0</v>
      </c>
      <c r="AC757" s="274" t="s">
        <v>307</v>
      </c>
    </row>
    <row r="758" spans="1:33" ht="28.8" x14ac:dyDescent="0.3">
      <c r="A758" s="271">
        <v>124703</v>
      </c>
      <c r="B758" s="272" t="s">
        <v>1754</v>
      </c>
      <c r="C758" s="272" t="s">
        <v>98</v>
      </c>
      <c r="D758" s="272" t="s">
        <v>402</v>
      </c>
      <c r="E758" s="272" t="s">
        <v>333</v>
      </c>
      <c r="F758" s="272" t="s">
        <v>307</v>
      </c>
      <c r="G758" s="272" t="s">
        <v>1831</v>
      </c>
      <c r="H758" s="272" t="s">
        <v>334</v>
      </c>
      <c r="I758" s="272" t="s">
        <v>415</v>
      </c>
      <c r="J758" s="272" t="s">
        <v>335</v>
      </c>
      <c r="K758" s="272" t="s">
        <v>307</v>
      </c>
      <c r="L758" s="272" t="s">
        <v>317</v>
      </c>
      <c r="M758" s="281" t="s">
        <v>307</v>
      </c>
      <c r="N758" s="272" t="s">
        <v>307</v>
      </c>
      <c r="O758" s="278" t="s">
        <v>307</v>
      </c>
      <c r="P758" s="271">
        <v>0</v>
      </c>
      <c r="Q758" s="281" t="s">
        <v>307</v>
      </c>
      <c r="R758" s="281" t="s">
        <v>307</v>
      </c>
      <c r="S758" s="281" t="s">
        <v>307</v>
      </c>
      <c r="T758" s="281" t="s">
        <v>307</v>
      </c>
      <c r="U758" s="281" t="s">
        <v>307</v>
      </c>
      <c r="V758" s="281" t="s">
        <v>307</v>
      </c>
      <c r="W758" s="281" t="s">
        <v>307</v>
      </c>
      <c r="X758" s="281" t="s">
        <v>307</v>
      </c>
      <c r="Y758" s="281" t="s">
        <v>307</v>
      </c>
      <c r="Z758" s="281" t="s">
        <v>307</v>
      </c>
      <c r="AA758" s="281" t="s">
        <v>307</v>
      </c>
      <c r="AB758" s="281" t="s">
        <v>307</v>
      </c>
      <c r="AC758" s="272" t="s">
        <v>307</v>
      </c>
      <c r="AD758" s="281"/>
      <c r="AE758" s="281" t="s">
        <v>307</v>
      </c>
      <c r="AF758" s="281"/>
      <c r="AG758" s="281" t="s">
        <v>2051</v>
      </c>
    </row>
    <row r="759" spans="1:33" ht="28.8" x14ac:dyDescent="0.3">
      <c r="A759" s="273">
        <v>124705</v>
      </c>
      <c r="B759" s="274" t="s">
        <v>1755</v>
      </c>
      <c r="C759" s="274" t="s">
        <v>442</v>
      </c>
      <c r="D759" s="274" t="s">
        <v>271</v>
      </c>
      <c r="E759" s="274" t="s">
        <v>333</v>
      </c>
      <c r="F759" s="275">
        <v>37622</v>
      </c>
      <c r="G759" s="274" t="s">
        <v>1945</v>
      </c>
      <c r="H759" s="274" t="s">
        <v>334</v>
      </c>
      <c r="I759" s="274" t="s">
        <v>415</v>
      </c>
      <c r="J759" s="274" t="s">
        <v>335</v>
      </c>
      <c r="K759" s="273">
        <v>2021</v>
      </c>
      <c r="L759" s="274" t="s">
        <v>317</v>
      </c>
      <c r="N759" s="272" t="s">
        <v>307</v>
      </c>
      <c r="O759" s="278" t="s">
        <v>307</v>
      </c>
      <c r="P759" s="271">
        <v>0</v>
      </c>
      <c r="AC759" s="274" t="s">
        <v>307</v>
      </c>
    </row>
    <row r="760" spans="1:33" ht="28.8" x14ac:dyDescent="0.3">
      <c r="A760" s="273">
        <v>124706</v>
      </c>
      <c r="B760" s="274" t="s">
        <v>1756</v>
      </c>
      <c r="C760" s="274" t="s">
        <v>107</v>
      </c>
      <c r="D760" s="274" t="s">
        <v>2118</v>
      </c>
      <c r="E760" s="274" t="s">
        <v>333</v>
      </c>
      <c r="F760" s="276"/>
      <c r="G760" s="274" t="s">
        <v>1160</v>
      </c>
      <c r="H760" s="274" t="s">
        <v>334</v>
      </c>
      <c r="I760" s="274" t="s">
        <v>415</v>
      </c>
      <c r="J760" s="274" t="s">
        <v>335</v>
      </c>
      <c r="K760" s="273">
        <v>0</v>
      </c>
      <c r="L760" s="274" t="s">
        <v>317</v>
      </c>
      <c r="N760" s="272" t="s">
        <v>307</v>
      </c>
      <c r="O760" s="278" t="s">
        <v>307</v>
      </c>
      <c r="P760" s="271">
        <v>0</v>
      </c>
      <c r="AC760" s="274" t="s">
        <v>307</v>
      </c>
    </row>
    <row r="761" spans="1:33" ht="28.8" x14ac:dyDescent="0.3">
      <c r="A761" s="271">
        <v>124707</v>
      </c>
      <c r="B761" s="272" t="s">
        <v>1757</v>
      </c>
      <c r="C761" s="272" t="s">
        <v>358</v>
      </c>
      <c r="D761" s="272" t="s">
        <v>1134</v>
      </c>
      <c r="E761" s="272" t="s">
        <v>332</v>
      </c>
      <c r="F761" s="272" t="s">
        <v>307</v>
      </c>
      <c r="G761" s="272" t="s">
        <v>1946</v>
      </c>
      <c r="H761" s="272" t="s">
        <v>334</v>
      </c>
      <c r="I761" s="272" t="s">
        <v>415</v>
      </c>
      <c r="J761" s="272" t="s">
        <v>316</v>
      </c>
      <c r="K761" s="272" t="s">
        <v>307</v>
      </c>
      <c r="L761" s="272" t="s">
        <v>331</v>
      </c>
      <c r="M761" s="281" t="s">
        <v>307</v>
      </c>
      <c r="N761" s="272" t="s">
        <v>307</v>
      </c>
      <c r="O761" s="278" t="s">
        <v>307</v>
      </c>
      <c r="P761" s="271">
        <v>0</v>
      </c>
      <c r="Q761" s="281" t="s">
        <v>307</v>
      </c>
      <c r="R761" s="281" t="s">
        <v>307</v>
      </c>
      <c r="S761" s="281" t="s">
        <v>307</v>
      </c>
      <c r="T761" s="281" t="s">
        <v>307</v>
      </c>
      <c r="U761" s="281" t="s">
        <v>307</v>
      </c>
      <c r="V761" s="281" t="s">
        <v>307</v>
      </c>
      <c r="W761" s="281" t="s">
        <v>307</v>
      </c>
      <c r="X761" s="281" t="s">
        <v>307</v>
      </c>
      <c r="Y761" s="281" t="s">
        <v>307</v>
      </c>
      <c r="Z761" s="281" t="s">
        <v>307</v>
      </c>
      <c r="AA761" s="281" t="s">
        <v>307</v>
      </c>
      <c r="AB761" s="281" t="s">
        <v>307</v>
      </c>
      <c r="AC761" s="272" t="s">
        <v>307</v>
      </c>
      <c r="AD761" s="281"/>
      <c r="AE761" s="281" t="s">
        <v>307</v>
      </c>
      <c r="AF761" s="281"/>
      <c r="AG761" s="281" t="s">
        <v>2051</v>
      </c>
    </row>
    <row r="762" spans="1:33" ht="28.8" x14ac:dyDescent="0.3">
      <c r="A762" s="271">
        <v>124709</v>
      </c>
      <c r="B762" s="272" t="s">
        <v>1759</v>
      </c>
      <c r="C762" s="272" t="s">
        <v>161</v>
      </c>
      <c r="D762" s="272" t="s">
        <v>428</v>
      </c>
      <c r="E762" s="272" t="s">
        <v>1408</v>
      </c>
      <c r="F762" s="281" t="s">
        <v>1947</v>
      </c>
      <c r="G762" s="272" t="s">
        <v>1823</v>
      </c>
      <c r="H762" s="272" t="s">
        <v>334</v>
      </c>
      <c r="I762" s="272" t="s">
        <v>415</v>
      </c>
      <c r="J762" s="272" t="s">
        <v>1787</v>
      </c>
      <c r="K762" s="272" t="s">
        <v>2164</v>
      </c>
      <c r="L762" s="272" t="s">
        <v>327</v>
      </c>
      <c r="M762" s="281" t="s">
        <v>307</v>
      </c>
      <c r="N762" s="272" t="s">
        <v>307</v>
      </c>
      <c r="O762" s="278" t="s">
        <v>307</v>
      </c>
      <c r="P762" s="271">
        <v>0</v>
      </c>
      <c r="Q762" s="281" t="s">
        <v>307</v>
      </c>
      <c r="R762" s="281" t="s">
        <v>307</v>
      </c>
      <c r="S762" s="281" t="s">
        <v>307</v>
      </c>
      <c r="T762" s="281" t="s">
        <v>307</v>
      </c>
      <c r="U762" s="281" t="s">
        <v>307</v>
      </c>
      <c r="V762" s="281" t="s">
        <v>307</v>
      </c>
      <c r="W762" s="281" t="s">
        <v>307</v>
      </c>
      <c r="X762" s="281" t="s">
        <v>307</v>
      </c>
      <c r="Y762" s="281" t="s">
        <v>307</v>
      </c>
      <c r="Z762" s="281" t="s">
        <v>307</v>
      </c>
      <c r="AA762" s="281" t="s">
        <v>307</v>
      </c>
      <c r="AB762" s="281" t="s">
        <v>307</v>
      </c>
      <c r="AC762" s="272" t="s">
        <v>307</v>
      </c>
      <c r="AD762" s="281"/>
      <c r="AE762" s="281" t="s">
        <v>307</v>
      </c>
      <c r="AF762" s="281"/>
      <c r="AG762" s="281" t="s">
        <v>2051</v>
      </c>
    </row>
    <row r="763" spans="1:33" ht="28.8" x14ac:dyDescent="0.3">
      <c r="A763" s="273">
        <v>124711</v>
      </c>
      <c r="B763" s="274" t="s">
        <v>1760</v>
      </c>
      <c r="C763" s="274" t="s">
        <v>60</v>
      </c>
      <c r="D763" s="274" t="s">
        <v>196</v>
      </c>
      <c r="E763" s="274" t="s">
        <v>333</v>
      </c>
      <c r="F763" s="275">
        <v>33011</v>
      </c>
      <c r="G763" s="274" t="s">
        <v>1827</v>
      </c>
      <c r="H763" s="274" t="s">
        <v>334</v>
      </c>
      <c r="I763" s="274" t="s">
        <v>415</v>
      </c>
      <c r="J763" s="274" t="s">
        <v>316</v>
      </c>
      <c r="K763" s="273">
        <v>2013</v>
      </c>
      <c r="L763" s="274" t="s">
        <v>317</v>
      </c>
      <c r="N763" s="272" t="s">
        <v>307</v>
      </c>
      <c r="O763" s="278" t="s">
        <v>307</v>
      </c>
      <c r="P763" s="271">
        <v>0</v>
      </c>
      <c r="AC763" s="274" t="s">
        <v>307</v>
      </c>
    </row>
    <row r="764" spans="1:33" ht="28.8" x14ac:dyDescent="0.3">
      <c r="A764" s="271">
        <v>124713</v>
      </c>
      <c r="B764" s="272" t="s">
        <v>1761</v>
      </c>
      <c r="C764" s="272" t="s">
        <v>1405</v>
      </c>
      <c r="D764" s="272" t="s">
        <v>737</v>
      </c>
      <c r="E764" s="272" t="s">
        <v>333</v>
      </c>
      <c r="F764" s="272" t="s">
        <v>307</v>
      </c>
      <c r="G764" s="272" t="s">
        <v>1849</v>
      </c>
      <c r="H764" s="272" t="s">
        <v>334</v>
      </c>
      <c r="I764" s="272" t="s">
        <v>415</v>
      </c>
      <c r="J764" s="272" t="s">
        <v>335</v>
      </c>
      <c r="K764" s="272" t="s">
        <v>2166</v>
      </c>
      <c r="L764" s="272" t="s">
        <v>327</v>
      </c>
      <c r="M764" s="281" t="s">
        <v>307</v>
      </c>
      <c r="N764" s="272" t="s">
        <v>307</v>
      </c>
      <c r="O764" s="278" t="s">
        <v>307</v>
      </c>
      <c r="P764" s="271">
        <v>0</v>
      </c>
      <c r="Q764" s="281" t="s">
        <v>307</v>
      </c>
      <c r="R764" s="281" t="s">
        <v>307</v>
      </c>
      <c r="S764" s="281" t="s">
        <v>307</v>
      </c>
      <c r="T764" s="281" t="s">
        <v>307</v>
      </c>
      <c r="U764" s="281" t="s">
        <v>307</v>
      </c>
      <c r="V764" s="281" t="s">
        <v>307</v>
      </c>
      <c r="W764" s="281" t="s">
        <v>307</v>
      </c>
      <c r="X764" s="281" t="s">
        <v>307</v>
      </c>
      <c r="Y764" s="281" t="s">
        <v>307</v>
      </c>
      <c r="Z764" s="281" t="s">
        <v>307</v>
      </c>
      <c r="AA764" s="281" t="s">
        <v>307</v>
      </c>
      <c r="AB764" s="281" t="s">
        <v>307</v>
      </c>
      <c r="AC764" s="272" t="s">
        <v>307</v>
      </c>
      <c r="AD764" s="281"/>
      <c r="AE764" s="281" t="s">
        <v>307</v>
      </c>
      <c r="AF764" s="281"/>
      <c r="AG764" s="281" t="s">
        <v>2051</v>
      </c>
    </row>
    <row r="765" spans="1:33" ht="28.8" x14ac:dyDescent="0.3">
      <c r="A765" s="273">
        <v>124715</v>
      </c>
      <c r="B765" s="274" t="s">
        <v>1763</v>
      </c>
      <c r="C765" s="274" t="s">
        <v>81</v>
      </c>
      <c r="D765" s="274" t="s">
        <v>228</v>
      </c>
      <c r="E765" s="274" t="s">
        <v>1408</v>
      </c>
      <c r="F765" s="280">
        <v>35148</v>
      </c>
      <c r="G765" s="274" t="s">
        <v>1798</v>
      </c>
      <c r="H765" s="274" t="s">
        <v>334</v>
      </c>
      <c r="I765" s="274" t="s">
        <v>415</v>
      </c>
      <c r="J765" s="274" t="s">
        <v>1783</v>
      </c>
      <c r="K765" s="273">
        <v>0</v>
      </c>
      <c r="L765" s="274" t="s">
        <v>1783</v>
      </c>
      <c r="N765" s="272" t="s">
        <v>307</v>
      </c>
      <c r="O765" s="278" t="s">
        <v>307</v>
      </c>
      <c r="P765" s="271">
        <v>0</v>
      </c>
      <c r="AC765" s="274" t="s">
        <v>307</v>
      </c>
    </row>
    <row r="766" spans="1:33" ht="28.8" x14ac:dyDescent="0.3">
      <c r="A766" s="273">
        <v>124717</v>
      </c>
      <c r="B766" s="274" t="s">
        <v>1765</v>
      </c>
      <c r="C766" s="274" t="s">
        <v>1766</v>
      </c>
      <c r="D766" s="274" t="s">
        <v>247</v>
      </c>
      <c r="E766" s="274" t="s">
        <v>1408</v>
      </c>
      <c r="F766" s="275">
        <v>31311</v>
      </c>
      <c r="G766" s="274" t="s">
        <v>1809</v>
      </c>
      <c r="H766" s="274" t="s">
        <v>334</v>
      </c>
      <c r="I766" s="274" t="s">
        <v>415</v>
      </c>
      <c r="J766" s="274" t="s">
        <v>1787</v>
      </c>
      <c r="K766" s="273">
        <v>2010</v>
      </c>
      <c r="L766" s="274" t="s">
        <v>317</v>
      </c>
      <c r="N766" s="272" t="s">
        <v>307</v>
      </c>
      <c r="O766" s="278" t="s">
        <v>307</v>
      </c>
      <c r="P766" s="271">
        <v>0</v>
      </c>
      <c r="AC766" s="274" t="s">
        <v>307</v>
      </c>
    </row>
    <row r="767" spans="1:33" ht="28.8" x14ac:dyDescent="0.3">
      <c r="A767" s="273">
        <v>124718</v>
      </c>
      <c r="B767" s="274" t="s">
        <v>1768</v>
      </c>
      <c r="C767" s="274" t="s">
        <v>85</v>
      </c>
      <c r="D767" s="274" t="s">
        <v>1472</v>
      </c>
      <c r="E767" s="274" t="s">
        <v>1408</v>
      </c>
      <c r="F767" s="275">
        <v>28503</v>
      </c>
      <c r="G767" s="274" t="s">
        <v>1835</v>
      </c>
      <c r="H767" s="274" t="s">
        <v>334</v>
      </c>
      <c r="I767" s="274" t="s">
        <v>415</v>
      </c>
      <c r="J767" s="274" t="s">
        <v>1787</v>
      </c>
      <c r="K767" s="273">
        <v>2009</v>
      </c>
      <c r="L767" s="274" t="s">
        <v>328</v>
      </c>
      <c r="N767" s="272" t="s">
        <v>307</v>
      </c>
      <c r="O767" s="278" t="s">
        <v>307</v>
      </c>
      <c r="P767" s="271">
        <v>0</v>
      </c>
      <c r="AC767" s="274" t="s">
        <v>307</v>
      </c>
    </row>
    <row r="768" spans="1:33" ht="28.8" x14ac:dyDescent="0.3">
      <c r="A768" s="273">
        <v>124720</v>
      </c>
      <c r="B768" s="274" t="s">
        <v>1769</v>
      </c>
      <c r="C768" s="274" t="s">
        <v>165</v>
      </c>
      <c r="D768" s="274" t="s">
        <v>270</v>
      </c>
      <c r="E768" s="274" t="s">
        <v>333</v>
      </c>
      <c r="F768" s="279"/>
      <c r="G768" s="274" t="s">
        <v>315</v>
      </c>
      <c r="H768" s="274" t="s">
        <v>334</v>
      </c>
      <c r="I768" s="274" t="s">
        <v>415</v>
      </c>
      <c r="J768" s="274" t="s">
        <v>542</v>
      </c>
      <c r="K768" s="273">
        <v>0</v>
      </c>
      <c r="L768" s="274" t="s">
        <v>315</v>
      </c>
      <c r="N768" s="272" t="s">
        <v>307</v>
      </c>
      <c r="O768" s="278" t="s">
        <v>307</v>
      </c>
      <c r="P768" s="271">
        <v>0</v>
      </c>
      <c r="AC768" s="274" t="s">
        <v>307</v>
      </c>
    </row>
    <row r="769" spans="1:33" ht="28.8" x14ac:dyDescent="0.3">
      <c r="A769" s="273">
        <v>124721</v>
      </c>
      <c r="B769" s="274" t="s">
        <v>1770</v>
      </c>
      <c r="C769" s="274" t="s">
        <v>66</v>
      </c>
      <c r="D769" s="274" t="s">
        <v>225</v>
      </c>
      <c r="E769" s="274" t="s">
        <v>333</v>
      </c>
      <c r="F769" s="279"/>
      <c r="G769" s="274" t="s">
        <v>1783</v>
      </c>
      <c r="H769" s="274" t="s">
        <v>334</v>
      </c>
      <c r="I769" s="274" t="s">
        <v>415</v>
      </c>
      <c r="J769" s="274" t="s">
        <v>316</v>
      </c>
      <c r="K769" s="273">
        <v>0</v>
      </c>
      <c r="L769" s="274" t="s">
        <v>317</v>
      </c>
      <c r="N769" s="272" t="s">
        <v>307</v>
      </c>
      <c r="O769" s="278" t="s">
        <v>307</v>
      </c>
      <c r="P769" s="271">
        <v>0</v>
      </c>
      <c r="AC769" s="274" t="s">
        <v>307</v>
      </c>
    </row>
    <row r="770" spans="1:33" ht="28.8" x14ac:dyDescent="0.3">
      <c r="A770" s="273">
        <v>124722</v>
      </c>
      <c r="B770" s="274" t="s">
        <v>1771</v>
      </c>
      <c r="C770" s="274" t="s">
        <v>395</v>
      </c>
      <c r="D770" s="274" t="s">
        <v>201</v>
      </c>
      <c r="E770" s="274" t="s">
        <v>1408</v>
      </c>
      <c r="F770" s="280">
        <v>33336</v>
      </c>
      <c r="G770" s="274" t="s">
        <v>315</v>
      </c>
      <c r="H770" s="274" t="s">
        <v>337</v>
      </c>
      <c r="I770" s="274" t="s">
        <v>415</v>
      </c>
      <c r="J770" s="274" t="s">
        <v>1787</v>
      </c>
      <c r="K770" s="273">
        <v>2011</v>
      </c>
      <c r="L770" s="274" t="s">
        <v>315</v>
      </c>
      <c r="N770" s="272">
        <v>400</v>
      </c>
      <c r="O770" s="278">
        <v>45344</v>
      </c>
      <c r="P770" s="271">
        <v>55000</v>
      </c>
      <c r="AC770" s="274" t="s">
        <v>307</v>
      </c>
    </row>
    <row r="771" spans="1:33" ht="28.8" x14ac:dyDescent="0.3">
      <c r="A771" s="273">
        <v>124723</v>
      </c>
      <c r="B771" s="274" t="s">
        <v>1772</v>
      </c>
      <c r="C771" s="274" t="s">
        <v>1285</v>
      </c>
      <c r="D771" s="274" t="s">
        <v>260</v>
      </c>
      <c r="E771" s="274" t="s">
        <v>333</v>
      </c>
      <c r="F771" s="276"/>
      <c r="G771" s="274" t="s">
        <v>315</v>
      </c>
      <c r="H771" s="274" t="s">
        <v>334</v>
      </c>
      <c r="I771" s="274" t="s">
        <v>415</v>
      </c>
      <c r="J771" s="274" t="s">
        <v>316</v>
      </c>
      <c r="K771" s="273">
        <v>2014</v>
      </c>
      <c r="L771" s="274" t="s">
        <v>315</v>
      </c>
      <c r="N771" s="272" t="s">
        <v>307</v>
      </c>
      <c r="O771" s="278" t="s">
        <v>307</v>
      </c>
      <c r="P771" s="271">
        <v>0</v>
      </c>
      <c r="AC771" s="274" t="s">
        <v>307</v>
      </c>
    </row>
    <row r="772" spans="1:33" ht="28.8" x14ac:dyDescent="0.3">
      <c r="A772" s="273">
        <v>124724</v>
      </c>
      <c r="B772" s="274" t="s">
        <v>1773</v>
      </c>
      <c r="C772" s="274" t="s">
        <v>610</v>
      </c>
      <c r="D772" s="274" t="s">
        <v>383</v>
      </c>
      <c r="E772" s="274" t="s">
        <v>1408</v>
      </c>
      <c r="F772" s="275">
        <v>33345</v>
      </c>
      <c r="G772" s="274" t="s">
        <v>1827</v>
      </c>
      <c r="H772" s="274" t="s">
        <v>334</v>
      </c>
      <c r="I772" s="274" t="s">
        <v>415</v>
      </c>
      <c r="J772" s="274" t="s">
        <v>316</v>
      </c>
      <c r="K772" s="273">
        <v>2009</v>
      </c>
      <c r="L772" s="274" t="s">
        <v>317</v>
      </c>
      <c r="N772" s="272" t="s">
        <v>307</v>
      </c>
      <c r="O772" s="278" t="s">
        <v>307</v>
      </c>
      <c r="P772" s="271">
        <v>0</v>
      </c>
      <c r="AC772" s="274" t="s">
        <v>307</v>
      </c>
    </row>
    <row r="773" spans="1:33" ht="28.8" x14ac:dyDescent="0.3">
      <c r="A773" s="273">
        <v>124725</v>
      </c>
      <c r="B773" s="274" t="s">
        <v>1775</v>
      </c>
      <c r="C773" s="274" t="s">
        <v>1776</v>
      </c>
      <c r="D773" s="274" t="s">
        <v>475</v>
      </c>
      <c r="E773" s="274" t="s">
        <v>332</v>
      </c>
      <c r="F773" s="280">
        <v>37783</v>
      </c>
      <c r="G773" s="274" t="s">
        <v>1948</v>
      </c>
      <c r="H773" s="274" t="s">
        <v>334</v>
      </c>
      <c r="I773" s="274" t="s">
        <v>415</v>
      </c>
      <c r="J773" s="274" t="s">
        <v>335</v>
      </c>
      <c r="K773" s="273">
        <v>2021</v>
      </c>
      <c r="L773" s="274" t="s">
        <v>329</v>
      </c>
      <c r="N773" s="272" t="s">
        <v>307</v>
      </c>
      <c r="O773" s="278" t="s">
        <v>307</v>
      </c>
      <c r="P773" s="271">
        <v>0</v>
      </c>
      <c r="AC773" s="274" t="s">
        <v>307</v>
      </c>
    </row>
    <row r="774" spans="1:33" ht="28.8" x14ac:dyDescent="0.3">
      <c r="A774" s="271">
        <v>124728</v>
      </c>
      <c r="B774" s="272" t="s">
        <v>1777</v>
      </c>
      <c r="C774" s="272" t="s">
        <v>157</v>
      </c>
      <c r="D774" s="272" t="s">
        <v>200</v>
      </c>
      <c r="E774" s="272" t="s">
        <v>332</v>
      </c>
      <c r="F774" s="272" t="s">
        <v>1930</v>
      </c>
      <c r="G774" s="272" t="s">
        <v>315</v>
      </c>
      <c r="H774" s="272" t="s">
        <v>334</v>
      </c>
      <c r="I774" s="272" t="s">
        <v>415</v>
      </c>
      <c r="J774" s="272" t="s">
        <v>316</v>
      </c>
      <c r="K774" s="272" t="s">
        <v>2176</v>
      </c>
      <c r="L774" s="272" t="s">
        <v>315</v>
      </c>
      <c r="M774" s="281" t="s">
        <v>307</v>
      </c>
      <c r="N774" s="272" t="s">
        <v>307</v>
      </c>
      <c r="O774" s="278" t="s">
        <v>307</v>
      </c>
      <c r="P774" s="271">
        <v>0</v>
      </c>
      <c r="Q774" s="281" t="s">
        <v>307</v>
      </c>
      <c r="R774" s="281" t="s">
        <v>307</v>
      </c>
      <c r="S774" s="281" t="s">
        <v>307</v>
      </c>
      <c r="T774" s="281" t="s">
        <v>307</v>
      </c>
      <c r="U774" s="281" t="s">
        <v>307</v>
      </c>
      <c r="V774" s="281" t="s">
        <v>307</v>
      </c>
      <c r="W774" s="281" t="s">
        <v>307</v>
      </c>
      <c r="X774" s="281" t="s">
        <v>307</v>
      </c>
      <c r="Y774" s="281" t="s">
        <v>307</v>
      </c>
      <c r="Z774" s="281" t="s">
        <v>307</v>
      </c>
      <c r="AA774" s="281" t="s">
        <v>307</v>
      </c>
      <c r="AB774" s="281" t="s">
        <v>307</v>
      </c>
      <c r="AC774" s="272" t="s">
        <v>307</v>
      </c>
      <c r="AD774" s="281"/>
      <c r="AE774" s="281" t="s">
        <v>307</v>
      </c>
      <c r="AF774" s="281"/>
      <c r="AG774" s="281" t="s">
        <v>2051</v>
      </c>
    </row>
    <row r="775" spans="1:33" ht="28.8" x14ac:dyDescent="0.3">
      <c r="A775" s="273">
        <v>124729</v>
      </c>
      <c r="B775" s="274" t="s">
        <v>1778</v>
      </c>
      <c r="C775" s="274" t="s">
        <v>97</v>
      </c>
      <c r="D775" s="274" t="s">
        <v>436</v>
      </c>
      <c r="E775" s="274" t="s">
        <v>1408</v>
      </c>
      <c r="F775" s="275">
        <v>29640</v>
      </c>
      <c r="G775" s="274" t="s">
        <v>1827</v>
      </c>
      <c r="H775" s="274" t="s">
        <v>334</v>
      </c>
      <c r="I775" s="274" t="s">
        <v>415</v>
      </c>
      <c r="J775" s="274" t="s">
        <v>316</v>
      </c>
      <c r="K775" s="273">
        <v>0</v>
      </c>
      <c r="L775" s="274" t="s">
        <v>1783</v>
      </c>
      <c r="N775" s="272" t="s">
        <v>307</v>
      </c>
      <c r="O775" s="278" t="s">
        <v>307</v>
      </c>
      <c r="P775" s="271">
        <v>0</v>
      </c>
      <c r="AC775" s="274" t="s">
        <v>307</v>
      </c>
    </row>
    <row r="776" spans="1:33" ht="28.8" x14ac:dyDescent="0.3">
      <c r="A776" s="273">
        <v>124730</v>
      </c>
      <c r="B776" s="274" t="s">
        <v>1779</v>
      </c>
      <c r="C776" s="274" t="s">
        <v>1780</v>
      </c>
      <c r="D776" s="274" t="s">
        <v>866</v>
      </c>
      <c r="E776" s="274" t="s">
        <v>333</v>
      </c>
      <c r="F776" s="275">
        <v>36556</v>
      </c>
      <c r="G776" s="274" t="s">
        <v>1818</v>
      </c>
      <c r="H776" s="274" t="s">
        <v>334</v>
      </c>
      <c r="I776" s="274" t="s">
        <v>415</v>
      </c>
      <c r="J776" s="274" t="s">
        <v>335</v>
      </c>
      <c r="K776" s="273">
        <v>2021</v>
      </c>
      <c r="L776" s="274" t="s">
        <v>317</v>
      </c>
      <c r="N776" s="272" t="s">
        <v>307</v>
      </c>
      <c r="O776" s="278" t="s">
        <v>307</v>
      </c>
      <c r="P776" s="271">
        <v>0</v>
      </c>
      <c r="AC776" s="274" t="s">
        <v>307</v>
      </c>
    </row>
    <row r="777" spans="1:33" ht="28.8" x14ac:dyDescent="0.3">
      <c r="A777" s="273">
        <v>124731</v>
      </c>
      <c r="B777" s="274" t="s">
        <v>1781</v>
      </c>
      <c r="C777" s="274" t="s">
        <v>604</v>
      </c>
      <c r="D777" s="274" t="s">
        <v>216</v>
      </c>
      <c r="E777" s="274" t="s">
        <v>332</v>
      </c>
      <c r="F777" s="275">
        <v>34012</v>
      </c>
      <c r="G777" s="274" t="s">
        <v>315</v>
      </c>
      <c r="H777" s="274" t="s">
        <v>334</v>
      </c>
      <c r="I777" s="274" t="s">
        <v>415</v>
      </c>
      <c r="J777" s="274" t="s">
        <v>316</v>
      </c>
      <c r="K777" s="273">
        <v>2011</v>
      </c>
      <c r="L777" s="274" t="s">
        <v>315</v>
      </c>
      <c r="N777" s="272" t="s">
        <v>307</v>
      </c>
      <c r="O777" s="278" t="s">
        <v>307</v>
      </c>
      <c r="P777" s="271">
        <v>0</v>
      </c>
      <c r="AC777" s="274" t="s">
        <v>307</v>
      </c>
    </row>
    <row r="778" spans="1:33" ht="28.8" x14ac:dyDescent="0.3">
      <c r="A778" s="273">
        <v>124732</v>
      </c>
      <c r="B778" s="274" t="s">
        <v>1782</v>
      </c>
      <c r="C778" s="274" t="s">
        <v>66</v>
      </c>
      <c r="D778" s="274" t="s">
        <v>433</v>
      </c>
      <c r="E778" s="274" t="s">
        <v>1408</v>
      </c>
      <c r="F778" s="275">
        <v>37457</v>
      </c>
      <c r="G778" s="274" t="s">
        <v>1831</v>
      </c>
      <c r="H778" s="274" t="s">
        <v>334</v>
      </c>
      <c r="I778" s="274" t="s">
        <v>415</v>
      </c>
      <c r="J778" s="274" t="s">
        <v>316</v>
      </c>
      <c r="K778" s="273">
        <v>2020</v>
      </c>
      <c r="L778" s="274" t="s">
        <v>315</v>
      </c>
      <c r="N778" s="272" t="s">
        <v>307</v>
      </c>
      <c r="O778" s="278" t="s">
        <v>307</v>
      </c>
      <c r="P778" s="271">
        <v>0</v>
      </c>
      <c r="AC778" s="274" t="s">
        <v>307</v>
      </c>
    </row>
    <row r="779" spans="1:33" ht="28.8" x14ac:dyDescent="0.3">
      <c r="A779" s="273">
        <v>124734</v>
      </c>
      <c r="B779" s="274" t="s">
        <v>1432</v>
      </c>
      <c r="C779" s="274" t="s">
        <v>367</v>
      </c>
      <c r="D779" s="274" t="s">
        <v>680</v>
      </c>
      <c r="E779" s="274" t="s">
        <v>333</v>
      </c>
      <c r="F779" s="279"/>
      <c r="G779" s="274" t="s">
        <v>315</v>
      </c>
      <c r="H779" s="274" t="s">
        <v>334</v>
      </c>
      <c r="I779" s="274" t="s">
        <v>415</v>
      </c>
      <c r="J779" s="274" t="s">
        <v>335</v>
      </c>
      <c r="K779" s="273">
        <v>0</v>
      </c>
      <c r="L779" s="274" t="s">
        <v>317</v>
      </c>
      <c r="N779" s="272" t="s">
        <v>307</v>
      </c>
      <c r="O779" s="278" t="s">
        <v>307</v>
      </c>
      <c r="P779" s="271">
        <v>0</v>
      </c>
      <c r="AC779" s="274" t="s">
        <v>307</v>
      </c>
    </row>
    <row r="780" spans="1:33" ht="28.8" x14ac:dyDescent="0.3">
      <c r="A780" s="273">
        <v>124736</v>
      </c>
      <c r="B780" s="274" t="s">
        <v>1693</v>
      </c>
      <c r="C780" s="274" t="s">
        <v>114</v>
      </c>
      <c r="D780" s="274" t="s">
        <v>217</v>
      </c>
      <c r="E780" s="274" t="s">
        <v>332</v>
      </c>
      <c r="F780" s="276"/>
      <c r="G780" s="274" t="s">
        <v>315</v>
      </c>
      <c r="H780" s="274" t="s">
        <v>334</v>
      </c>
      <c r="I780" s="274" t="s">
        <v>415</v>
      </c>
      <c r="J780" s="274" t="s">
        <v>316</v>
      </c>
      <c r="K780" s="273">
        <v>2014</v>
      </c>
      <c r="L780" s="274" t="s">
        <v>315</v>
      </c>
      <c r="N780" s="272" t="s">
        <v>307</v>
      </c>
      <c r="O780" s="278" t="s">
        <v>307</v>
      </c>
      <c r="P780" s="271">
        <v>0</v>
      </c>
      <c r="AC780" s="274" t="s">
        <v>307</v>
      </c>
    </row>
    <row r="781" spans="1:33" ht="14.4" x14ac:dyDescent="0.3">
      <c r="A781" s="271">
        <v>124742</v>
      </c>
      <c r="B781" s="272" t="s">
        <v>1535</v>
      </c>
      <c r="C781" s="272" t="s">
        <v>72</v>
      </c>
      <c r="D781" s="272" t="s">
        <v>231</v>
      </c>
      <c r="E781" s="272" t="s">
        <v>307</v>
      </c>
      <c r="F781" s="281" t="s">
        <v>307</v>
      </c>
      <c r="G781" s="272" t="s">
        <v>307</v>
      </c>
      <c r="H781" s="272" t="s">
        <v>307</v>
      </c>
      <c r="I781" s="272" t="s">
        <v>415</v>
      </c>
      <c r="J781" s="272" t="s">
        <v>307</v>
      </c>
      <c r="K781" s="272" t="s">
        <v>307</v>
      </c>
      <c r="L781" s="272" t="s">
        <v>307</v>
      </c>
      <c r="M781" s="281" t="s">
        <v>307</v>
      </c>
      <c r="N781" s="272" t="s">
        <v>307</v>
      </c>
      <c r="O781" s="278" t="s">
        <v>307</v>
      </c>
      <c r="P781" s="271">
        <v>0</v>
      </c>
      <c r="Q781" s="281" t="s">
        <v>307</v>
      </c>
      <c r="R781" s="281" t="s">
        <v>307</v>
      </c>
      <c r="S781" s="281" t="s">
        <v>307</v>
      </c>
      <c r="T781" s="281" t="s">
        <v>307</v>
      </c>
      <c r="U781" s="281" t="s">
        <v>307</v>
      </c>
      <c r="V781" s="281" t="s">
        <v>307</v>
      </c>
      <c r="W781" s="281" t="s">
        <v>307</v>
      </c>
      <c r="X781" s="281" t="s">
        <v>307</v>
      </c>
      <c r="Y781" s="281" t="s">
        <v>307</v>
      </c>
      <c r="Z781" s="281" t="s">
        <v>307</v>
      </c>
      <c r="AA781" s="281" t="s">
        <v>307</v>
      </c>
      <c r="AB781" s="281" t="s">
        <v>307</v>
      </c>
      <c r="AC781" s="272" t="s">
        <v>307</v>
      </c>
      <c r="AD781" s="281"/>
      <c r="AE781" s="281" t="s">
        <v>307</v>
      </c>
      <c r="AF781" s="281" t="s">
        <v>2051</v>
      </c>
      <c r="AG781" s="281" t="s">
        <v>2051</v>
      </c>
    </row>
    <row r="782" spans="1:33" ht="28.8" x14ac:dyDescent="0.3">
      <c r="A782" s="273">
        <v>124745</v>
      </c>
      <c r="B782" s="274" t="s">
        <v>2119</v>
      </c>
      <c r="C782" s="274" t="s">
        <v>62</v>
      </c>
      <c r="D782" s="274" t="s">
        <v>244</v>
      </c>
      <c r="E782" s="274" t="s">
        <v>332</v>
      </c>
      <c r="F782" s="275">
        <v>36161</v>
      </c>
      <c r="G782" s="274" t="s">
        <v>2199</v>
      </c>
      <c r="H782" s="274" t="s">
        <v>334</v>
      </c>
      <c r="I782" s="274" t="s">
        <v>415</v>
      </c>
      <c r="J782" s="274" t="s">
        <v>1787</v>
      </c>
      <c r="K782" s="273">
        <v>2017</v>
      </c>
      <c r="L782" s="274" t="s">
        <v>319</v>
      </c>
      <c r="N782" s="272" t="s">
        <v>307</v>
      </c>
      <c r="O782" s="278" t="s">
        <v>307</v>
      </c>
      <c r="P782" s="271">
        <v>0</v>
      </c>
      <c r="AC782" s="274" t="s">
        <v>307</v>
      </c>
    </row>
    <row r="783" spans="1:33" ht="28.8" x14ac:dyDescent="0.3">
      <c r="A783" s="273">
        <v>124771</v>
      </c>
      <c r="B783" s="274" t="s">
        <v>2120</v>
      </c>
      <c r="C783" s="274" t="s">
        <v>86</v>
      </c>
      <c r="D783" s="274" t="s">
        <v>247</v>
      </c>
      <c r="E783" s="274" t="s">
        <v>1408</v>
      </c>
      <c r="F783" s="275">
        <v>36748</v>
      </c>
      <c r="G783" s="274" t="s">
        <v>315</v>
      </c>
      <c r="H783" s="274" t="s">
        <v>334</v>
      </c>
      <c r="I783" s="274" t="s">
        <v>415</v>
      </c>
      <c r="J783" s="274" t="s">
        <v>316</v>
      </c>
      <c r="K783" s="273">
        <v>2018</v>
      </c>
      <c r="L783" s="274" t="s">
        <v>315</v>
      </c>
      <c r="N783" s="272" t="s">
        <v>307</v>
      </c>
      <c r="O783" s="278" t="s">
        <v>307</v>
      </c>
      <c r="P783" s="271">
        <v>0</v>
      </c>
      <c r="AC783" s="274" t="s">
        <v>307</v>
      </c>
    </row>
    <row r="784" spans="1:33" ht="28.8" x14ac:dyDescent="0.3">
      <c r="A784" s="273">
        <v>124781</v>
      </c>
      <c r="B784" s="274" t="s">
        <v>2121</v>
      </c>
      <c r="C784" s="274" t="s">
        <v>474</v>
      </c>
      <c r="D784" s="274" t="s">
        <v>211</v>
      </c>
      <c r="E784" s="274" t="s">
        <v>1408</v>
      </c>
      <c r="F784" s="275">
        <v>35431</v>
      </c>
      <c r="G784" s="274" t="s">
        <v>2200</v>
      </c>
      <c r="H784" s="274" t="s">
        <v>334</v>
      </c>
      <c r="I784" s="274" t="s">
        <v>415</v>
      </c>
      <c r="J784" s="274" t="s">
        <v>316</v>
      </c>
      <c r="K784" s="273">
        <v>2015</v>
      </c>
      <c r="L784" s="274" t="s">
        <v>318</v>
      </c>
      <c r="N784" s="272" t="s">
        <v>307</v>
      </c>
      <c r="O784" s="278" t="s">
        <v>307</v>
      </c>
      <c r="P784" s="271">
        <v>0</v>
      </c>
      <c r="AC784" s="274" t="s">
        <v>307</v>
      </c>
    </row>
    <row r="785" spans="1:29" ht="28.8" x14ac:dyDescent="0.3">
      <c r="A785" s="273">
        <v>124789</v>
      </c>
      <c r="B785" s="274" t="s">
        <v>2122</v>
      </c>
      <c r="C785" s="274" t="s">
        <v>119</v>
      </c>
      <c r="D785" s="274" t="s">
        <v>507</v>
      </c>
      <c r="E785" s="274" t="s">
        <v>1408</v>
      </c>
      <c r="F785" s="275">
        <v>37622</v>
      </c>
      <c r="G785" s="274" t="s">
        <v>315</v>
      </c>
      <c r="H785" s="274" t="s">
        <v>577</v>
      </c>
      <c r="I785" s="274" t="s">
        <v>415</v>
      </c>
      <c r="J785" s="274" t="s">
        <v>316</v>
      </c>
      <c r="K785" s="273">
        <v>2020</v>
      </c>
      <c r="L785" s="274" t="s">
        <v>315</v>
      </c>
      <c r="N785" s="272" t="s">
        <v>307</v>
      </c>
      <c r="O785" s="278" t="s">
        <v>307</v>
      </c>
      <c r="P785" s="271">
        <v>0</v>
      </c>
      <c r="AC785" s="274" t="s">
        <v>307</v>
      </c>
    </row>
    <row r="786" spans="1:29" ht="28.8" x14ac:dyDescent="0.3">
      <c r="A786" s="273">
        <v>124809</v>
      </c>
      <c r="B786" s="274" t="s">
        <v>2123</v>
      </c>
      <c r="C786" s="274" t="s">
        <v>63</v>
      </c>
      <c r="D786" s="274" t="s">
        <v>2124</v>
      </c>
      <c r="E786" s="274" t="s">
        <v>1408</v>
      </c>
      <c r="F786" s="275">
        <v>33703</v>
      </c>
      <c r="G786" s="274" t="s">
        <v>315</v>
      </c>
      <c r="H786" s="274" t="s">
        <v>334</v>
      </c>
      <c r="I786" s="274" t="s">
        <v>415</v>
      </c>
      <c r="J786" s="274" t="s">
        <v>316</v>
      </c>
      <c r="K786" s="273">
        <v>2010</v>
      </c>
      <c r="L786" s="274" t="s">
        <v>315</v>
      </c>
      <c r="N786" s="272" t="s">
        <v>307</v>
      </c>
      <c r="O786" s="278" t="s">
        <v>307</v>
      </c>
      <c r="P786" s="271">
        <v>0</v>
      </c>
      <c r="AC786" s="274" t="s">
        <v>307</v>
      </c>
    </row>
    <row r="787" spans="1:29" ht="28.8" x14ac:dyDescent="0.3">
      <c r="A787" s="273">
        <v>124817</v>
      </c>
      <c r="B787" s="274" t="s">
        <v>2125</v>
      </c>
      <c r="C787" s="274" t="s">
        <v>516</v>
      </c>
      <c r="D787" s="274" t="s">
        <v>273</v>
      </c>
      <c r="E787" s="274" t="s">
        <v>1408</v>
      </c>
      <c r="F787" s="275">
        <v>36678</v>
      </c>
      <c r="G787" s="274" t="s">
        <v>315</v>
      </c>
      <c r="H787" s="274" t="s">
        <v>334</v>
      </c>
      <c r="I787" s="274" t="s">
        <v>415</v>
      </c>
      <c r="J787" s="274" t="s">
        <v>1787</v>
      </c>
      <c r="K787" s="273">
        <v>2018</v>
      </c>
      <c r="L787" s="274" t="s">
        <v>315</v>
      </c>
      <c r="N787" s="272" t="s">
        <v>307</v>
      </c>
      <c r="O787" s="278" t="s">
        <v>307</v>
      </c>
      <c r="P787" s="271">
        <v>0</v>
      </c>
      <c r="AC787" s="274" t="s">
        <v>307</v>
      </c>
    </row>
    <row r="788" spans="1:29" ht="28.8" x14ac:dyDescent="0.3">
      <c r="A788" s="273">
        <v>124821</v>
      </c>
      <c r="B788" s="274" t="s">
        <v>2126</v>
      </c>
      <c r="C788" s="274" t="s">
        <v>63</v>
      </c>
      <c r="D788" s="274" t="s">
        <v>238</v>
      </c>
      <c r="E788" s="274" t="s">
        <v>332</v>
      </c>
      <c r="F788" s="275">
        <v>26209</v>
      </c>
      <c r="G788" s="274" t="s">
        <v>315</v>
      </c>
      <c r="H788" s="274" t="s">
        <v>334</v>
      </c>
      <c r="I788" s="274" t="s">
        <v>415</v>
      </c>
      <c r="J788" s="274" t="s">
        <v>1787</v>
      </c>
      <c r="K788" s="273">
        <v>1991</v>
      </c>
      <c r="L788" s="274" t="s">
        <v>315</v>
      </c>
      <c r="N788" s="272" t="s">
        <v>307</v>
      </c>
      <c r="O788" s="278" t="s">
        <v>307</v>
      </c>
      <c r="P788" s="271">
        <v>0</v>
      </c>
      <c r="AC788" s="274" t="s">
        <v>307</v>
      </c>
    </row>
    <row r="789" spans="1:29" ht="28.8" x14ac:dyDescent="0.3">
      <c r="A789" s="273">
        <v>124832</v>
      </c>
      <c r="B789" s="274" t="s">
        <v>2127</v>
      </c>
      <c r="C789" s="274" t="s">
        <v>442</v>
      </c>
      <c r="D789" s="274" t="s">
        <v>267</v>
      </c>
      <c r="E789" s="274" t="s">
        <v>1408</v>
      </c>
      <c r="F789" s="275">
        <v>35297</v>
      </c>
      <c r="G789" s="274" t="s">
        <v>1908</v>
      </c>
      <c r="H789" s="274" t="s">
        <v>334</v>
      </c>
      <c r="I789" s="274" t="s">
        <v>415</v>
      </c>
      <c r="J789" s="274" t="s">
        <v>1787</v>
      </c>
      <c r="K789" s="273">
        <v>2018</v>
      </c>
      <c r="L789" s="274" t="s">
        <v>317</v>
      </c>
      <c r="N789" s="272" t="s">
        <v>307</v>
      </c>
      <c r="O789" s="278" t="s">
        <v>307</v>
      </c>
      <c r="P789" s="271">
        <v>0</v>
      </c>
      <c r="AC789" s="274" t="s">
        <v>307</v>
      </c>
    </row>
    <row r="790" spans="1:29" ht="28.8" x14ac:dyDescent="0.3">
      <c r="A790" s="273">
        <v>124847</v>
      </c>
      <c r="B790" s="274" t="s">
        <v>2128</v>
      </c>
      <c r="C790" s="274" t="s">
        <v>357</v>
      </c>
      <c r="D790" s="274" t="s">
        <v>196</v>
      </c>
      <c r="E790" s="274" t="s">
        <v>1408</v>
      </c>
      <c r="F790" s="275">
        <v>34908</v>
      </c>
      <c r="G790" s="274" t="s">
        <v>323</v>
      </c>
      <c r="H790" s="274" t="s">
        <v>334</v>
      </c>
      <c r="I790" s="274" t="s">
        <v>415</v>
      </c>
      <c r="J790" s="274" t="s">
        <v>1787</v>
      </c>
      <c r="K790" s="273">
        <v>2013</v>
      </c>
      <c r="L790" s="274" t="s">
        <v>323</v>
      </c>
      <c r="N790" s="272" t="s">
        <v>307</v>
      </c>
      <c r="O790" s="278" t="s">
        <v>307</v>
      </c>
      <c r="P790" s="271">
        <v>0</v>
      </c>
      <c r="AC790" s="274" t="s">
        <v>307</v>
      </c>
    </row>
    <row r="791" spans="1:29" ht="28.8" x14ac:dyDescent="0.3">
      <c r="A791" s="273">
        <v>124850</v>
      </c>
      <c r="B791" s="274" t="s">
        <v>2129</v>
      </c>
      <c r="C791" s="274" t="s">
        <v>451</v>
      </c>
      <c r="D791" s="274" t="s">
        <v>291</v>
      </c>
      <c r="E791" s="274" t="s">
        <v>1408</v>
      </c>
      <c r="F791" s="275">
        <v>37257</v>
      </c>
      <c r="G791" s="274" t="s">
        <v>2034</v>
      </c>
      <c r="H791" s="274" t="s">
        <v>334</v>
      </c>
      <c r="I791" s="274" t="s">
        <v>415</v>
      </c>
      <c r="J791" s="274" t="s">
        <v>1787</v>
      </c>
      <c r="K791" s="273">
        <v>2019</v>
      </c>
      <c r="L791" s="274" t="s">
        <v>315</v>
      </c>
      <c r="N791" s="272" t="s">
        <v>307</v>
      </c>
      <c r="O791" s="278" t="s">
        <v>307</v>
      </c>
      <c r="P791" s="271">
        <v>0</v>
      </c>
      <c r="AC791" s="274" t="s">
        <v>307</v>
      </c>
    </row>
    <row r="792" spans="1:29" ht="28.8" x14ac:dyDescent="0.3">
      <c r="A792" s="273">
        <v>124854</v>
      </c>
      <c r="B792" s="274" t="s">
        <v>2130</v>
      </c>
      <c r="C792" s="274" t="s">
        <v>70</v>
      </c>
      <c r="D792" s="274" t="s">
        <v>212</v>
      </c>
      <c r="E792" s="274" t="s">
        <v>1408</v>
      </c>
      <c r="F792" s="275">
        <v>33243</v>
      </c>
      <c r="G792" s="274" t="s">
        <v>1827</v>
      </c>
      <c r="H792" s="274" t="s">
        <v>334</v>
      </c>
      <c r="I792" s="274" t="s">
        <v>417</v>
      </c>
      <c r="J792" s="274" t="s">
        <v>316</v>
      </c>
      <c r="K792" s="273">
        <v>2020</v>
      </c>
      <c r="L792" s="274" t="s">
        <v>317</v>
      </c>
      <c r="N792" s="272" t="s">
        <v>307</v>
      </c>
      <c r="O792" s="278" t="s">
        <v>307</v>
      </c>
      <c r="P792" s="271">
        <v>0</v>
      </c>
      <c r="AC792" s="274" t="s">
        <v>307</v>
      </c>
    </row>
    <row r="793" spans="1:29" ht="28.8" x14ac:dyDescent="0.3">
      <c r="A793" s="273">
        <v>124861</v>
      </c>
      <c r="B793" s="274" t="s">
        <v>2131</v>
      </c>
      <c r="C793" s="274" t="s">
        <v>1407</v>
      </c>
      <c r="D793" s="274" t="s">
        <v>408</v>
      </c>
      <c r="E793" s="274" t="s">
        <v>1408</v>
      </c>
      <c r="F793" s="275">
        <v>30437</v>
      </c>
      <c r="G793" s="274" t="s">
        <v>315</v>
      </c>
      <c r="H793" s="274" t="s">
        <v>334</v>
      </c>
      <c r="I793" s="274" t="s">
        <v>415</v>
      </c>
      <c r="J793" s="274" t="s">
        <v>316</v>
      </c>
      <c r="K793" s="273">
        <v>2003</v>
      </c>
      <c r="L793" s="274" t="s">
        <v>315</v>
      </c>
      <c r="N793" s="272" t="s">
        <v>307</v>
      </c>
      <c r="O793" s="278" t="s">
        <v>307</v>
      </c>
      <c r="P793" s="271">
        <v>0</v>
      </c>
      <c r="AC793" s="274" t="s">
        <v>307</v>
      </c>
    </row>
    <row r="794" spans="1:29" ht="28.8" x14ac:dyDescent="0.3">
      <c r="A794" s="273">
        <v>124894</v>
      </c>
      <c r="B794" s="274" t="s">
        <v>2132</v>
      </c>
      <c r="C794" s="274" t="s">
        <v>452</v>
      </c>
      <c r="D794" s="274" t="s">
        <v>691</v>
      </c>
      <c r="E794" s="274" t="s">
        <v>1408</v>
      </c>
      <c r="F794" s="275">
        <v>35796</v>
      </c>
      <c r="G794" s="274" t="s">
        <v>2185</v>
      </c>
      <c r="H794" s="274" t="s">
        <v>334</v>
      </c>
      <c r="I794" s="274" t="s">
        <v>415</v>
      </c>
      <c r="J794" s="274" t="s">
        <v>316</v>
      </c>
      <c r="K794" s="273">
        <v>2015</v>
      </c>
      <c r="L794" s="274" t="s">
        <v>1968</v>
      </c>
      <c r="N794" s="272" t="s">
        <v>307</v>
      </c>
      <c r="O794" s="278" t="s">
        <v>307</v>
      </c>
      <c r="P794" s="271">
        <v>0</v>
      </c>
      <c r="AC794" s="274" t="s">
        <v>307</v>
      </c>
    </row>
    <row r="795" spans="1:29" ht="28.8" x14ac:dyDescent="0.3">
      <c r="A795" s="273">
        <v>124896</v>
      </c>
      <c r="B795" s="274" t="s">
        <v>2133</v>
      </c>
      <c r="C795" s="274" t="s">
        <v>2134</v>
      </c>
      <c r="D795" s="274" t="s">
        <v>193</v>
      </c>
      <c r="E795" s="274" t="s">
        <v>1408</v>
      </c>
      <c r="F795" s="275">
        <v>33380</v>
      </c>
      <c r="G795" s="274" t="s">
        <v>1791</v>
      </c>
      <c r="H795" s="274" t="s">
        <v>334</v>
      </c>
      <c r="I795" s="274" t="s">
        <v>415</v>
      </c>
      <c r="J795" s="274" t="s">
        <v>316</v>
      </c>
      <c r="K795" s="273">
        <v>2010</v>
      </c>
      <c r="L795" s="274" t="s">
        <v>315</v>
      </c>
      <c r="N795" s="272" t="s">
        <v>307</v>
      </c>
      <c r="O795" s="278" t="s">
        <v>307</v>
      </c>
      <c r="P795" s="271">
        <v>0</v>
      </c>
      <c r="AC795" s="274" t="s">
        <v>307</v>
      </c>
    </row>
    <row r="796" spans="1:29" ht="28.8" x14ac:dyDescent="0.3">
      <c r="A796" s="273">
        <v>124904</v>
      </c>
      <c r="B796" s="274" t="s">
        <v>2135</v>
      </c>
      <c r="C796" s="274" t="s">
        <v>109</v>
      </c>
      <c r="D796" s="274" t="s">
        <v>196</v>
      </c>
      <c r="E796" s="274" t="s">
        <v>1408</v>
      </c>
      <c r="F796" s="275">
        <v>36526</v>
      </c>
      <c r="G796" s="274" t="s">
        <v>1858</v>
      </c>
      <c r="H796" s="274" t="s">
        <v>334</v>
      </c>
      <c r="I796" s="274" t="s">
        <v>415</v>
      </c>
      <c r="J796" s="274" t="s">
        <v>316</v>
      </c>
      <c r="K796" s="273">
        <v>2019</v>
      </c>
      <c r="L796" s="274" t="s">
        <v>317</v>
      </c>
      <c r="N796" s="272" t="s">
        <v>307</v>
      </c>
      <c r="O796" s="278" t="s">
        <v>307</v>
      </c>
      <c r="P796" s="271">
        <v>0</v>
      </c>
      <c r="AC796" s="274" t="s">
        <v>307</v>
      </c>
    </row>
    <row r="797" spans="1:29" ht="28.8" x14ac:dyDescent="0.3">
      <c r="A797" s="273">
        <v>124918</v>
      </c>
      <c r="B797" s="274" t="s">
        <v>2136</v>
      </c>
      <c r="C797" s="274" t="s">
        <v>79</v>
      </c>
      <c r="D797" s="274" t="s">
        <v>212</v>
      </c>
      <c r="E797" s="274" t="s">
        <v>1408</v>
      </c>
      <c r="F797" s="275">
        <v>36049</v>
      </c>
      <c r="G797" s="274" t="s">
        <v>315</v>
      </c>
      <c r="H797" s="274" t="s">
        <v>334</v>
      </c>
      <c r="I797" s="274" t="s">
        <v>415</v>
      </c>
      <c r="J797" s="274" t="s">
        <v>316</v>
      </c>
      <c r="K797" s="273">
        <v>2017</v>
      </c>
      <c r="L797" s="274" t="s">
        <v>315</v>
      </c>
      <c r="N797" s="272" t="s">
        <v>307</v>
      </c>
      <c r="O797" s="278" t="s">
        <v>307</v>
      </c>
      <c r="P797" s="271">
        <v>0</v>
      </c>
      <c r="AC797" s="274" t="s">
        <v>307</v>
      </c>
    </row>
    <row r="798" spans="1:29" ht="28.8" x14ac:dyDescent="0.3">
      <c r="A798" s="273">
        <v>124919</v>
      </c>
      <c r="B798" s="274" t="s">
        <v>2137</v>
      </c>
      <c r="C798" s="274" t="s">
        <v>88</v>
      </c>
      <c r="D798" s="274" t="s">
        <v>208</v>
      </c>
      <c r="E798" s="274" t="s">
        <v>1408</v>
      </c>
      <c r="F798" s="275">
        <v>22556</v>
      </c>
      <c r="G798" s="274" t="s">
        <v>315</v>
      </c>
      <c r="H798" s="274" t="s">
        <v>334</v>
      </c>
      <c r="I798" s="274" t="s">
        <v>415</v>
      </c>
      <c r="J798" s="274" t="s">
        <v>316</v>
      </c>
      <c r="K798" s="273">
        <v>1980</v>
      </c>
      <c r="L798" s="274" t="s">
        <v>315</v>
      </c>
      <c r="N798" s="272" t="s">
        <v>307</v>
      </c>
      <c r="O798" s="278" t="s">
        <v>307</v>
      </c>
      <c r="P798" s="271">
        <v>0</v>
      </c>
      <c r="AC798" s="274" t="s">
        <v>307</v>
      </c>
    </row>
    <row r="799" spans="1:29" ht="28.8" x14ac:dyDescent="0.3">
      <c r="A799" s="273">
        <v>124944</v>
      </c>
      <c r="B799" s="274" t="s">
        <v>2138</v>
      </c>
      <c r="C799" s="274" t="s">
        <v>656</v>
      </c>
      <c r="D799" s="274" t="s">
        <v>2139</v>
      </c>
      <c r="E799" s="274" t="s">
        <v>1408</v>
      </c>
      <c r="F799" s="275">
        <v>36623</v>
      </c>
      <c r="G799" s="274" t="s">
        <v>2201</v>
      </c>
      <c r="H799" s="274" t="s">
        <v>334</v>
      </c>
      <c r="I799" s="274" t="s">
        <v>415</v>
      </c>
      <c r="J799" s="274" t="s">
        <v>1787</v>
      </c>
      <c r="K799" s="273">
        <v>2018</v>
      </c>
      <c r="L799" s="274" t="s">
        <v>326</v>
      </c>
      <c r="N799" s="272" t="s">
        <v>307</v>
      </c>
      <c r="O799" s="278" t="s">
        <v>307</v>
      </c>
      <c r="P799" s="271">
        <v>0</v>
      </c>
      <c r="AC799" s="274" t="s">
        <v>307</v>
      </c>
    </row>
    <row r="800" spans="1:29" ht="28.8" x14ac:dyDescent="0.3">
      <c r="A800" s="273">
        <v>124985</v>
      </c>
      <c r="B800" s="274" t="s">
        <v>2140</v>
      </c>
      <c r="C800" s="274" t="s">
        <v>113</v>
      </c>
      <c r="D800" s="274" t="s">
        <v>241</v>
      </c>
      <c r="E800" s="274" t="s">
        <v>1408</v>
      </c>
      <c r="F800" s="275">
        <v>36031</v>
      </c>
      <c r="G800" s="274" t="s">
        <v>1827</v>
      </c>
      <c r="H800" s="274" t="s">
        <v>334</v>
      </c>
      <c r="I800" s="274" t="s">
        <v>415</v>
      </c>
      <c r="J800" s="274" t="s">
        <v>316</v>
      </c>
      <c r="K800" s="273">
        <v>2021</v>
      </c>
      <c r="L800" s="274" t="s">
        <v>317</v>
      </c>
      <c r="N800" s="272" t="s">
        <v>307</v>
      </c>
      <c r="O800" s="278" t="s">
        <v>307</v>
      </c>
      <c r="P800" s="271">
        <v>0</v>
      </c>
      <c r="AC800" s="274" t="s">
        <v>307</v>
      </c>
    </row>
    <row r="801" spans="1:29" ht="28.8" x14ac:dyDescent="0.3">
      <c r="A801" s="273">
        <v>125004</v>
      </c>
      <c r="B801" s="274" t="s">
        <v>2141</v>
      </c>
      <c r="C801" s="274" t="s">
        <v>2142</v>
      </c>
      <c r="D801" s="274" t="s">
        <v>2143</v>
      </c>
      <c r="E801" s="274" t="s">
        <v>1408</v>
      </c>
      <c r="F801" s="275">
        <v>34742</v>
      </c>
      <c r="G801" s="274" t="s">
        <v>1864</v>
      </c>
      <c r="H801" s="274" t="s">
        <v>334</v>
      </c>
      <c r="I801" s="274" t="s">
        <v>415</v>
      </c>
      <c r="J801" s="274" t="s">
        <v>1787</v>
      </c>
      <c r="K801" s="273">
        <v>2021</v>
      </c>
      <c r="L801" s="274" t="s">
        <v>329</v>
      </c>
      <c r="N801" s="272" t="s">
        <v>307</v>
      </c>
      <c r="O801" s="278" t="s">
        <v>307</v>
      </c>
      <c r="P801" s="271">
        <v>0</v>
      </c>
      <c r="AC801" s="274" t="s">
        <v>307</v>
      </c>
    </row>
    <row r="802" spans="1:29" ht="28.8" x14ac:dyDescent="0.3">
      <c r="A802" s="273">
        <v>125011</v>
      </c>
      <c r="B802" s="274" t="s">
        <v>2144</v>
      </c>
      <c r="C802" s="274" t="s">
        <v>80</v>
      </c>
      <c r="D802" s="274" t="s">
        <v>243</v>
      </c>
      <c r="E802" s="274" t="s">
        <v>1408</v>
      </c>
      <c r="F802" s="275">
        <v>37401</v>
      </c>
      <c r="G802" s="274" t="s">
        <v>315</v>
      </c>
      <c r="H802" s="274" t="s">
        <v>334</v>
      </c>
      <c r="I802" s="274" t="s">
        <v>415</v>
      </c>
      <c r="J802" s="274" t="s">
        <v>316</v>
      </c>
      <c r="K802" s="273">
        <v>2020</v>
      </c>
      <c r="L802" s="274" t="s">
        <v>317</v>
      </c>
      <c r="N802" s="272" t="s">
        <v>307</v>
      </c>
      <c r="O802" s="278" t="s">
        <v>307</v>
      </c>
      <c r="P802" s="271">
        <v>0</v>
      </c>
      <c r="AC802" s="274" t="s">
        <v>307</v>
      </c>
    </row>
    <row r="803" spans="1:29" ht="28.8" x14ac:dyDescent="0.3">
      <c r="A803" s="273">
        <v>125024</v>
      </c>
      <c r="B803" s="274" t="s">
        <v>2145</v>
      </c>
      <c r="C803" s="274" t="s">
        <v>157</v>
      </c>
      <c r="D803" s="274" t="s">
        <v>290</v>
      </c>
      <c r="E803" s="274" t="s">
        <v>1408</v>
      </c>
      <c r="F803" s="275">
        <v>36930</v>
      </c>
      <c r="G803" s="274" t="s">
        <v>1791</v>
      </c>
      <c r="H803" s="274" t="s">
        <v>334</v>
      </c>
      <c r="I803" s="274" t="s">
        <v>415</v>
      </c>
      <c r="J803" s="274" t="s">
        <v>1787</v>
      </c>
      <c r="K803" s="273">
        <v>2019</v>
      </c>
      <c r="L803" s="274" t="s">
        <v>321</v>
      </c>
      <c r="N803" s="272" t="s">
        <v>307</v>
      </c>
      <c r="O803" s="278" t="s">
        <v>307</v>
      </c>
      <c r="P803" s="271">
        <v>0</v>
      </c>
      <c r="AC803" s="274" t="s">
        <v>307</v>
      </c>
    </row>
    <row r="804" spans="1:29" ht="28.8" x14ac:dyDescent="0.3">
      <c r="A804" s="273">
        <v>125025</v>
      </c>
      <c r="B804" s="274" t="s">
        <v>2146</v>
      </c>
      <c r="C804" s="274" t="s">
        <v>652</v>
      </c>
      <c r="D804" s="274" t="s">
        <v>200</v>
      </c>
      <c r="E804" s="274" t="s">
        <v>332</v>
      </c>
      <c r="F804" s="275">
        <v>36610</v>
      </c>
      <c r="G804" s="274" t="s">
        <v>315</v>
      </c>
      <c r="H804" s="274" t="s">
        <v>334</v>
      </c>
      <c r="I804" s="274" t="s">
        <v>415</v>
      </c>
      <c r="J804" s="274" t="s">
        <v>316</v>
      </c>
      <c r="K804" s="273">
        <v>2018</v>
      </c>
      <c r="L804" s="274" t="s">
        <v>315</v>
      </c>
      <c r="N804" s="272" t="s">
        <v>307</v>
      </c>
      <c r="O804" s="278" t="s">
        <v>307</v>
      </c>
      <c r="P804" s="271">
        <v>0</v>
      </c>
      <c r="AC804" s="274" t="s">
        <v>307</v>
      </c>
    </row>
    <row r="805" spans="1:29" ht="28.8" x14ac:dyDescent="0.3">
      <c r="A805" s="273">
        <v>125034</v>
      </c>
      <c r="B805" s="274" t="s">
        <v>2147</v>
      </c>
      <c r="C805" s="274" t="s">
        <v>78</v>
      </c>
      <c r="D805" s="274" t="s">
        <v>646</v>
      </c>
      <c r="E805" s="274" t="s">
        <v>332</v>
      </c>
      <c r="F805" s="275">
        <v>36892</v>
      </c>
      <c r="G805" s="274" t="s">
        <v>315</v>
      </c>
      <c r="H805" s="274" t="s">
        <v>334</v>
      </c>
      <c r="I805" s="274" t="s">
        <v>415</v>
      </c>
      <c r="J805" s="274" t="s">
        <v>316</v>
      </c>
      <c r="K805" s="273">
        <v>2019</v>
      </c>
      <c r="L805" s="274" t="s">
        <v>315</v>
      </c>
      <c r="N805" s="272" t="s">
        <v>307</v>
      </c>
      <c r="O805" s="278" t="s">
        <v>307</v>
      </c>
      <c r="P805" s="271">
        <v>0</v>
      </c>
      <c r="AC805" s="274" t="s">
        <v>307</v>
      </c>
    </row>
    <row r="806" spans="1:29" ht="28.8" x14ac:dyDescent="0.3">
      <c r="A806" s="273">
        <v>125038</v>
      </c>
      <c r="B806" s="274" t="s">
        <v>2148</v>
      </c>
      <c r="C806" s="274" t="s">
        <v>150</v>
      </c>
      <c r="D806" s="274" t="s">
        <v>223</v>
      </c>
      <c r="E806" s="274" t="s">
        <v>332</v>
      </c>
      <c r="F806" s="275">
        <v>35083</v>
      </c>
      <c r="G806" s="274" t="s">
        <v>1810</v>
      </c>
      <c r="H806" s="274" t="s">
        <v>334</v>
      </c>
      <c r="I806" s="274" t="s">
        <v>415</v>
      </c>
      <c r="J806" s="274" t="s">
        <v>316</v>
      </c>
      <c r="K806" s="273">
        <v>2014</v>
      </c>
      <c r="L806" s="274" t="s">
        <v>317</v>
      </c>
      <c r="N806" s="272" t="s">
        <v>307</v>
      </c>
      <c r="O806" s="278" t="s">
        <v>307</v>
      </c>
      <c r="P806" s="271">
        <v>0</v>
      </c>
      <c r="AC806" s="274" t="s">
        <v>307</v>
      </c>
    </row>
    <row r="807" spans="1:29" ht="28.8" x14ac:dyDescent="0.3">
      <c r="A807" s="273">
        <v>125042</v>
      </c>
      <c r="B807" s="274" t="s">
        <v>1040</v>
      </c>
      <c r="C807" s="274" t="s">
        <v>63</v>
      </c>
      <c r="D807" s="274" t="s">
        <v>366</v>
      </c>
      <c r="E807" s="274" t="s">
        <v>1408</v>
      </c>
      <c r="F807" s="275">
        <v>35841</v>
      </c>
      <c r="G807" s="274" t="s">
        <v>1791</v>
      </c>
      <c r="H807" s="274" t="s">
        <v>334</v>
      </c>
      <c r="I807" s="274" t="s">
        <v>415</v>
      </c>
      <c r="J807" s="274" t="s">
        <v>316</v>
      </c>
      <c r="K807" s="273">
        <v>2017</v>
      </c>
      <c r="L807" s="274" t="s">
        <v>321</v>
      </c>
      <c r="N807" s="272" t="s">
        <v>307</v>
      </c>
      <c r="O807" s="278" t="s">
        <v>307</v>
      </c>
      <c r="P807" s="271">
        <v>0</v>
      </c>
      <c r="AC807" s="274" t="s">
        <v>307</v>
      </c>
    </row>
    <row r="808" spans="1:29" ht="28.8" x14ac:dyDescent="0.3">
      <c r="A808" s="273">
        <v>125110</v>
      </c>
      <c r="B808" s="274" t="s">
        <v>2149</v>
      </c>
      <c r="C808" s="274" t="s">
        <v>63</v>
      </c>
      <c r="D808" s="274" t="s">
        <v>769</v>
      </c>
      <c r="E808" s="274" t="s">
        <v>1408</v>
      </c>
      <c r="F808" s="275">
        <v>37472</v>
      </c>
      <c r="G808" s="274" t="s">
        <v>2202</v>
      </c>
      <c r="H808" s="274" t="s">
        <v>334</v>
      </c>
      <c r="I808" s="274" t="s">
        <v>415</v>
      </c>
      <c r="J808" s="274" t="s">
        <v>1787</v>
      </c>
      <c r="K808" s="273">
        <v>2020</v>
      </c>
      <c r="L808" s="274" t="s">
        <v>317</v>
      </c>
      <c r="N808" s="272" t="s">
        <v>307</v>
      </c>
      <c r="O808" s="278" t="s">
        <v>307</v>
      </c>
      <c r="P808" s="271">
        <v>0</v>
      </c>
      <c r="AC808" s="274" t="s">
        <v>307</v>
      </c>
    </row>
    <row r="809" spans="1:29" ht="28.8" x14ac:dyDescent="0.3">
      <c r="A809" s="273">
        <v>125117</v>
      </c>
      <c r="B809" s="274" t="s">
        <v>2150</v>
      </c>
      <c r="C809" s="274" t="s">
        <v>60</v>
      </c>
      <c r="D809" s="274" t="s">
        <v>457</v>
      </c>
      <c r="E809" s="274" t="s">
        <v>1408</v>
      </c>
      <c r="F809" s="275">
        <v>36581</v>
      </c>
      <c r="G809" s="274" t="s">
        <v>1852</v>
      </c>
      <c r="H809" s="274" t="s">
        <v>334</v>
      </c>
      <c r="I809" s="274" t="s">
        <v>415</v>
      </c>
      <c r="J809" s="274" t="s">
        <v>316</v>
      </c>
      <c r="K809" s="273">
        <v>2018</v>
      </c>
      <c r="L809" s="274" t="s">
        <v>317</v>
      </c>
      <c r="N809" s="272" t="s">
        <v>307</v>
      </c>
      <c r="O809" s="278" t="s">
        <v>307</v>
      </c>
      <c r="P809" s="271">
        <v>0</v>
      </c>
      <c r="AC809" s="274" t="s">
        <v>307</v>
      </c>
    </row>
    <row r="810" spans="1:29" ht="28.8" x14ac:dyDescent="0.3">
      <c r="A810" s="273">
        <v>125118</v>
      </c>
      <c r="B810" s="274" t="s">
        <v>2151</v>
      </c>
      <c r="C810" s="274" t="s">
        <v>66</v>
      </c>
      <c r="D810" s="274" t="s">
        <v>227</v>
      </c>
      <c r="E810" s="274" t="s">
        <v>1408</v>
      </c>
      <c r="F810" s="275">
        <v>35065</v>
      </c>
      <c r="G810" s="274" t="s">
        <v>1797</v>
      </c>
      <c r="H810" s="274" t="s">
        <v>334</v>
      </c>
      <c r="I810" s="274" t="s">
        <v>415</v>
      </c>
      <c r="J810" s="274" t="s">
        <v>1787</v>
      </c>
      <c r="K810" s="273">
        <v>2014</v>
      </c>
      <c r="L810" s="274" t="s">
        <v>320</v>
      </c>
      <c r="N810" s="272" t="s">
        <v>307</v>
      </c>
      <c r="O810" s="278" t="s">
        <v>307</v>
      </c>
      <c r="P810" s="271">
        <v>0</v>
      </c>
      <c r="AC810" s="274" t="s">
        <v>307</v>
      </c>
    </row>
    <row r="811" spans="1:29" ht="28.8" x14ac:dyDescent="0.3">
      <c r="A811" s="273">
        <v>125120</v>
      </c>
      <c r="B811" s="274" t="s">
        <v>2152</v>
      </c>
      <c r="C811" s="274" t="s">
        <v>435</v>
      </c>
      <c r="D811" s="274" t="s">
        <v>402</v>
      </c>
      <c r="E811" s="274" t="s">
        <v>1408</v>
      </c>
      <c r="F811" s="275">
        <v>35587</v>
      </c>
      <c r="G811" s="274" t="s">
        <v>315</v>
      </c>
      <c r="H811" s="274" t="s">
        <v>334</v>
      </c>
      <c r="I811" s="274" t="s">
        <v>415</v>
      </c>
      <c r="J811" s="274" t="s">
        <v>316</v>
      </c>
      <c r="K811" s="273">
        <v>2015</v>
      </c>
      <c r="L811" s="274" t="s">
        <v>315</v>
      </c>
      <c r="N811" s="272" t="s">
        <v>307</v>
      </c>
      <c r="O811" s="278" t="s">
        <v>307</v>
      </c>
      <c r="P811" s="271">
        <v>0</v>
      </c>
      <c r="AC811" s="274" t="s">
        <v>307</v>
      </c>
    </row>
    <row r="812" spans="1:29" ht="28.8" x14ac:dyDescent="0.3">
      <c r="A812" s="273">
        <v>125131</v>
      </c>
      <c r="B812" s="274" t="s">
        <v>2153</v>
      </c>
      <c r="C812" s="274" t="s">
        <v>95</v>
      </c>
      <c r="D812" s="274" t="s">
        <v>385</v>
      </c>
      <c r="E812" s="274" t="s">
        <v>1408</v>
      </c>
      <c r="F812" s="275">
        <v>37926</v>
      </c>
      <c r="G812" s="274" t="s">
        <v>326</v>
      </c>
      <c r="H812" s="274" t="s">
        <v>334</v>
      </c>
      <c r="I812" s="274" t="s">
        <v>415</v>
      </c>
      <c r="J812" s="274" t="s">
        <v>316</v>
      </c>
      <c r="K812" s="273">
        <v>2021</v>
      </c>
      <c r="L812" s="274" t="s">
        <v>326</v>
      </c>
      <c r="N812" s="272" t="s">
        <v>307</v>
      </c>
      <c r="O812" s="278" t="s">
        <v>307</v>
      </c>
      <c r="P812" s="271">
        <v>0</v>
      </c>
      <c r="AC812" s="274" t="s">
        <v>307</v>
      </c>
    </row>
    <row r="813" spans="1:29" ht="28.8" x14ac:dyDescent="0.3">
      <c r="A813" s="273">
        <v>125132</v>
      </c>
      <c r="B813" s="274" t="s">
        <v>2154</v>
      </c>
      <c r="C813" s="274" t="s">
        <v>146</v>
      </c>
      <c r="D813" s="274" t="s">
        <v>307</v>
      </c>
      <c r="E813" s="274" t="s">
        <v>332</v>
      </c>
      <c r="F813" s="275">
        <v>36892</v>
      </c>
      <c r="G813" s="274" t="s">
        <v>1856</v>
      </c>
      <c r="H813" s="274" t="s">
        <v>334</v>
      </c>
      <c r="I813" s="274" t="s">
        <v>415</v>
      </c>
      <c r="J813" s="274" t="s">
        <v>316</v>
      </c>
      <c r="K813" s="273">
        <v>2018</v>
      </c>
      <c r="L813" s="274" t="s">
        <v>328</v>
      </c>
      <c r="N813" s="272" t="s">
        <v>307</v>
      </c>
      <c r="O813" s="278" t="s">
        <v>307</v>
      </c>
      <c r="P813" s="271">
        <v>0</v>
      </c>
      <c r="AC813" s="274" t="s">
        <v>307</v>
      </c>
    </row>
    <row r="814" spans="1:29" ht="28.8" x14ac:dyDescent="0.3">
      <c r="A814" s="273">
        <v>125136</v>
      </c>
      <c r="B814" s="274" t="s">
        <v>2155</v>
      </c>
      <c r="C814" s="274" t="s">
        <v>2156</v>
      </c>
      <c r="D814" s="274" t="s">
        <v>281</v>
      </c>
      <c r="E814" s="274" t="s">
        <v>332</v>
      </c>
      <c r="F814" s="275">
        <v>36971</v>
      </c>
      <c r="G814" s="274" t="s">
        <v>315</v>
      </c>
      <c r="H814" s="274" t="s">
        <v>334</v>
      </c>
      <c r="I814" s="274" t="s">
        <v>415</v>
      </c>
      <c r="J814" s="274" t="s">
        <v>1787</v>
      </c>
      <c r="K814" s="273">
        <v>2019</v>
      </c>
      <c r="L814" s="274" t="s">
        <v>315</v>
      </c>
      <c r="N814" s="272" t="s">
        <v>307</v>
      </c>
      <c r="O814" s="278" t="s">
        <v>307</v>
      </c>
      <c r="P814" s="271">
        <v>0</v>
      </c>
      <c r="AC814" s="274" t="s">
        <v>307</v>
      </c>
    </row>
  </sheetData>
  <autoFilter ref="A2:BB2" xr:uid="{2E5CEC14-9E8D-4F49-908B-267A028F66E2}">
    <sortState xmlns:xlrd2="http://schemas.microsoft.com/office/spreadsheetml/2017/richdata2" ref="A3:BB814">
      <sortCondition ref="A2"/>
    </sortState>
  </autoFilter>
  <conditionalFormatting sqref="A1:A1048576">
    <cfRule type="duplicateValues" dxfId="29" priority="1"/>
  </conditionalFormatting>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6"/>
  <dimension ref="A1:AS3176"/>
  <sheetViews>
    <sheetView rightToLeft="1" workbookViewId="0">
      <pane xSplit="2" ySplit="1" topLeftCell="C2" activePane="bottomRight" state="frozen"/>
      <selection pane="topRight" activeCell="C1" sqref="C1"/>
      <selection pane="bottomLeft" activeCell="A2" sqref="A2"/>
      <selection pane="bottomRight" sqref="A1:XFD1"/>
    </sheetView>
  </sheetViews>
  <sheetFormatPr defaultRowHeight="13.8" x14ac:dyDescent="0.25"/>
  <cols>
    <col min="2" max="2" width="9.09765625" customWidth="1"/>
    <col min="41" max="41" width="9.09765625" customWidth="1"/>
    <col min="43" max="43" width="12.09765625" customWidth="1"/>
    <col min="45" max="45" width="9.796875" style="231" bestFit="1" customWidth="1"/>
    <col min="51" max="51" width="20.19921875" customWidth="1"/>
  </cols>
  <sheetData>
    <row r="1" spans="1:45" ht="14.4" x14ac:dyDescent="0.3">
      <c r="A1" s="259" t="s">
        <v>1959</v>
      </c>
      <c r="B1" s="259" t="s">
        <v>2052</v>
      </c>
      <c r="C1" s="259" t="s">
        <v>1786</v>
      </c>
      <c r="D1" s="259" t="s">
        <v>2054</v>
      </c>
      <c r="E1" s="259" t="s">
        <v>2055</v>
      </c>
      <c r="F1" s="259" t="s">
        <v>2056</v>
      </c>
      <c r="G1" s="259" t="s">
        <v>2057</v>
      </c>
      <c r="H1" s="259" t="s">
        <v>2058</v>
      </c>
      <c r="I1" s="259" t="s">
        <v>2059</v>
      </c>
      <c r="J1" s="259" t="s">
        <v>2060</v>
      </c>
      <c r="K1" s="259" t="s">
        <v>2061</v>
      </c>
      <c r="L1" s="259" t="s">
        <v>567</v>
      </c>
      <c r="M1" s="259" t="s">
        <v>568</v>
      </c>
      <c r="N1" s="259" t="s">
        <v>569</v>
      </c>
      <c r="O1" s="259" t="s">
        <v>570</v>
      </c>
      <c r="P1" s="259" t="s">
        <v>571</v>
      </c>
      <c r="Q1" s="259" t="s">
        <v>572</v>
      </c>
      <c r="R1" s="259" t="s">
        <v>573</v>
      </c>
      <c r="S1" s="259" t="s">
        <v>2062</v>
      </c>
      <c r="T1" s="259" t="s">
        <v>2063</v>
      </c>
      <c r="U1" s="259" t="s">
        <v>2064</v>
      </c>
      <c r="V1" s="259" t="s">
        <v>2065</v>
      </c>
      <c r="W1" s="259" t="s">
        <v>2066</v>
      </c>
      <c r="X1" s="259" t="s">
        <v>2067</v>
      </c>
      <c r="Y1" s="259" t="s">
        <v>2068</v>
      </c>
      <c r="Z1" s="259" t="s">
        <v>2069</v>
      </c>
      <c r="AA1" s="259" t="s">
        <v>2070</v>
      </c>
      <c r="AB1" s="259" t="s">
        <v>2071</v>
      </c>
      <c r="AC1" s="259" t="s">
        <v>2072</v>
      </c>
      <c r="AD1" s="259" t="s">
        <v>2073</v>
      </c>
      <c r="AE1" s="259" t="s">
        <v>2074</v>
      </c>
      <c r="AF1" s="259" t="s">
        <v>2075</v>
      </c>
      <c r="AG1" s="259" t="s">
        <v>2076</v>
      </c>
      <c r="AH1" s="259" t="s">
        <v>2077</v>
      </c>
      <c r="AI1" s="259" t="s">
        <v>2078</v>
      </c>
      <c r="AJ1" s="259" t="s">
        <v>2079</v>
      </c>
      <c r="AK1" s="259" t="s">
        <v>2080</v>
      </c>
      <c r="AL1" s="259" t="s">
        <v>2081</v>
      </c>
      <c r="AM1" s="259" t="s">
        <v>2082</v>
      </c>
      <c r="AN1" s="259" t="s">
        <v>2083</v>
      </c>
      <c r="AO1" s="259" t="s">
        <v>2084</v>
      </c>
      <c r="AP1" s="259" t="s">
        <v>2085</v>
      </c>
      <c r="AQ1" s="259" t="s">
        <v>9</v>
      </c>
      <c r="AR1" s="259" t="s">
        <v>2053</v>
      </c>
      <c r="AS1"/>
    </row>
    <row r="2" spans="1:45" ht="47.4" x14ac:dyDescent="0.65">
      <c r="A2" s="284">
        <v>104932</v>
      </c>
      <c r="B2" s="286" t="s">
        <v>415</v>
      </c>
      <c r="C2" s="290" t="s">
        <v>636</v>
      </c>
      <c r="D2" s="290" t="s">
        <v>636</v>
      </c>
      <c r="E2" s="290" t="s">
        <v>636</v>
      </c>
      <c r="F2" s="290" t="s">
        <v>636</v>
      </c>
      <c r="G2" s="290" t="s">
        <v>636</v>
      </c>
      <c r="H2" s="290" t="s">
        <v>636</v>
      </c>
      <c r="I2" s="290" t="s">
        <v>636</v>
      </c>
      <c r="J2" s="290" t="s">
        <v>636</v>
      </c>
      <c r="K2" s="290" t="s">
        <v>636</v>
      </c>
      <c r="L2" s="290" t="s">
        <v>636</v>
      </c>
      <c r="M2" s="290" t="s">
        <v>636</v>
      </c>
      <c r="N2" s="290" t="s">
        <v>636</v>
      </c>
      <c r="O2" s="290" t="s">
        <v>636</v>
      </c>
      <c r="P2" s="290" t="s">
        <v>636</v>
      </c>
      <c r="Q2" s="290" t="s">
        <v>636</v>
      </c>
      <c r="R2" s="290" t="s">
        <v>636</v>
      </c>
      <c r="S2" s="290" t="s">
        <v>636</v>
      </c>
      <c r="T2" s="290" t="s">
        <v>636</v>
      </c>
      <c r="U2" s="290" t="s">
        <v>636</v>
      </c>
      <c r="V2" s="290" t="s">
        <v>636</v>
      </c>
      <c r="W2" s="290"/>
      <c r="X2" s="290"/>
      <c r="Y2" s="290"/>
      <c r="Z2" s="290"/>
      <c r="AA2" s="290"/>
      <c r="AB2" s="290"/>
      <c r="AC2" s="290"/>
      <c r="AD2" s="290"/>
      <c r="AE2" s="290"/>
      <c r="AF2" s="290"/>
      <c r="AG2" s="290"/>
      <c r="AH2" s="290"/>
      <c r="AI2" s="290"/>
      <c r="AJ2" s="290"/>
      <c r="AK2" s="290"/>
      <c r="AL2" s="290"/>
      <c r="AM2" s="290"/>
      <c r="AN2" s="290"/>
      <c r="AO2" s="290"/>
      <c r="AP2" s="290"/>
      <c r="AQ2" s="261" t="s">
        <v>415</v>
      </c>
      <c r="AR2" s="261" t="s">
        <v>2089</v>
      </c>
    </row>
    <row r="3" spans="1:45" ht="47.4" x14ac:dyDescent="0.65">
      <c r="A3" s="286">
        <v>105867</v>
      </c>
      <c r="B3" s="286" t="s">
        <v>415</v>
      </c>
      <c r="C3" s="290" t="s">
        <v>636</v>
      </c>
      <c r="D3" s="290" t="s">
        <v>636</v>
      </c>
      <c r="E3" s="290" t="s">
        <v>636</v>
      </c>
      <c r="F3" s="290" t="s">
        <v>636</v>
      </c>
      <c r="G3" s="290" t="s">
        <v>636</v>
      </c>
      <c r="H3" s="290" t="s">
        <v>636</v>
      </c>
      <c r="I3" s="290" t="s">
        <v>636</v>
      </c>
      <c r="J3" s="290" t="s">
        <v>636</v>
      </c>
      <c r="K3" s="290" t="s">
        <v>636</v>
      </c>
      <c r="L3" s="290" t="s">
        <v>636</v>
      </c>
      <c r="M3" s="290" t="s">
        <v>636</v>
      </c>
      <c r="N3" s="290" t="s">
        <v>636</v>
      </c>
      <c r="O3" s="290" t="s">
        <v>636</v>
      </c>
      <c r="P3" s="290" t="s">
        <v>636</v>
      </c>
      <c r="Q3" s="290" t="s">
        <v>636</v>
      </c>
      <c r="R3" s="290" t="s">
        <v>636</v>
      </c>
      <c r="S3" s="290" t="s">
        <v>636</v>
      </c>
      <c r="T3" s="290" t="s">
        <v>636</v>
      </c>
      <c r="U3" s="290" t="s">
        <v>636</v>
      </c>
      <c r="V3" s="290" t="s">
        <v>636</v>
      </c>
      <c r="W3" s="290"/>
      <c r="X3" s="290"/>
      <c r="Y3" s="290"/>
      <c r="Z3" s="290"/>
      <c r="AA3" s="290"/>
      <c r="AB3" s="290"/>
      <c r="AC3" s="290"/>
      <c r="AD3" s="290"/>
      <c r="AE3" s="290"/>
      <c r="AF3" s="290"/>
      <c r="AG3" s="290"/>
      <c r="AH3" s="290"/>
      <c r="AI3" s="290"/>
      <c r="AJ3" s="290"/>
      <c r="AK3" s="290"/>
      <c r="AL3" s="290"/>
      <c r="AM3" s="290"/>
      <c r="AN3" s="290"/>
      <c r="AO3" s="290"/>
      <c r="AP3" s="290"/>
      <c r="AQ3" s="261" t="s">
        <v>415</v>
      </c>
      <c r="AR3" s="261" t="s">
        <v>2088</v>
      </c>
    </row>
    <row r="4" spans="1:45" ht="47.4" x14ac:dyDescent="0.65">
      <c r="A4" s="286">
        <v>107358</v>
      </c>
      <c r="B4" s="286" t="s">
        <v>415</v>
      </c>
      <c r="C4" s="290" t="s">
        <v>636</v>
      </c>
      <c r="D4" s="290" t="s">
        <v>636</v>
      </c>
      <c r="E4" s="290" t="s">
        <v>636</v>
      </c>
      <c r="F4" s="290" t="s">
        <v>636</v>
      </c>
      <c r="G4" s="290" t="s">
        <v>636</v>
      </c>
      <c r="H4" s="290" t="s">
        <v>636</v>
      </c>
      <c r="I4" s="290" t="s">
        <v>636</v>
      </c>
      <c r="J4" s="290" t="s">
        <v>636</v>
      </c>
      <c r="K4" s="290" t="s">
        <v>636</v>
      </c>
      <c r="L4" s="290" t="s">
        <v>636</v>
      </c>
      <c r="M4" s="290" t="s">
        <v>636</v>
      </c>
      <c r="N4" s="290" t="s">
        <v>636</v>
      </c>
      <c r="O4" s="290" t="s">
        <v>636</v>
      </c>
      <c r="P4" s="290" t="s">
        <v>636</v>
      </c>
      <c r="Q4" s="290" t="s">
        <v>636</v>
      </c>
      <c r="R4" s="290" t="s">
        <v>636</v>
      </c>
      <c r="S4" s="290" t="s">
        <v>636</v>
      </c>
      <c r="T4" s="290" t="s">
        <v>636</v>
      </c>
      <c r="U4" s="290" t="s">
        <v>636</v>
      </c>
      <c r="V4" s="290" t="s">
        <v>636</v>
      </c>
      <c r="W4" s="290"/>
      <c r="X4" s="290"/>
      <c r="Y4" s="290"/>
      <c r="Z4" s="290"/>
      <c r="AA4" s="290"/>
      <c r="AB4" s="290"/>
      <c r="AC4" s="290"/>
      <c r="AD4" s="290"/>
      <c r="AE4" s="290"/>
      <c r="AF4" s="290"/>
      <c r="AG4" s="290"/>
      <c r="AH4" s="290"/>
      <c r="AI4" s="290"/>
      <c r="AJ4" s="290"/>
      <c r="AK4" s="290"/>
      <c r="AL4" s="290"/>
      <c r="AM4" s="290"/>
      <c r="AN4" s="290"/>
      <c r="AO4" s="290"/>
      <c r="AP4" s="290"/>
      <c r="AQ4" s="261" t="s">
        <v>415</v>
      </c>
      <c r="AR4" s="261" t="s">
        <v>2088</v>
      </c>
    </row>
    <row r="5" spans="1:45" ht="14.4" x14ac:dyDescent="0.3">
      <c r="A5" s="262">
        <v>107456</v>
      </c>
      <c r="B5" s="263" t="s">
        <v>415</v>
      </c>
      <c r="C5" s="261" t="s">
        <v>182</v>
      </c>
      <c r="D5" s="261" t="s">
        <v>182</v>
      </c>
      <c r="E5" s="261" t="s">
        <v>182</v>
      </c>
      <c r="F5" s="261" t="s">
        <v>182</v>
      </c>
      <c r="G5" s="261" t="s">
        <v>182</v>
      </c>
      <c r="H5" s="261" t="s">
        <v>182</v>
      </c>
      <c r="I5" s="261" t="s">
        <v>182</v>
      </c>
      <c r="J5" s="261" t="s">
        <v>182</v>
      </c>
      <c r="K5" s="261" t="s">
        <v>182</v>
      </c>
      <c r="L5" s="261" t="s">
        <v>182</v>
      </c>
      <c r="M5" s="261" t="s">
        <v>182</v>
      </c>
      <c r="N5" s="261" t="s">
        <v>182</v>
      </c>
      <c r="O5" s="261" t="s">
        <v>182</v>
      </c>
      <c r="P5" s="261" t="s">
        <v>182</v>
      </c>
      <c r="Q5" s="261" t="s">
        <v>182</v>
      </c>
      <c r="R5" s="261" t="s">
        <v>182</v>
      </c>
      <c r="S5" s="261" t="s">
        <v>182</v>
      </c>
      <c r="T5" s="261" t="s">
        <v>182</v>
      </c>
      <c r="U5" s="261" t="s">
        <v>182</v>
      </c>
      <c r="V5" s="261" t="s">
        <v>182</v>
      </c>
      <c r="W5" s="261"/>
      <c r="X5" s="261"/>
      <c r="Y5" s="261"/>
      <c r="Z5" s="261"/>
      <c r="AA5" s="261"/>
      <c r="AB5" s="261"/>
      <c r="AC5" s="261"/>
      <c r="AD5" s="261"/>
      <c r="AE5" s="261"/>
      <c r="AF5" s="261"/>
      <c r="AG5" s="261"/>
      <c r="AH5" s="261"/>
      <c r="AI5" s="261"/>
      <c r="AJ5" s="261"/>
      <c r="AK5" s="261"/>
      <c r="AL5" s="261"/>
      <c r="AM5" s="261"/>
      <c r="AN5" s="261"/>
      <c r="AO5" s="261"/>
      <c r="AP5" s="261"/>
      <c r="AQ5" s="261" t="e">
        <f>VLOOKUP(A5,#REF!,5,0)</f>
        <v>#REF!</v>
      </c>
      <c r="AR5" s="261" t="e">
        <f>VLOOKUP(A5,#REF!,6,0)</f>
        <v>#REF!</v>
      </c>
      <c r="AS5"/>
    </row>
    <row r="6" spans="1:45" ht="47.4" x14ac:dyDescent="0.65">
      <c r="A6" s="286">
        <v>109008</v>
      </c>
      <c r="B6" s="286" t="s">
        <v>415</v>
      </c>
      <c r="C6" s="290" t="s">
        <v>636</v>
      </c>
      <c r="D6" s="290" t="s">
        <v>636</v>
      </c>
      <c r="E6" s="290" t="s">
        <v>636</v>
      </c>
      <c r="F6" s="290" t="s">
        <v>636</v>
      </c>
      <c r="G6" s="290" t="s">
        <v>636</v>
      </c>
      <c r="H6" s="290" t="s">
        <v>636</v>
      </c>
      <c r="I6" s="290" t="s">
        <v>636</v>
      </c>
      <c r="J6" s="290" t="s">
        <v>636</v>
      </c>
      <c r="K6" s="290" t="s">
        <v>636</v>
      </c>
      <c r="L6" s="290" t="s">
        <v>636</v>
      </c>
      <c r="M6" s="290" t="s">
        <v>636</v>
      </c>
      <c r="N6" s="290" t="s">
        <v>636</v>
      </c>
      <c r="O6" s="290" t="s">
        <v>636</v>
      </c>
      <c r="P6" s="290" t="s">
        <v>636</v>
      </c>
      <c r="Q6" s="290" t="s">
        <v>636</v>
      </c>
      <c r="R6" s="290" t="s">
        <v>636</v>
      </c>
      <c r="S6" s="290" t="s">
        <v>636</v>
      </c>
      <c r="T6" s="290" t="s">
        <v>636</v>
      </c>
      <c r="U6" s="290" t="s">
        <v>636</v>
      </c>
      <c r="V6" s="290" t="s">
        <v>636</v>
      </c>
      <c r="W6" s="290"/>
      <c r="X6" s="290"/>
      <c r="Y6" s="290"/>
      <c r="Z6" s="290"/>
      <c r="AA6" s="290"/>
      <c r="AB6" s="290"/>
      <c r="AC6" s="290"/>
      <c r="AD6" s="290"/>
      <c r="AE6" s="290"/>
      <c r="AF6" s="290"/>
      <c r="AG6" s="290"/>
      <c r="AH6" s="290"/>
      <c r="AI6" s="290"/>
      <c r="AJ6" s="290"/>
      <c r="AK6" s="290"/>
      <c r="AL6" s="290"/>
      <c r="AM6" s="290"/>
      <c r="AN6" s="290"/>
      <c r="AO6" s="290"/>
      <c r="AP6" s="290"/>
      <c r="AQ6" s="261" t="s">
        <v>415</v>
      </c>
      <c r="AR6" s="261" t="s">
        <v>2091</v>
      </c>
    </row>
    <row r="7" spans="1:45" ht="21.6" x14ac:dyDescent="0.65">
      <c r="A7" s="284">
        <v>109496</v>
      </c>
      <c r="B7" s="286" t="s">
        <v>415</v>
      </c>
      <c r="C7" s="290" t="s">
        <v>636</v>
      </c>
      <c r="D7" s="290" t="s">
        <v>636</v>
      </c>
      <c r="E7" s="290" t="s">
        <v>636</v>
      </c>
      <c r="F7" s="290" t="s">
        <v>636</v>
      </c>
      <c r="G7" s="290" t="s">
        <v>636</v>
      </c>
      <c r="H7" s="290" t="s">
        <v>636</v>
      </c>
      <c r="I7" s="290" t="s">
        <v>636</v>
      </c>
      <c r="J7" s="290" t="s">
        <v>636</v>
      </c>
      <c r="K7" s="290" t="s">
        <v>636</v>
      </c>
      <c r="L7" s="290" t="s">
        <v>636</v>
      </c>
      <c r="M7" s="290" t="s">
        <v>636</v>
      </c>
      <c r="N7" s="290" t="s">
        <v>636</v>
      </c>
      <c r="O7" s="290" t="s">
        <v>636</v>
      </c>
      <c r="P7" s="290" t="s">
        <v>636</v>
      </c>
      <c r="Q7" s="290" t="s">
        <v>636</v>
      </c>
      <c r="R7" s="290" t="s">
        <v>636</v>
      </c>
      <c r="S7" s="290" t="s">
        <v>636</v>
      </c>
      <c r="T7" s="290" t="s">
        <v>636</v>
      </c>
      <c r="U7" s="290" t="s">
        <v>636</v>
      </c>
      <c r="V7" s="290" t="s">
        <v>636</v>
      </c>
      <c r="W7" s="290"/>
      <c r="X7" s="290"/>
      <c r="Y7" s="290"/>
      <c r="Z7" s="290"/>
      <c r="AA7" s="290"/>
      <c r="AB7" s="290"/>
      <c r="AC7" s="290"/>
      <c r="AD7" s="290"/>
      <c r="AE7" s="290"/>
      <c r="AF7" s="290"/>
      <c r="AG7" s="290"/>
      <c r="AH7" s="290"/>
      <c r="AI7" s="290"/>
      <c r="AJ7" s="290"/>
      <c r="AK7" s="290"/>
      <c r="AL7" s="290"/>
      <c r="AM7" s="290"/>
      <c r="AN7" s="290"/>
      <c r="AO7" s="290"/>
      <c r="AP7" s="290"/>
      <c r="AQ7" s="261" t="s">
        <v>415</v>
      </c>
      <c r="AR7" s="261" t="s">
        <v>307</v>
      </c>
    </row>
    <row r="8" spans="1:45" ht="47.4" x14ac:dyDescent="0.65">
      <c r="A8" s="284">
        <v>111188</v>
      </c>
      <c r="B8" s="286" t="s">
        <v>415</v>
      </c>
      <c r="C8" s="290" t="s">
        <v>636</v>
      </c>
      <c r="D8" s="290" t="s">
        <v>636</v>
      </c>
      <c r="E8" s="290" t="s">
        <v>636</v>
      </c>
      <c r="F8" s="290" t="s">
        <v>636</v>
      </c>
      <c r="G8" s="290" t="s">
        <v>636</v>
      </c>
      <c r="H8" s="290" t="s">
        <v>636</v>
      </c>
      <c r="I8" s="290" t="s">
        <v>636</v>
      </c>
      <c r="J8" s="290" t="s">
        <v>636</v>
      </c>
      <c r="K8" s="290" t="s">
        <v>636</v>
      </c>
      <c r="L8" s="290" t="s">
        <v>636</v>
      </c>
      <c r="M8" s="290" t="s">
        <v>636</v>
      </c>
      <c r="N8" s="290" t="s">
        <v>636</v>
      </c>
      <c r="O8" s="290" t="s">
        <v>636</v>
      </c>
      <c r="P8" s="290" t="s">
        <v>636</v>
      </c>
      <c r="Q8" s="290" t="s">
        <v>636</v>
      </c>
      <c r="R8" s="290" t="s">
        <v>636</v>
      </c>
      <c r="S8" s="290" t="s">
        <v>636</v>
      </c>
      <c r="T8" s="290" t="s">
        <v>636</v>
      </c>
      <c r="U8" s="290" t="s">
        <v>636</v>
      </c>
      <c r="V8" s="290" t="s">
        <v>636</v>
      </c>
      <c r="W8" s="290"/>
      <c r="X8" s="290"/>
      <c r="Y8" s="290"/>
      <c r="Z8" s="290"/>
      <c r="AA8" s="290"/>
      <c r="AB8" s="290"/>
      <c r="AC8" s="290"/>
      <c r="AD8" s="290"/>
      <c r="AE8" s="290"/>
      <c r="AF8" s="290"/>
      <c r="AG8" s="290"/>
      <c r="AH8" s="290"/>
      <c r="AI8" s="290"/>
      <c r="AJ8" s="290"/>
      <c r="AK8" s="290"/>
      <c r="AL8" s="290"/>
      <c r="AM8" s="290"/>
      <c r="AN8" s="290"/>
      <c r="AO8" s="290"/>
      <c r="AP8" s="290"/>
      <c r="AQ8" s="261" t="s">
        <v>415</v>
      </c>
      <c r="AR8" s="261" t="s">
        <v>2088</v>
      </c>
      <c r="AS8"/>
    </row>
    <row r="9" spans="1:45" ht="14.4" x14ac:dyDescent="0.3">
      <c r="A9" s="262">
        <v>113180</v>
      </c>
      <c r="B9" s="263" t="s">
        <v>415</v>
      </c>
      <c r="C9" s="261" t="s">
        <v>182</v>
      </c>
      <c r="D9" s="261" t="s">
        <v>182</v>
      </c>
      <c r="E9" s="261" t="s">
        <v>182</v>
      </c>
      <c r="F9" s="261" t="s">
        <v>182</v>
      </c>
      <c r="G9" s="261" t="s">
        <v>182</v>
      </c>
      <c r="H9" s="261" t="s">
        <v>182</v>
      </c>
      <c r="I9" s="261" t="s">
        <v>182</v>
      </c>
      <c r="J9" s="261" t="s">
        <v>182</v>
      </c>
      <c r="K9" s="261" t="s">
        <v>182</v>
      </c>
      <c r="L9" s="261" t="s">
        <v>182</v>
      </c>
      <c r="M9" s="261" t="s">
        <v>182</v>
      </c>
      <c r="N9" s="261" t="s">
        <v>182</v>
      </c>
      <c r="O9" s="261" t="s">
        <v>182</v>
      </c>
      <c r="P9" s="261" t="s">
        <v>182</v>
      </c>
      <c r="Q9" s="261" t="s">
        <v>182</v>
      </c>
      <c r="R9" s="261" t="s">
        <v>182</v>
      </c>
      <c r="S9" s="261" t="s">
        <v>182</v>
      </c>
      <c r="T9" s="261" t="s">
        <v>182</v>
      </c>
      <c r="U9" s="261" t="s">
        <v>182</v>
      </c>
      <c r="V9" s="261" t="s">
        <v>182</v>
      </c>
      <c r="W9" s="261"/>
      <c r="X9" s="261"/>
      <c r="Y9" s="261"/>
      <c r="Z9" s="261"/>
      <c r="AA9" s="261"/>
      <c r="AB9" s="261"/>
      <c r="AC9" s="261"/>
      <c r="AD9" s="261"/>
      <c r="AE9" s="261"/>
      <c r="AF9" s="261"/>
      <c r="AG9" s="261"/>
      <c r="AH9" s="261"/>
      <c r="AI9" s="261"/>
      <c r="AJ9" s="261"/>
      <c r="AK9" s="261"/>
      <c r="AL9" s="261"/>
      <c r="AM9" s="261"/>
      <c r="AN9" s="261"/>
      <c r="AO9" s="261"/>
      <c r="AP9" s="261"/>
      <c r="AQ9" s="261" t="e">
        <f>VLOOKUP(A9,#REF!,5,0)</f>
        <v>#REF!</v>
      </c>
      <c r="AR9" s="261" t="e">
        <f>VLOOKUP(A9,#REF!,6,0)</f>
        <v>#REF!</v>
      </c>
      <c r="AS9"/>
    </row>
    <row r="10" spans="1:45" ht="21.6" x14ac:dyDescent="0.65">
      <c r="A10" s="284">
        <v>113883</v>
      </c>
      <c r="B10" s="286" t="s">
        <v>415</v>
      </c>
      <c r="C10" s="290" t="s">
        <v>636</v>
      </c>
      <c r="D10" s="290" t="s">
        <v>636</v>
      </c>
      <c r="E10" s="290" t="s">
        <v>636</v>
      </c>
      <c r="F10" s="290" t="s">
        <v>636</v>
      </c>
      <c r="G10" s="290" t="s">
        <v>636</v>
      </c>
      <c r="H10" s="290" t="s">
        <v>636</v>
      </c>
      <c r="I10" s="290" t="s">
        <v>636</v>
      </c>
      <c r="J10" s="290" t="s">
        <v>636</v>
      </c>
      <c r="K10" s="290" t="s">
        <v>636</v>
      </c>
      <c r="L10" s="290" t="s">
        <v>636</v>
      </c>
      <c r="M10" s="290" t="s">
        <v>636</v>
      </c>
      <c r="N10" s="290" t="s">
        <v>636</v>
      </c>
      <c r="O10" s="290" t="s">
        <v>636</v>
      </c>
      <c r="P10" s="290" t="s">
        <v>636</v>
      </c>
      <c r="Q10" s="290" t="s">
        <v>636</v>
      </c>
      <c r="R10" s="290" t="s">
        <v>636</v>
      </c>
      <c r="S10" s="290" t="s">
        <v>636</v>
      </c>
      <c r="T10" s="290" t="s">
        <v>636</v>
      </c>
      <c r="U10" s="290" t="s">
        <v>636</v>
      </c>
      <c r="V10" s="290" t="s">
        <v>636</v>
      </c>
      <c r="W10" s="290"/>
      <c r="X10" s="290"/>
      <c r="Y10" s="290"/>
      <c r="Z10" s="290"/>
      <c r="AA10" s="290"/>
      <c r="AB10" s="290"/>
      <c r="AC10" s="290"/>
      <c r="AD10" s="290"/>
      <c r="AE10" s="290"/>
      <c r="AF10" s="290"/>
      <c r="AG10" s="290"/>
      <c r="AH10" s="290"/>
      <c r="AI10" s="290"/>
      <c r="AJ10" s="290"/>
      <c r="AK10" s="290"/>
      <c r="AL10" s="290"/>
      <c r="AM10" s="290"/>
      <c r="AN10" s="290"/>
      <c r="AO10" s="290"/>
      <c r="AP10" s="290"/>
      <c r="AQ10" s="261" t="s">
        <v>415</v>
      </c>
      <c r="AR10" s="261" t="s">
        <v>307</v>
      </c>
    </row>
    <row r="11" spans="1:45" ht="43.2" x14ac:dyDescent="0.3">
      <c r="A11" s="260">
        <v>114448</v>
      </c>
      <c r="B11" s="261" t="s">
        <v>415</v>
      </c>
      <c r="C11" s="261" t="s">
        <v>636</v>
      </c>
      <c r="D11" s="261" t="s">
        <v>636</v>
      </c>
      <c r="E11" s="261" t="s">
        <v>636</v>
      </c>
      <c r="F11" s="261" t="s">
        <v>636</v>
      </c>
      <c r="G11" s="261" t="s">
        <v>636</v>
      </c>
      <c r="H11" s="261" t="s">
        <v>636</v>
      </c>
      <c r="I11" s="261" t="s">
        <v>636</v>
      </c>
      <c r="J11" s="261" t="s">
        <v>636</v>
      </c>
      <c r="K11" s="261" t="s">
        <v>636</v>
      </c>
      <c r="L11" s="261" t="s">
        <v>636</v>
      </c>
      <c r="M11" s="261" t="s">
        <v>636</v>
      </c>
      <c r="N11" s="261" t="s">
        <v>636</v>
      </c>
      <c r="O11" s="261" t="s">
        <v>636</v>
      </c>
      <c r="P11" s="261" t="s">
        <v>636</v>
      </c>
      <c r="Q11" s="261" t="s">
        <v>636</v>
      </c>
      <c r="R11" s="261" t="s">
        <v>636</v>
      </c>
      <c r="S11" s="261" t="s">
        <v>636</v>
      </c>
      <c r="T11" s="261" t="s">
        <v>636</v>
      </c>
      <c r="U11" s="261" t="s">
        <v>636</v>
      </c>
      <c r="V11" s="261" t="s">
        <v>636</v>
      </c>
      <c r="W11" s="290"/>
      <c r="X11" s="290"/>
      <c r="Y11" s="290"/>
      <c r="Z11" s="290"/>
      <c r="AA11" s="290"/>
      <c r="AB11" s="290"/>
      <c r="AC11" s="290"/>
      <c r="AD11" s="290"/>
      <c r="AE11" s="290"/>
      <c r="AF11" s="290"/>
      <c r="AG11" s="290"/>
      <c r="AH11" s="290"/>
      <c r="AI11" s="290"/>
      <c r="AJ11" s="290"/>
      <c r="AK11" s="290"/>
      <c r="AL11" s="290"/>
      <c r="AM11" s="290"/>
      <c r="AN11" s="291"/>
      <c r="AO11" s="290"/>
      <c r="AP11" s="298"/>
      <c r="AQ11" s="261" t="s">
        <v>415</v>
      </c>
      <c r="AR11" s="261" t="s">
        <v>2090</v>
      </c>
      <c r="AS11"/>
    </row>
    <row r="12" spans="1:45" ht="47.4" x14ac:dyDescent="0.65">
      <c r="A12" s="284">
        <v>115163</v>
      </c>
      <c r="B12" s="286" t="s">
        <v>415</v>
      </c>
      <c r="C12" s="290" t="s">
        <v>636</v>
      </c>
      <c r="D12" s="290" t="s">
        <v>636</v>
      </c>
      <c r="E12" s="290" t="s">
        <v>636</v>
      </c>
      <c r="F12" s="290" t="s">
        <v>636</v>
      </c>
      <c r="G12" s="290" t="s">
        <v>636</v>
      </c>
      <c r="H12" s="290" t="s">
        <v>636</v>
      </c>
      <c r="I12" s="290" t="s">
        <v>636</v>
      </c>
      <c r="J12" s="290" t="s">
        <v>636</v>
      </c>
      <c r="K12" s="290" t="s">
        <v>636</v>
      </c>
      <c r="L12" s="290" t="s">
        <v>636</v>
      </c>
      <c r="M12" s="290" t="s">
        <v>636</v>
      </c>
      <c r="N12" s="290" t="s">
        <v>636</v>
      </c>
      <c r="O12" s="290" t="s">
        <v>636</v>
      </c>
      <c r="P12" s="290" t="s">
        <v>636</v>
      </c>
      <c r="Q12" s="290" t="s">
        <v>636</v>
      </c>
      <c r="R12" s="290" t="s">
        <v>636</v>
      </c>
      <c r="S12" s="290" t="s">
        <v>636</v>
      </c>
      <c r="T12" s="290" t="s">
        <v>636</v>
      </c>
      <c r="U12" s="290" t="s">
        <v>636</v>
      </c>
      <c r="V12" s="290" t="s">
        <v>636</v>
      </c>
      <c r="W12" s="290"/>
      <c r="X12" s="290"/>
      <c r="Y12" s="290"/>
      <c r="Z12" s="290"/>
      <c r="AA12" s="290"/>
      <c r="AB12" s="290"/>
      <c r="AC12" s="290"/>
      <c r="AD12" s="290"/>
      <c r="AE12" s="290"/>
      <c r="AF12" s="290"/>
      <c r="AG12" s="290"/>
      <c r="AH12" s="290"/>
      <c r="AI12" s="290"/>
      <c r="AJ12" s="290"/>
      <c r="AK12" s="290"/>
      <c r="AL12" s="290"/>
      <c r="AM12" s="290"/>
      <c r="AN12" s="290"/>
      <c r="AO12" s="290"/>
      <c r="AP12" s="290"/>
      <c r="AQ12" s="261" t="s">
        <v>415</v>
      </c>
      <c r="AR12" s="261" t="s">
        <v>2088</v>
      </c>
    </row>
    <row r="13" spans="1:45" ht="43.2" x14ac:dyDescent="0.3">
      <c r="A13" s="260">
        <v>115639</v>
      </c>
      <c r="B13" s="261" t="s">
        <v>415</v>
      </c>
      <c r="C13" s="261" t="s">
        <v>636</v>
      </c>
      <c r="D13" s="261" t="s">
        <v>636</v>
      </c>
      <c r="E13" s="261" t="s">
        <v>636</v>
      </c>
      <c r="F13" s="261" t="s">
        <v>636</v>
      </c>
      <c r="G13" s="261" t="s">
        <v>636</v>
      </c>
      <c r="H13" s="261" t="s">
        <v>636</v>
      </c>
      <c r="I13" s="261" t="s">
        <v>636</v>
      </c>
      <c r="J13" s="261" t="s">
        <v>636</v>
      </c>
      <c r="K13" s="261" t="s">
        <v>636</v>
      </c>
      <c r="L13" s="261" t="s">
        <v>636</v>
      </c>
      <c r="M13" s="261" t="s">
        <v>636</v>
      </c>
      <c r="N13" s="261" t="s">
        <v>636</v>
      </c>
      <c r="O13" s="261" t="s">
        <v>636</v>
      </c>
      <c r="P13" s="261" t="s">
        <v>636</v>
      </c>
      <c r="Q13" s="261" t="s">
        <v>636</v>
      </c>
      <c r="R13" s="261" t="s">
        <v>636</v>
      </c>
      <c r="S13" s="261" t="s">
        <v>636</v>
      </c>
      <c r="T13" s="261" t="s">
        <v>636</v>
      </c>
      <c r="U13" s="261" t="s">
        <v>636</v>
      </c>
      <c r="V13" s="261" t="s">
        <v>636</v>
      </c>
      <c r="W13" s="290"/>
      <c r="X13" s="290"/>
      <c r="Y13" s="290"/>
      <c r="Z13" s="290"/>
      <c r="AA13" s="290"/>
      <c r="AB13" s="290"/>
      <c r="AC13" s="290"/>
      <c r="AD13" s="290"/>
      <c r="AE13" s="290"/>
      <c r="AF13" s="290"/>
      <c r="AG13" s="290"/>
      <c r="AH13" s="290"/>
      <c r="AI13" s="290"/>
      <c r="AJ13" s="290"/>
      <c r="AK13" s="290"/>
      <c r="AL13" s="290"/>
      <c r="AM13" s="290"/>
      <c r="AN13" s="291"/>
      <c r="AO13" s="290"/>
      <c r="AP13" s="298"/>
      <c r="AQ13" s="261" t="s">
        <v>415</v>
      </c>
      <c r="AR13" s="261" t="s">
        <v>2091</v>
      </c>
      <c r="AS13"/>
    </row>
    <row r="14" spans="1:45" ht="47.4" x14ac:dyDescent="0.65">
      <c r="A14" s="284">
        <v>116044</v>
      </c>
      <c r="B14" s="286" t="s">
        <v>415</v>
      </c>
      <c r="C14" s="290" t="s">
        <v>636</v>
      </c>
      <c r="D14" s="290" t="s">
        <v>636</v>
      </c>
      <c r="E14" s="290" t="s">
        <v>636</v>
      </c>
      <c r="F14" s="290" t="s">
        <v>636</v>
      </c>
      <c r="G14" s="290" t="s">
        <v>636</v>
      </c>
      <c r="H14" s="290" t="s">
        <v>636</v>
      </c>
      <c r="I14" s="290" t="s">
        <v>636</v>
      </c>
      <c r="J14" s="290" t="s">
        <v>636</v>
      </c>
      <c r="K14" s="290" t="s">
        <v>636</v>
      </c>
      <c r="L14" s="290" t="s">
        <v>636</v>
      </c>
      <c r="M14" s="290" t="s">
        <v>636</v>
      </c>
      <c r="N14" s="290" t="s">
        <v>636</v>
      </c>
      <c r="O14" s="290" t="s">
        <v>636</v>
      </c>
      <c r="P14" s="290" t="s">
        <v>636</v>
      </c>
      <c r="Q14" s="290" t="s">
        <v>636</v>
      </c>
      <c r="R14" s="290" t="s">
        <v>636</v>
      </c>
      <c r="S14" s="290" t="s">
        <v>636</v>
      </c>
      <c r="T14" s="290" t="s">
        <v>636</v>
      </c>
      <c r="U14" s="290" t="s">
        <v>636</v>
      </c>
      <c r="V14" s="290" t="s">
        <v>636</v>
      </c>
      <c r="W14" s="290"/>
      <c r="X14" s="290"/>
      <c r="Y14" s="290"/>
      <c r="Z14" s="290"/>
      <c r="AA14" s="290"/>
      <c r="AB14" s="290"/>
      <c r="AC14" s="290"/>
      <c r="AD14" s="290"/>
      <c r="AE14" s="290"/>
      <c r="AF14" s="290"/>
      <c r="AG14" s="290"/>
      <c r="AH14" s="290"/>
      <c r="AI14" s="290"/>
      <c r="AJ14" s="290"/>
      <c r="AK14" s="290"/>
      <c r="AL14" s="290"/>
      <c r="AM14" s="290"/>
      <c r="AN14" s="290"/>
      <c r="AO14" s="290"/>
      <c r="AP14" s="290"/>
      <c r="AQ14" s="261" t="s">
        <v>415</v>
      </c>
      <c r="AR14" s="261" t="s">
        <v>2089</v>
      </c>
    </row>
    <row r="15" spans="1:45" ht="47.4" x14ac:dyDescent="0.65">
      <c r="A15" s="286">
        <v>116253</v>
      </c>
      <c r="B15" s="286" t="s">
        <v>415</v>
      </c>
      <c r="C15" s="290" t="s">
        <v>636</v>
      </c>
      <c r="D15" s="290" t="s">
        <v>636</v>
      </c>
      <c r="E15" s="290" t="s">
        <v>636</v>
      </c>
      <c r="F15" s="290" t="s">
        <v>636</v>
      </c>
      <c r="G15" s="290" t="s">
        <v>636</v>
      </c>
      <c r="H15" s="290" t="s">
        <v>636</v>
      </c>
      <c r="I15" s="290" t="s">
        <v>636</v>
      </c>
      <c r="J15" s="290" t="s">
        <v>636</v>
      </c>
      <c r="K15" s="290" t="s">
        <v>636</v>
      </c>
      <c r="L15" s="290" t="s">
        <v>636</v>
      </c>
      <c r="M15" s="290" t="s">
        <v>636</v>
      </c>
      <c r="N15" s="290" t="s">
        <v>636</v>
      </c>
      <c r="O15" s="290" t="s">
        <v>636</v>
      </c>
      <c r="P15" s="290" t="s">
        <v>636</v>
      </c>
      <c r="Q15" s="290" t="s">
        <v>636</v>
      </c>
      <c r="R15" s="290" t="s">
        <v>636</v>
      </c>
      <c r="S15" s="290" t="s">
        <v>636</v>
      </c>
      <c r="T15" s="290" t="s">
        <v>636</v>
      </c>
      <c r="U15" s="290" t="s">
        <v>636</v>
      </c>
      <c r="V15" s="290" t="s">
        <v>636</v>
      </c>
      <c r="W15" s="290"/>
      <c r="X15" s="290"/>
      <c r="Y15" s="290"/>
      <c r="Z15" s="290"/>
      <c r="AA15" s="290"/>
      <c r="AB15" s="290"/>
      <c r="AC15" s="290"/>
      <c r="AD15" s="290"/>
      <c r="AE15" s="290"/>
      <c r="AF15" s="290"/>
      <c r="AG15" s="290"/>
      <c r="AH15" s="290"/>
      <c r="AI15" s="290"/>
      <c r="AJ15" s="290"/>
      <c r="AK15" s="290"/>
      <c r="AL15" s="290"/>
      <c r="AM15" s="290"/>
      <c r="AN15" s="290"/>
      <c r="AO15" s="290"/>
      <c r="AP15" s="290"/>
      <c r="AQ15" s="261" t="s">
        <v>415</v>
      </c>
      <c r="AR15" s="261" t="s">
        <v>2089</v>
      </c>
    </row>
    <row r="16" spans="1:45" ht="14.4" x14ac:dyDescent="0.3">
      <c r="A16" s="260">
        <v>116564</v>
      </c>
      <c r="B16" s="261" t="s">
        <v>415</v>
      </c>
      <c r="C16" s="261" t="s">
        <v>636</v>
      </c>
      <c r="D16" s="261" t="s">
        <v>636</v>
      </c>
      <c r="E16" s="261" t="s">
        <v>636</v>
      </c>
      <c r="F16" s="261" t="s">
        <v>636</v>
      </c>
      <c r="G16" s="261" t="s">
        <v>636</v>
      </c>
      <c r="H16" s="261" t="s">
        <v>636</v>
      </c>
      <c r="I16" s="261" t="s">
        <v>636</v>
      </c>
      <c r="J16" s="261" t="s">
        <v>636</v>
      </c>
      <c r="K16" s="261" t="s">
        <v>636</v>
      </c>
      <c r="L16" s="261" t="s">
        <v>636</v>
      </c>
      <c r="M16" s="261" t="s">
        <v>636</v>
      </c>
      <c r="N16" s="261" t="s">
        <v>636</v>
      </c>
      <c r="O16" s="261" t="s">
        <v>636</v>
      </c>
      <c r="P16" s="261" t="s">
        <v>636</v>
      </c>
      <c r="Q16" s="261" t="s">
        <v>636</v>
      </c>
      <c r="R16" s="261" t="s">
        <v>636</v>
      </c>
      <c r="S16" s="261" t="s">
        <v>636</v>
      </c>
      <c r="T16" s="261" t="s">
        <v>636</v>
      </c>
      <c r="U16" s="261" t="s">
        <v>636</v>
      </c>
      <c r="V16" s="261" t="s">
        <v>636</v>
      </c>
      <c r="W16" s="290"/>
      <c r="X16" s="290"/>
      <c r="Y16" s="290"/>
      <c r="Z16" s="290"/>
      <c r="AA16" s="290"/>
      <c r="AB16" s="290"/>
      <c r="AC16" s="290"/>
      <c r="AD16" s="290"/>
      <c r="AE16" s="290"/>
      <c r="AF16" s="290"/>
      <c r="AG16" s="290"/>
      <c r="AH16" s="290"/>
      <c r="AI16" s="290"/>
      <c r="AJ16" s="290"/>
      <c r="AK16" s="290"/>
      <c r="AL16" s="290"/>
      <c r="AM16" s="290"/>
      <c r="AN16" s="291"/>
      <c r="AO16" s="290"/>
      <c r="AP16" s="298"/>
      <c r="AQ16" s="261" t="s">
        <v>415</v>
      </c>
      <c r="AR16" s="261" t="s">
        <v>550</v>
      </c>
      <c r="AS16"/>
    </row>
    <row r="17" spans="1:45" ht="43.2" x14ac:dyDescent="0.3">
      <c r="A17" s="260">
        <v>116621</v>
      </c>
      <c r="B17" s="261" t="s">
        <v>415</v>
      </c>
      <c r="C17" s="261" t="s">
        <v>636</v>
      </c>
      <c r="D17" s="261" t="s">
        <v>636</v>
      </c>
      <c r="E17" s="261" t="s">
        <v>636</v>
      </c>
      <c r="F17" s="261" t="s">
        <v>636</v>
      </c>
      <c r="G17" s="261" t="s">
        <v>636</v>
      </c>
      <c r="H17" s="261" t="s">
        <v>636</v>
      </c>
      <c r="I17" s="261" t="s">
        <v>636</v>
      </c>
      <c r="J17" s="261" t="s">
        <v>636</v>
      </c>
      <c r="K17" s="261" t="s">
        <v>636</v>
      </c>
      <c r="L17" s="261" t="s">
        <v>636</v>
      </c>
      <c r="M17" s="261" t="s">
        <v>636</v>
      </c>
      <c r="N17" s="261" t="s">
        <v>636</v>
      </c>
      <c r="O17" s="261" t="s">
        <v>636</v>
      </c>
      <c r="P17" s="261" t="s">
        <v>636</v>
      </c>
      <c r="Q17" s="261" t="s">
        <v>636</v>
      </c>
      <c r="R17" s="261" t="s">
        <v>636</v>
      </c>
      <c r="S17" s="261" t="s">
        <v>636</v>
      </c>
      <c r="T17" s="261" t="s">
        <v>636</v>
      </c>
      <c r="U17" s="261" t="s">
        <v>636</v>
      </c>
      <c r="V17" s="261" t="s">
        <v>636</v>
      </c>
      <c r="W17" s="290"/>
      <c r="X17" s="290"/>
      <c r="Y17" s="290"/>
      <c r="Z17" s="290"/>
      <c r="AA17" s="290"/>
      <c r="AB17" s="290"/>
      <c r="AC17" s="290"/>
      <c r="AD17" s="290"/>
      <c r="AE17" s="290"/>
      <c r="AF17" s="290"/>
      <c r="AG17" s="290"/>
      <c r="AH17" s="290"/>
      <c r="AI17" s="290"/>
      <c r="AJ17" s="290"/>
      <c r="AK17" s="290"/>
      <c r="AL17" s="290"/>
      <c r="AM17" s="290"/>
      <c r="AN17" s="291"/>
      <c r="AO17" s="290"/>
      <c r="AP17" s="298"/>
      <c r="AQ17" s="261" t="s">
        <v>415</v>
      </c>
      <c r="AR17" s="261" t="s">
        <v>2090</v>
      </c>
      <c r="AS17"/>
    </row>
    <row r="18" spans="1:45" ht="14.4" x14ac:dyDescent="0.3">
      <c r="A18" s="262">
        <v>116755</v>
      </c>
      <c r="B18" s="263" t="s">
        <v>415</v>
      </c>
      <c r="C18" s="261" t="s">
        <v>182</v>
      </c>
      <c r="D18" s="261" t="s">
        <v>182</v>
      </c>
      <c r="E18" s="261" t="s">
        <v>182</v>
      </c>
      <c r="F18" s="261" t="s">
        <v>182</v>
      </c>
      <c r="G18" s="261" t="s">
        <v>182</v>
      </c>
      <c r="H18" s="261" t="s">
        <v>182</v>
      </c>
      <c r="I18" s="261" t="s">
        <v>182</v>
      </c>
      <c r="J18" s="261" t="s">
        <v>182</v>
      </c>
      <c r="K18" s="261" t="s">
        <v>182</v>
      </c>
      <c r="L18" s="261" t="s">
        <v>182</v>
      </c>
      <c r="M18" s="261" t="s">
        <v>182</v>
      </c>
      <c r="N18" s="261" t="s">
        <v>182</v>
      </c>
      <c r="O18" s="261" t="s">
        <v>182</v>
      </c>
      <c r="P18" s="261" t="s">
        <v>182</v>
      </c>
      <c r="Q18" s="261" t="s">
        <v>182</v>
      </c>
      <c r="R18" s="261" t="s">
        <v>182</v>
      </c>
      <c r="S18" s="261" t="s">
        <v>182</v>
      </c>
      <c r="T18" s="261" t="s">
        <v>182</v>
      </c>
      <c r="U18" s="261" t="s">
        <v>182</v>
      </c>
      <c r="V18" s="261" t="s">
        <v>182</v>
      </c>
      <c r="W18" s="261"/>
      <c r="X18" s="261"/>
      <c r="Y18" s="261"/>
      <c r="Z18" s="261"/>
      <c r="AA18" s="261"/>
      <c r="AB18" s="261"/>
      <c r="AC18" s="261"/>
      <c r="AD18" s="261"/>
      <c r="AE18" s="261"/>
      <c r="AF18" s="261"/>
      <c r="AG18" s="261"/>
      <c r="AH18" s="261"/>
      <c r="AI18" s="261"/>
      <c r="AJ18" s="261"/>
      <c r="AK18" s="261"/>
      <c r="AL18" s="261"/>
      <c r="AM18" s="261"/>
      <c r="AN18" s="261"/>
      <c r="AO18" s="261"/>
      <c r="AP18" s="261"/>
      <c r="AQ18" s="261" t="e">
        <f>VLOOKUP(A18,#REF!,5,0)</f>
        <v>#REF!</v>
      </c>
      <c r="AR18" s="261" t="e">
        <f>VLOOKUP(A18,#REF!,6,0)</f>
        <v>#REF!</v>
      </c>
      <c r="AS18"/>
    </row>
    <row r="19" spans="1:45" ht="43.2" x14ac:dyDescent="0.3">
      <c r="A19" s="260">
        <v>116783</v>
      </c>
      <c r="B19" s="261" t="s">
        <v>415</v>
      </c>
      <c r="C19" s="261" t="s">
        <v>636</v>
      </c>
      <c r="D19" s="261" t="s">
        <v>636</v>
      </c>
      <c r="E19" s="261" t="s">
        <v>636</v>
      </c>
      <c r="F19" s="261" t="s">
        <v>636</v>
      </c>
      <c r="G19" s="261" t="s">
        <v>636</v>
      </c>
      <c r="H19" s="261" t="s">
        <v>636</v>
      </c>
      <c r="I19" s="261" t="s">
        <v>636</v>
      </c>
      <c r="J19" s="261" t="s">
        <v>636</v>
      </c>
      <c r="K19" s="261" t="s">
        <v>636</v>
      </c>
      <c r="L19" s="261" t="s">
        <v>636</v>
      </c>
      <c r="M19" s="261" t="s">
        <v>636</v>
      </c>
      <c r="N19" s="261" t="s">
        <v>636</v>
      </c>
      <c r="O19" s="261" t="s">
        <v>636</v>
      </c>
      <c r="P19" s="261" t="s">
        <v>636</v>
      </c>
      <c r="Q19" s="261" t="s">
        <v>636</v>
      </c>
      <c r="R19" s="261" t="s">
        <v>636</v>
      </c>
      <c r="S19" s="261" t="s">
        <v>636</v>
      </c>
      <c r="T19" s="261" t="s">
        <v>636</v>
      </c>
      <c r="U19" s="261" t="s">
        <v>636</v>
      </c>
      <c r="V19" s="261" t="s">
        <v>636</v>
      </c>
      <c r="W19" s="290"/>
      <c r="X19" s="290"/>
      <c r="Y19" s="290"/>
      <c r="Z19" s="290"/>
      <c r="AA19" s="290"/>
      <c r="AB19" s="290"/>
      <c r="AC19" s="290"/>
      <c r="AD19" s="290"/>
      <c r="AE19" s="290"/>
      <c r="AF19" s="290"/>
      <c r="AG19" s="290"/>
      <c r="AH19" s="290"/>
      <c r="AI19" s="290"/>
      <c r="AJ19" s="290"/>
      <c r="AK19" s="290"/>
      <c r="AL19" s="290"/>
      <c r="AM19" s="290"/>
      <c r="AN19" s="291"/>
      <c r="AO19" s="290"/>
      <c r="AP19" s="298"/>
      <c r="AQ19" s="261" t="s">
        <v>415</v>
      </c>
      <c r="AR19" s="261" t="s">
        <v>2091</v>
      </c>
      <c r="AS19"/>
    </row>
    <row r="20" spans="1:45" ht="47.4" x14ac:dyDescent="0.65">
      <c r="A20" s="284">
        <v>117036</v>
      </c>
      <c r="B20" s="286" t="s">
        <v>415</v>
      </c>
      <c r="C20" s="290" t="s">
        <v>636</v>
      </c>
      <c r="D20" s="290" t="s">
        <v>636</v>
      </c>
      <c r="E20" s="290" t="s">
        <v>636</v>
      </c>
      <c r="F20" s="290" t="s">
        <v>636</v>
      </c>
      <c r="G20" s="290" t="s">
        <v>636</v>
      </c>
      <c r="H20" s="290" t="s">
        <v>636</v>
      </c>
      <c r="I20" s="290" t="s">
        <v>636</v>
      </c>
      <c r="J20" s="290" t="s">
        <v>636</v>
      </c>
      <c r="K20" s="290" t="s">
        <v>636</v>
      </c>
      <c r="L20" s="290" t="s">
        <v>636</v>
      </c>
      <c r="M20" s="290" t="s">
        <v>636</v>
      </c>
      <c r="N20" s="290" t="s">
        <v>636</v>
      </c>
      <c r="O20" s="290" t="s">
        <v>636</v>
      </c>
      <c r="P20" s="290" t="s">
        <v>636</v>
      </c>
      <c r="Q20" s="290" t="s">
        <v>636</v>
      </c>
      <c r="R20" s="290" t="s">
        <v>636</v>
      </c>
      <c r="S20" s="290" t="s">
        <v>636</v>
      </c>
      <c r="T20" s="290" t="s">
        <v>636</v>
      </c>
      <c r="U20" s="290" t="s">
        <v>636</v>
      </c>
      <c r="V20" s="290" t="s">
        <v>636</v>
      </c>
      <c r="W20" s="290"/>
      <c r="X20" s="290"/>
      <c r="Y20" s="290"/>
      <c r="Z20" s="290"/>
      <c r="AA20" s="290"/>
      <c r="AB20" s="290"/>
      <c r="AC20" s="290"/>
      <c r="AD20" s="290"/>
      <c r="AE20" s="290"/>
      <c r="AF20" s="290"/>
      <c r="AG20" s="290"/>
      <c r="AH20" s="290"/>
      <c r="AI20" s="290"/>
      <c r="AJ20" s="290"/>
      <c r="AK20" s="290"/>
      <c r="AL20" s="290"/>
      <c r="AM20" s="290"/>
      <c r="AN20" s="290"/>
      <c r="AO20" s="290"/>
      <c r="AP20" s="290"/>
      <c r="AQ20" s="261" t="s">
        <v>415</v>
      </c>
      <c r="AR20" s="261" t="s">
        <v>2088</v>
      </c>
    </row>
    <row r="21" spans="1:45" ht="43.2" x14ac:dyDescent="0.3">
      <c r="A21" s="260">
        <v>117591</v>
      </c>
      <c r="B21" s="261" t="s">
        <v>415</v>
      </c>
      <c r="C21" s="261" t="s">
        <v>636</v>
      </c>
      <c r="D21" s="261" t="s">
        <v>636</v>
      </c>
      <c r="E21" s="261" t="s">
        <v>636</v>
      </c>
      <c r="F21" s="261" t="s">
        <v>636</v>
      </c>
      <c r="G21" s="261" t="s">
        <v>636</v>
      </c>
      <c r="H21" s="261" t="s">
        <v>636</v>
      </c>
      <c r="I21" s="261" t="s">
        <v>636</v>
      </c>
      <c r="J21" s="261" t="s">
        <v>636</v>
      </c>
      <c r="K21" s="261" t="s">
        <v>636</v>
      </c>
      <c r="L21" s="261" t="s">
        <v>636</v>
      </c>
      <c r="M21" s="261" t="s">
        <v>636</v>
      </c>
      <c r="N21" s="261" t="s">
        <v>636</v>
      </c>
      <c r="O21" s="261" t="s">
        <v>636</v>
      </c>
      <c r="P21" s="261" t="s">
        <v>636</v>
      </c>
      <c r="Q21" s="261" t="s">
        <v>636</v>
      </c>
      <c r="R21" s="261" t="s">
        <v>636</v>
      </c>
      <c r="S21" s="261" t="s">
        <v>636</v>
      </c>
      <c r="T21" s="261" t="s">
        <v>636</v>
      </c>
      <c r="U21" s="261" t="s">
        <v>636</v>
      </c>
      <c r="V21" s="261" t="s">
        <v>636</v>
      </c>
      <c r="W21" s="290"/>
      <c r="X21" s="290"/>
      <c r="Y21" s="290"/>
      <c r="Z21" s="290"/>
      <c r="AA21" s="290"/>
      <c r="AB21" s="290"/>
      <c r="AC21" s="290"/>
      <c r="AD21" s="290"/>
      <c r="AE21" s="290"/>
      <c r="AF21" s="290"/>
      <c r="AG21" s="290"/>
      <c r="AH21" s="290"/>
      <c r="AI21" s="290"/>
      <c r="AJ21" s="290"/>
      <c r="AK21" s="290"/>
      <c r="AL21" s="290"/>
      <c r="AM21" s="290"/>
      <c r="AN21" s="291"/>
      <c r="AO21" s="290"/>
      <c r="AP21" s="298"/>
      <c r="AQ21" s="261" t="s">
        <v>415</v>
      </c>
      <c r="AR21" s="261" t="s">
        <v>2091</v>
      </c>
      <c r="AS21"/>
    </row>
    <row r="22" spans="1:45" ht="43.2" x14ac:dyDescent="0.3">
      <c r="A22" s="260">
        <v>117779</v>
      </c>
      <c r="B22" s="261" t="s">
        <v>415</v>
      </c>
      <c r="C22" s="261" t="s">
        <v>636</v>
      </c>
      <c r="D22" s="261" t="s">
        <v>636</v>
      </c>
      <c r="E22" s="261" t="s">
        <v>636</v>
      </c>
      <c r="F22" s="261" t="s">
        <v>636</v>
      </c>
      <c r="G22" s="261" t="s">
        <v>636</v>
      </c>
      <c r="H22" s="261" t="s">
        <v>636</v>
      </c>
      <c r="I22" s="261" t="s">
        <v>636</v>
      </c>
      <c r="J22" s="261" t="s">
        <v>636</v>
      </c>
      <c r="K22" s="261" t="s">
        <v>636</v>
      </c>
      <c r="L22" s="261" t="s">
        <v>636</v>
      </c>
      <c r="M22" s="261" t="s">
        <v>636</v>
      </c>
      <c r="N22" s="261" t="s">
        <v>636</v>
      </c>
      <c r="O22" s="261" t="s">
        <v>636</v>
      </c>
      <c r="P22" s="261" t="s">
        <v>636</v>
      </c>
      <c r="Q22" s="261" t="s">
        <v>636</v>
      </c>
      <c r="R22" s="261" t="s">
        <v>636</v>
      </c>
      <c r="S22" s="261" t="s">
        <v>636</v>
      </c>
      <c r="T22" s="261" t="s">
        <v>636</v>
      </c>
      <c r="U22" s="261" t="s">
        <v>636</v>
      </c>
      <c r="V22" s="261" t="s">
        <v>636</v>
      </c>
      <c r="W22" s="290"/>
      <c r="X22" s="290"/>
      <c r="Y22" s="290"/>
      <c r="Z22" s="290"/>
      <c r="AA22" s="290"/>
      <c r="AB22" s="290"/>
      <c r="AC22" s="290"/>
      <c r="AD22" s="290"/>
      <c r="AE22" s="290"/>
      <c r="AF22" s="290"/>
      <c r="AG22" s="290"/>
      <c r="AH22" s="290"/>
      <c r="AI22" s="290"/>
      <c r="AJ22" s="290"/>
      <c r="AK22" s="290"/>
      <c r="AL22" s="290"/>
      <c r="AM22" s="290"/>
      <c r="AN22" s="291"/>
      <c r="AO22" s="290"/>
      <c r="AP22" s="298"/>
      <c r="AQ22" s="261" t="s">
        <v>415</v>
      </c>
      <c r="AR22" s="261" t="s">
        <v>2090</v>
      </c>
      <c r="AS22"/>
    </row>
    <row r="23" spans="1:45" ht="47.4" x14ac:dyDescent="0.65">
      <c r="A23" s="284">
        <v>118163</v>
      </c>
      <c r="B23" s="286" t="s">
        <v>415</v>
      </c>
      <c r="C23" s="290" t="s">
        <v>636</v>
      </c>
      <c r="D23" s="290" t="s">
        <v>636</v>
      </c>
      <c r="E23" s="290" t="s">
        <v>636</v>
      </c>
      <c r="F23" s="290" t="s">
        <v>636</v>
      </c>
      <c r="G23" s="290" t="s">
        <v>636</v>
      </c>
      <c r="H23" s="290" t="s">
        <v>636</v>
      </c>
      <c r="I23" s="290" t="s">
        <v>636</v>
      </c>
      <c r="J23" s="290" t="s">
        <v>636</v>
      </c>
      <c r="K23" s="290" t="s">
        <v>636</v>
      </c>
      <c r="L23" s="290" t="s">
        <v>636</v>
      </c>
      <c r="M23" s="290" t="s">
        <v>636</v>
      </c>
      <c r="N23" s="290" t="s">
        <v>636</v>
      </c>
      <c r="O23" s="290" t="s">
        <v>636</v>
      </c>
      <c r="P23" s="290" t="s">
        <v>636</v>
      </c>
      <c r="Q23" s="290" t="s">
        <v>636</v>
      </c>
      <c r="R23" s="290" t="s">
        <v>636</v>
      </c>
      <c r="S23" s="290" t="s">
        <v>636</v>
      </c>
      <c r="T23" s="290" t="s">
        <v>636</v>
      </c>
      <c r="U23" s="290" t="s">
        <v>636</v>
      </c>
      <c r="V23" s="290" t="s">
        <v>636</v>
      </c>
      <c r="W23" s="290"/>
      <c r="X23" s="290"/>
      <c r="Y23" s="290"/>
      <c r="Z23" s="290"/>
      <c r="AA23" s="290"/>
      <c r="AB23" s="290"/>
      <c r="AC23" s="290"/>
      <c r="AD23" s="290"/>
      <c r="AE23" s="290"/>
      <c r="AF23" s="290"/>
      <c r="AG23" s="290"/>
      <c r="AH23" s="290"/>
      <c r="AI23" s="290"/>
      <c r="AJ23" s="290"/>
      <c r="AK23" s="290"/>
      <c r="AL23" s="290"/>
      <c r="AM23" s="290"/>
      <c r="AN23" s="290"/>
      <c r="AO23" s="290"/>
      <c r="AP23" s="290"/>
      <c r="AQ23" s="261" t="s">
        <v>415</v>
      </c>
      <c r="AR23" s="261" t="s">
        <v>2091</v>
      </c>
    </row>
    <row r="24" spans="1:45" ht="14.4" x14ac:dyDescent="0.3">
      <c r="A24" s="262">
        <v>118215</v>
      </c>
      <c r="B24" s="263" t="s">
        <v>415</v>
      </c>
      <c r="C24" s="261" t="s">
        <v>182</v>
      </c>
      <c r="D24" s="261" t="s">
        <v>182</v>
      </c>
      <c r="E24" s="261" t="s">
        <v>182</v>
      </c>
      <c r="F24" s="261" t="s">
        <v>182</v>
      </c>
      <c r="G24" s="261" t="s">
        <v>182</v>
      </c>
      <c r="H24" s="261" t="s">
        <v>182</v>
      </c>
      <c r="I24" s="261" t="s">
        <v>182</v>
      </c>
      <c r="J24" s="261" t="s">
        <v>182</v>
      </c>
      <c r="K24" s="261" t="s">
        <v>182</v>
      </c>
      <c r="L24" s="261" t="s">
        <v>182</v>
      </c>
      <c r="M24" s="261" t="s">
        <v>182</v>
      </c>
      <c r="N24" s="261" t="s">
        <v>182</v>
      </c>
      <c r="O24" s="261" t="s">
        <v>182</v>
      </c>
      <c r="P24" s="261" t="s">
        <v>182</v>
      </c>
      <c r="Q24" s="261" t="s">
        <v>182</v>
      </c>
      <c r="R24" s="261" t="s">
        <v>182</v>
      </c>
      <c r="S24" s="261" t="s">
        <v>182</v>
      </c>
      <c r="T24" s="261" t="s">
        <v>182</v>
      </c>
      <c r="U24" s="261" t="s">
        <v>182</v>
      </c>
      <c r="V24" s="261" t="s">
        <v>182</v>
      </c>
      <c r="W24" s="261"/>
      <c r="X24" s="261"/>
      <c r="Y24" s="261"/>
      <c r="Z24" s="261"/>
      <c r="AA24" s="261"/>
      <c r="AB24" s="261"/>
      <c r="AC24" s="261"/>
      <c r="AD24" s="261"/>
      <c r="AE24" s="261"/>
      <c r="AF24" s="261"/>
      <c r="AG24" s="261"/>
      <c r="AH24" s="261"/>
      <c r="AI24" s="261"/>
      <c r="AJ24" s="261"/>
      <c r="AK24" s="261"/>
      <c r="AL24" s="261"/>
      <c r="AM24" s="261"/>
      <c r="AN24" s="261"/>
      <c r="AO24" s="261"/>
      <c r="AP24" s="261"/>
      <c r="AQ24" s="261" t="e">
        <f>VLOOKUP(A24,#REF!,5,0)</f>
        <v>#REF!</v>
      </c>
      <c r="AR24" s="261" t="e">
        <f>VLOOKUP(A24,#REF!,6,0)</f>
        <v>#REF!</v>
      </c>
      <c r="AS24"/>
    </row>
    <row r="25" spans="1:45" ht="47.4" x14ac:dyDescent="0.65">
      <c r="A25" s="286">
        <v>118591</v>
      </c>
      <c r="B25" s="286" t="s">
        <v>415</v>
      </c>
      <c r="C25" s="290" t="s">
        <v>636</v>
      </c>
      <c r="D25" s="290" t="s">
        <v>636</v>
      </c>
      <c r="E25" s="290" t="s">
        <v>636</v>
      </c>
      <c r="F25" s="290" t="s">
        <v>636</v>
      </c>
      <c r="G25" s="290" t="s">
        <v>636</v>
      </c>
      <c r="H25" s="290" t="s">
        <v>636</v>
      </c>
      <c r="I25" s="290" t="s">
        <v>636</v>
      </c>
      <c r="J25" s="290" t="s">
        <v>636</v>
      </c>
      <c r="K25" s="290" t="s">
        <v>636</v>
      </c>
      <c r="L25" s="290" t="s">
        <v>636</v>
      </c>
      <c r="M25" s="290" t="s">
        <v>636</v>
      </c>
      <c r="N25" s="290" t="s">
        <v>636</v>
      </c>
      <c r="O25" s="290" t="s">
        <v>636</v>
      </c>
      <c r="P25" s="290" t="s">
        <v>636</v>
      </c>
      <c r="Q25" s="290" t="s">
        <v>636</v>
      </c>
      <c r="R25" s="290" t="s">
        <v>636</v>
      </c>
      <c r="S25" s="290" t="s">
        <v>636</v>
      </c>
      <c r="T25" s="290" t="s">
        <v>636</v>
      </c>
      <c r="U25" s="290" t="s">
        <v>636</v>
      </c>
      <c r="V25" s="290" t="s">
        <v>636</v>
      </c>
      <c r="W25" s="290"/>
      <c r="X25" s="290"/>
      <c r="Y25" s="290"/>
      <c r="Z25" s="290"/>
      <c r="AA25" s="290"/>
      <c r="AB25" s="290"/>
      <c r="AC25" s="290"/>
      <c r="AD25" s="290"/>
      <c r="AE25" s="290"/>
      <c r="AF25" s="290"/>
      <c r="AG25" s="290"/>
      <c r="AH25" s="290"/>
      <c r="AI25" s="290"/>
      <c r="AJ25" s="290"/>
      <c r="AK25" s="290"/>
      <c r="AL25" s="290"/>
      <c r="AM25" s="290"/>
      <c r="AN25" s="290"/>
      <c r="AO25" s="290"/>
      <c r="AP25" s="290"/>
      <c r="AQ25" s="261" t="s">
        <v>415</v>
      </c>
      <c r="AR25" s="261" t="s">
        <v>2089</v>
      </c>
    </row>
    <row r="26" spans="1:45" ht="47.4" x14ac:dyDescent="0.65">
      <c r="A26" s="260">
        <v>118614</v>
      </c>
      <c r="B26" s="261" t="s">
        <v>415</v>
      </c>
      <c r="C26" s="261" t="s">
        <v>636</v>
      </c>
      <c r="D26" s="261" t="s">
        <v>636</v>
      </c>
      <c r="E26" s="261" t="s">
        <v>636</v>
      </c>
      <c r="F26" s="261" t="s">
        <v>636</v>
      </c>
      <c r="G26" s="261" t="s">
        <v>636</v>
      </c>
      <c r="H26" s="261" t="s">
        <v>636</v>
      </c>
      <c r="I26" s="261" t="s">
        <v>636</v>
      </c>
      <c r="J26" s="261" t="s">
        <v>636</v>
      </c>
      <c r="K26" s="261" t="s">
        <v>636</v>
      </c>
      <c r="L26" s="261" t="s">
        <v>636</v>
      </c>
      <c r="M26" s="261" t="s">
        <v>636</v>
      </c>
      <c r="N26" s="261" t="s">
        <v>636</v>
      </c>
      <c r="O26" s="261" t="s">
        <v>636</v>
      </c>
      <c r="P26" s="261" t="s">
        <v>636</v>
      </c>
      <c r="Q26" s="261" t="s">
        <v>636</v>
      </c>
      <c r="R26" s="261" t="s">
        <v>636</v>
      </c>
      <c r="S26" s="261" t="s">
        <v>636</v>
      </c>
      <c r="T26" s="261" t="s">
        <v>636</v>
      </c>
      <c r="U26" s="261" t="s">
        <v>636</v>
      </c>
      <c r="V26" s="261" t="s">
        <v>636</v>
      </c>
      <c r="W26" s="290"/>
      <c r="X26" s="290"/>
      <c r="Y26" s="290"/>
      <c r="Z26" s="290"/>
      <c r="AA26" s="290"/>
      <c r="AB26" s="290"/>
      <c r="AC26" s="290"/>
      <c r="AD26" s="290"/>
      <c r="AE26" s="290"/>
      <c r="AF26" s="290"/>
      <c r="AG26" s="290"/>
      <c r="AH26" s="290"/>
      <c r="AI26" s="290"/>
      <c r="AJ26" s="290"/>
      <c r="AK26" s="290"/>
      <c r="AL26" s="290"/>
      <c r="AM26" s="290"/>
      <c r="AN26" s="286"/>
      <c r="AO26" s="297"/>
      <c r="AP26" s="297"/>
      <c r="AQ26" s="261" t="s">
        <v>415</v>
      </c>
      <c r="AR26" s="261" t="s">
        <v>2091</v>
      </c>
      <c r="AS26"/>
    </row>
    <row r="27" spans="1:45" ht="47.4" x14ac:dyDescent="0.65">
      <c r="A27" s="284">
        <v>118653</v>
      </c>
      <c r="B27" s="286" t="s">
        <v>415</v>
      </c>
      <c r="C27" s="290" t="s">
        <v>636</v>
      </c>
      <c r="D27" s="290" t="s">
        <v>636</v>
      </c>
      <c r="E27" s="290" t="s">
        <v>636</v>
      </c>
      <c r="F27" s="290" t="s">
        <v>636</v>
      </c>
      <c r="G27" s="290" t="s">
        <v>636</v>
      </c>
      <c r="H27" s="290" t="s">
        <v>636</v>
      </c>
      <c r="I27" s="290" t="s">
        <v>636</v>
      </c>
      <c r="J27" s="290" t="s">
        <v>636</v>
      </c>
      <c r="K27" s="290" t="s">
        <v>636</v>
      </c>
      <c r="L27" s="290" t="s">
        <v>636</v>
      </c>
      <c r="M27" s="290" t="s">
        <v>636</v>
      </c>
      <c r="N27" s="290" t="s">
        <v>636</v>
      </c>
      <c r="O27" s="290" t="s">
        <v>636</v>
      </c>
      <c r="P27" s="290" t="s">
        <v>636</v>
      </c>
      <c r="Q27" s="290" t="s">
        <v>636</v>
      </c>
      <c r="R27" s="290" t="s">
        <v>636</v>
      </c>
      <c r="S27" s="290" t="s">
        <v>636</v>
      </c>
      <c r="T27" s="290" t="s">
        <v>636</v>
      </c>
      <c r="U27" s="290" t="s">
        <v>636</v>
      </c>
      <c r="V27" s="290" t="s">
        <v>636</v>
      </c>
      <c r="W27" s="290"/>
      <c r="X27" s="290"/>
      <c r="Y27" s="290"/>
      <c r="Z27" s="290"/>
      <c r="AA27" s="290"/>
      <c r="AB27" s="290"/>
      <c r="AC27" s="290"/>
      <c r="AD27" s="290"/>
      <c r="AE27" s="290"/>
      <c r="AF27" s="290"/>
      <c r="AG27" s="290"/>
      <c r="AH27" s="290"/>
      <c r="AI27" s="290"/>
      <c r="AJ27" s="290"/>
      <c r="AK27" s="290"/>
      <c r="AL27" s="290"/>
      <c r="AM27" s="290"/>
      <c r="AN27" s="290"/>
      <c r="AO27" s="290"/>
      <c r="AP27" s="290"/>
      <c r="AQ27" s="261" t="s">
        <v>415</v>
      </c>
      <c r="AR27" s="261" t="s">
        <v>2088</v>
      </c>
    </row>
    <row r="28" spans="1:45" ht="47.4" x14ac:dyDescent="0.65">
      <c r="A28" s="284">
        <v>118873</v>
      </c>
      <c r="B28" s="286" t="s">
        <v>415</v>
      </c>
      <c r="C28" s="290" t="s">
        <v>636</v>
      </c>
      <c r="D28" s="290" t="s">
        <v>636</v>
      </c>
      <c r="E28" s="290" t="s">
        <v>636</v>
      </c>
      <c r="F28" s="290" t="s">
        <v>636</v>
      </c>
      <c r="G28" s="290" t="s">
        <v>636</v>
      </c>
      <c r="H28" s="290" t="s">
        <v>636</v>
      </c>
      <c r="I28" s="290" t="s">
        <v>636</v>
      </c>
      <c r="J28" s="290" t="s">
        <v>636</v>
      </c>
      <c r="K28" s="290" t="s">
        <v>636</v>
      </c>
      <c r="L28" s="290" t="s">
        <v>636</v>
      </c>
      <c r="M28" s="290" t="s">
        <v>636</v>
      </c>
      <c r="N28" s="290" t="s">
        <v>636</v>
      </c>
      <c r="O28" s="290" t="s">
        <v>636</v>
      </c>
      <c r="P28" s="290" t="s">
        <v>636</v>
      </c>
      <c r="Q28" s="290" t="s">
        <v>636</v>
      </c>
      <c r="R28" s="290" t="s">
        <v>636</v>
      </c>
      <c r="S28" s="290" t="s">
        <v>636</v>
      </c>
      <c r="T28" s="290" t="s">
        <v>636</v>
      </c>
      <c r="U28" s="290" t="s">
        <v>636</v>
      </c>
      <c r="V28" s="290" t="s">
        <v>636</v>
      </c>
      <c r="W28" s="290"/>
      <c r="X28" s="290"/>
      <c r="Y28" s="290"/>
      <c r="Z28" s="290"/>
      <c r="AA28" s="290"/>
      <c r="AB28" s="290"/>
      <c r="AC28" s="290"/>
      <c r="AD28" s="290"/>
      <c r="AE28" s="290"/>
      <c r="AF28" s="290"/>
      <c r="AG28" s="290"/>
      <c r="AH28" s="290"/>
      <c r="AI28" s="290"/>
      <c r="AJ28" s="290"/>
      <c r="AK28" s="290"/>
      <c r="AL28" s="290"/>
      <c r="AM28" s="290"/>
      <c r="AN28" s="290"/>
      <c r="AO28" s="290"/>
      <c r="AP28" s="290"/>
      <c r="AQ28" s="261" t="s">
        <v>415</v>
      </c>
      <c r="AR28" s="261" t="s">
        <v>2088</v>
      </c>
    </row>
    <row r="29" spans="1:45" ht="43.2" x14ac:dyDescent="0.3">
      <c r="A29" s="260">
        <v>118902</v>
      </c>
      <c r="B29" s="261" t="s">
        <v>415</v>
      </c>
      <c r="C29" s="261" t="s">
        <v>636</v>
      </c>
      <c r="D29" s="261" t="s">
        <v>636</v>
      </c>
      <c r="E29" s="261" t="s">
        <v>636</v>
      </c>
      <c r="F29" s="261" t="s">
        <v>636</v>
      </c>
      <c r="G29" s="261" t="s">
        <v>636</v>
      </c>
      <c r="H29" s="261" t="s">
        <v>636</v>
      </c>
      <c r="I29" s="261" t="s">
        <v>636</v>
      </c>
      <c r="J29" s="261" t="s">
        <v>636</v>
      </c>
      <c r="K29" s="261" t="s">
        <v>636</v>
      </c>
      <c r="L29" s="261" t="s">
        <v>636</v>
      </c>
      <c r="M29" s="261" t="s">
        <v>636</v>
      </c>
      <c r="N29" s="261" t="s">
        <v>636</v>
      </c>
      <c r="O29" s="261" t="s">
        <v>636</v>
      </c>
      <c r="P29" s="261" t="s">
        <v>636</v>
      </c>
      <c r="Q29" s="261" t="s">
        <v>636</v>
      </c>
      <c r="R29" s="261" t="s">
        <v>636</v>
      </c>
      <c r="S29" s="261" t="s">
        <v>636</v>
      </c>
      <c r="T29" s="261" t="s">
        <v>636</v>
      </c>
      <c r="U29" s="261" t="s">
        <v>636</v>
      </c>
      <c r="V29" s="261" t="s">
        <v>636</v>
      </c>
      <c r="W29" s="290"/>
      <c r="X29" s="290"/>
      <c r="Y29" s="290"/>
      <c r="Z29" s="290"/>
      <c r="AA29" s="290"/>
      <c r="AB29" s="290"/>
      <c r="AC29" s="290"/>
      <c r="AD29" s="290"/>
      <c r="AE29" s="290"/>
      <c r="AF29" s="290"/>
      <c r="AG29" s="290"/>
      <c r="AH29" s="290"/>
      <c r="AI29" s="290"/>
      <c r="AJ29" s="290"/>
      <c r="AK29" s="290"/>
      <c r="AL29" s="290"/>
      <c r="AM29" s="290"/>
      <c r="AN29" s="291"/>
      <c r="AO29" s="290"/>
      <c r="AP29" s="298"/>
      <c r="AQ29" s="261" t="s">
        <v>415</v>
      </c>
      <c r="AR29" s="261" t="s">
        <v>2090</v>
      </c>
      <c r="AS29"/>
    </row>
    <row r="30" spans="1:45" ht="47.4" x14ac:dyDescent="0.65">
      <c r="A30" s="286">
        <v>118931</v>
      </c>
      <c r="B30" s="286" t="s">
        <v>415</v>
      </c>
      <c r="C30" s="290" t="s">
        <v>636</v>
      </c>
      <c r="D30" s="290" t="s">
        <v>636</v>
      </c>
      <c r="E30" s="290" t="s">
        <v>636</v>
      </c>
      <c r="F30" s="290" t="s">
        <v>636</v>
      </c>
      <c r="G30" s="290" t="s">
        <v>636</v>
      </c>
      <c r="H30" s="290" t="s">
        <v>636</v>
      </c>
      <c r="I30" s="290" t="s">
        <v>636</v>
      </c>
      <c r="J30" s="290" t="s">
        <v>636</v>
      </c>
      <c r="K30" s="290" t="s">
        <v>636</v>
      </c>
      <c r="L30" s="290" t="s">
        <v>636</v>
      </c>
      <c r="M30" s="290" t="s">
        <v>636</v>
      </c>
      <c r="N30" s="290" t="s">
        <v>636</v>
      </c>
      <c r="O30" s="290" t="s">
        <v>636</v>
      </c>
      <c r="P30" s="290" t="s">
        <v>636</v>
      </c>
      <c r="Q30" s="290" t="s">
        <v>636</v>
      </c>
      <c r="R30" s="290" t="s">
        <v>636</v>
      </c>
      <c r="S30" s="290" t="s">
        <v>636</v>
      </c>
      <c r="T30" s="290" t="s">
        <v>636</v>
      </c>
      <c r="U30" s="290" t="s">
        <v>636</v>
      </c>
      <c r="V30" s="290" t="s">
        <v>636</v>
      </c>
      <c r="W30" s="290"/>
      <c r="X30" s="290"/>
      <c r="Y30" s="290"/>
      <c r="Z30" s="290"/>
      <c r="AA30" s="290"/>
      <c r="AB30" s="290"/>
      <c r="AC30" s="290"/>
      <c r="AD30" s="290"/>
      <c r="AE30" s="290"/>
      <c r="AF30" s="290"/>
      <c r="AG30" s="290"/>
      <c r="AH30" s="290"/>
      <c r="AI30" s="290"/>
      <c r="AJ30" s="290"/>
      <c r="AK30" s="290"/>
      <c r="AL30" s="290"/>
      <c r="AM30" s="290"/>
      <c r="AN30" s="290"/>
      <c r="AO30" s="290"/>
      <c r="AP30" s="290"/>
      <c r="AQ30" s="261" t="s">
        <v>415</v>
      </c>
      <c r="AR30" s="261" t="s">
        <v>2089</v>
      </c>
    </row>
    <row r="31" spans="1:45" ht="43.2" x14ac:dyDescent="0.3">
      <c r="A31" s="260">
        <v>118955</v>
      </c>
      <c r="B31" s="261" t="s">
        <v>415</v>
      </c>
      <c r="C31" s="261" t="s">
        <v>636</v>
      </c>
      <c r="D31" s="261" t="s">
        <v>636</v>
      </c>
      <c r="E31" s="261" t="s">
        <v>636</v>
      </c>
      <c r="F31" s="261" t="s">
        <v>636</v>
      </c>
      <c r="G31" s="261" t="s">
        <v>636</v>
      </c>
      <c r="H31" s="261" t="s">
        <v>636</v>
      </c>
      <c r="I31" s="261" t="s">
        <v>636</v>
      </c>
      <c r="J31" s="261" t="s">
        <v>636</v>
      </c>
      <c r="K31" s="261" t="s">
        <v>636</v>
      </c>
      <c r="L31" s="261" t="s">
        <v>636</v>
      </c>
      <c r="M31" s="261" t="s">
        <v>636</v>
      </c>
      <c r="N31" s="261" t="s">
        <v>636</v>
      </c>
      <c r="O31" s="261" t="s">
        <v>636</v>
      </c>
      <c r="P31" s="261" t="s">
        <v>636</v>
      </c>
      <c r="Q31" s="261" t="s">
        <v>636</v>
      </c>
      <c r="R31" s="261" t="s">
        <v>636</v>
      </c>
      <c r="S31" s="261" t="s">
        <v>636</v>
      </c>
      <c r="T31" s="261" t="s">
        <v>636</v>
      </c>
      <c r="U31" s="261" t="s">
        <v>636</v>
      </c>
      <c r="V31" s="261" t="s">
        <v>636</v>
      </c>
      <c r="W31" s="290"/>
      <c r="X31" s="290"/>
      <c r="Y31" s="290"/>
      <c r="Z31" s="290"/>
      <c r="AA31" s="290"/>
      <c r="AB31" s="290"/>
      <c r="AC31" s="290"/>
      <c r="AD31" s="290"/>
      <c r="AE31" s="290"/>
      <c r="AF31" s="290"/>
      <c r="AG31" s="290"/>
      <c r="AH31" s="290"/>
      <c r="AI31" s="290"/>
      <c r="AJ31" s="290"/>
      <c r="AK31" s="290"/>
      <c r="AL31" s="290"/>
      <c r="AM31" s="290"/>
      <c r="AN31" s="291"/>
      <c r="AO31" s="290"/>
      <c r="AP31" s="298"/>
      <c r="AQ31" s="261" t="s">
        <v>415</v>
      </c>
      <c r="AR31" s="261" t="s">
        <v>2088</v>
      </c>
      <c r="AS31"/>
    </row>
    <row r="32" spans="1:45" ht="21.6" x14ac:dyDescent="0.65">
      <c r="A32" s="284">
        <v>119076</v>
      </c>
      <c r="B32" s="286" t="s">
        <v>415</v>
      </c>
      <c r="C32" s="290" t="s">
        <v>183</v>
      </c>
      <c r="D32" s="290" t="s">
        <v>181</v>
      </c>
      <c r="E32" s="290" t="s">
        <v>181</v>
      </c>
      <c r="F32" s="290" t="s">
        <v>183</v>
      </c>
      <c r="G32" s="290" t="s">
        <v>181</v>
      </c>
      <c r="H32" s="290" t="s">
        <v>181</v>
      </c>
      <c r="I32" s="290" t="s">
        <v>181</v>
      </c>
      <c r="J32" s="290" t="s">
        <v>181</v>
      </c>
      <c r="K32" s="290" t="s">
        <v>181</v>
      </c>
      <c r="L32" s="290" t="s">
        <v>181</v>
      </c>
      <c r="M32" s="290" t="s">
        <v>183</v>
      </c>
      <c r="N32" s="290" t="s">
        <v>183</v>
      </c>
      <c r="O32" s="290" t="s">
        <v>183</v>
      </c>
      <c r="P32" s="290" t="s">
        <v>181</v>
      </c>
      <c r="Q32" s="290" t="s">
        <v>183</v>
      </c>
      <c r="R32" s="290" t="s">
        <v>183</v>
      </c>
      <c r="S32" s="290" t="s">
        <v>182</v>
      </c>
      <c r="T32" s="290" t="s">
        <v>182</v>
      </c>
      <c r="U32" s="290" t="s">
        <v>182</v>
      </c>
      <c r="V32" s="290" t="s">
        <v>182</v>
      </c>
      <c r="W32" s="290"/>
      <c r="X32" s="290"/>
      <c r="Y32" s="290"/>
      <c r="Z32" s="290"/>
      <c r="AA32" s="290"/>
      <c r="AB32" s="290"/>
      <c r="AC32" s="290"/>
      <c r="AD32" s="290"/>
      <c r="AE32" s="290"/>
      <c r="AF32" s="290"/>
      <c r="AG32" s="290"/>
      <c r="AH32" s="290"/>
      <c r="AI32" s="290"/>
      <c r="AJ32" s="290"/>
      <c r="AK32" s="290"/>
      <c r="AL32" s="290"/>
      <c r="AM32" s="290"/>
      <c r="AN32" s="290"/>
      <c r="AO32" s="290"/>
      <c r="AP32" s="290"/>
      <c r="AQ32" s="261" t="s">
        <v>415</v>
      </c>
      <c r="AR32" s="261" t="s">
        <v>307</v>
      </c>
    </row>
    <row r="33" spans="1:45" ht="21.6" x14ac:dyDescent="0.65">
      <c r="A33" s="284">
        <v>119130</v>
      </c>
      <c r="B33" s="286" t="s">
        <v>415</v>
      </c>
      <c r="C33" s="290" t="s">
        <v>636</v>
      </c>
      <c r="D33" s="290" t="s">
        <v>636</v>
      </c>
      <c r="E33" s="290" t="s">
        <v>636</v>
      </c>
      <c r="F33" s="290" t="s">
        <v>636</v>
      </c>
      <c r="G33" s="290" t="s">
        <v>636</v>
      </c>
      <c r="H33" s="290" t="s">
        <v>636</v>
      </c>
      <c r="I33" s="290" t="s">
        <v>636</v>
      </c>
      <c r="J33" s="290" t="s">
        <v>636</v>
      </c>
      <c r="K33" s="290" t="s">
        <v>636</v>
      </c>
      <c r="L33" s="290" t="s">
        <v>636</v>
      </c>
      <c r="M33" s="290" t="s">
        <v>636</v>
      </c>
      <c r="N33" s="290" t="s">
        <v>636</v>
      </c>
      <c r="O33" s="290" t="s">
        <v>636</v>
      </c>
      <c r="P33" s="290" t="s">
        <v>636</v>
      </c>
      <c r="Q33" s="290" t="s">
        <v>636</v>
      </c>
      <c r="R33" s="290" t="s">
        <v>636</v>
      </c>
      <c r="S33" s="290" t="s">
        <v>636</v>
      </c>
      <c r="T33" s="290" t="s">
        <v>636</v>
      </c>
      <c r="U33" s="290" t="s">
        <v>636</v>
      </c>
      <c r="V33" s="290" t="s">
        <v>636</v>
      </c>
      <c r="W33" s="290"/>
      <c r="X33" s="290"/>
      <c r="Y33" s="290"/>
      <c r="Z33" s="290"/>
      <c r="AA33" s="290"/>
      <c r="AB33" s="290"/>
      <c r="AC33" s="290"/>
      <c r="AD33" s="290"/>
      <c r="AE33" s="290"/>
      <c r="AF33" s="290"/>
      <c r="AG33" s="290"/>
      <c r="AH33" s="290"/>
      <c r="AI33" s="290"/>
      <c r="AJ33" s="290"/>
      <c r="AK33" s="290"/>
      <c r="AL33" s="290"/>
      <c r="AM33" s="290"/>
      <c r="AN33" s="290"/>
      <c r="AO33" s="290"/>
      <c r="AP33" s="290"/>
      <c r="AQ33" s="261" t="s">
        <v>415</v>
      </c>
      <c r="AR33" s="261" t="s">
        <v>307</v>
      </c>
    </row>
    <row r="34" spans="1:45" ht="43.2" x14ac:dyDescent="0.3">
      <c r="A34" s="260">
        <v>119233</v>
      </c>
      <c r="B34" s="261" t="s">
        <v>415</v>
      </c>
      <c r="C34" s="261" t="s">
        <v>636</v>
      </c>
      <c r="D34" s="261" t="s">
        <v>636</v>
      </c>
      <c r="E34" s="261" t="s">
        <v>636</v>
      </c>
      <c r="F34" s="261" t="s">
        <v>636</v>
      </c>
      <c r="G34" s="261" t="s">
        <v>636</v>
      </c>
      <c r="H34" s="261" t="s">
        <v>636</v>
      </c>
      <c r="I34" s="261" t="s">
        <v>636</v>
      </c>
      <c r="J34" s="261" t="s">
        <v>636</v>
      </c>
      <c r="K34" s="261" t="s">
        <v>636</v>
      </c>
      <c r="L34" s="261" t="s">
        <v>636</v>
      </c>
      <c r="M34" s="261" t="s">
        <v>636</v>
      </c>
      <c r="N34" s="261" t="s">
        <v>636</v>
      </c>
      <c r="O34" s="261" t="s">
        <v>636</v>
      </c>
      <c r="P34" s="261" t="s">
        <v>636</v>
      </c>
      <c r="Q34" s="261" t="s">
        <v>636</v>
      </c>
      <c r="R34" s="261" t="s">
        <v>636</v>
      </c>
      <c r="S34" s="261" t="s">
        <v>636</v>
      </c>
      <c r="T34" s="261" t="s">
        <v>636</v>
      </c>
      <c r="U34" s="261" t="s">
        <v>636</v>
      </c>
      <c r="V34" s="261" t="s">
        <v>636</v>
      </c>
      <c r="W34" s="290"/>
      <c r="X34" s="290"/>
      <c r="Y34" s="290"/>
      <c r="Z34" s="290"/>
      <c r="AA34" s="290"/>
      <c r="AB34" s="290"/>
      <c r="AC34" s="290"/>
      <c r="AD34" s="290"/>
      <c r="AE34" s="290"/>
      <c r="AF34" s="290"/>
      <c r="AG34" s="290"/>
      <c r="AH34" s="290"/>
      <c r="AI34" s="290"/>
      <c r="AJ34" s="290"/>
      <c r="AK34" s="290"/>
      <c r="AL34" s="290"/>
      <c r="AM34" s="290"/>
      <c r="AN34" s="291"/>
      <c r="AO34" s="295"/>
      <c r="AP34" s="298"/>
      <c r="AQ34" s="261" t="s">
        <v>415</v>
      </c>
      <c r="AR34" s="261" t="s">
        <v>2091</v>
      </c>
      <c r="AS34"/>
    </row>
    <row r="35" spans="1:45" ht="21.6" x14ac:dyDescent="0.65">
      <c r="A35" s="286">
        <v>119234</v>
      </c>
      <c r="B35" s="286" t="s">
        <v>415</v>
      </c>
      <c r="C35" s="290" t="s">
        <v>183</v>
      </c>
      <c r="D35" s="290" t="s">
        <v>181</v>
      </c>
      <c r="E35" s="290" t="s">
        <v>181</v>
      </c>
      <c r="F35" s="290" t="s">
        <v>181</v>
      </c>
      <c r="G35" s="290" t="s">
        <v>181</v>
      </c>
      <c r="H35" s="290" t="s">
        <v>183</v>
      </c>
      <c r="I35" s="290" t="s">
        <v>183</v>
      </c>
      <c r="J35" s="290" t="s">
        <v>183</v>
      </c>
      <c r="K35" s="290" t="s">
        <v>182</v>
      </c>
      <c r="L35" s="290" t="s">
        <v>181</v>
      </c>
      <c r="M35" s="290" t="s">
        <v>183</v>
      </c>
      <c r="N35" s="290" t="s">
        <v>181</v>
      </c>
      <c r="O35" s="290" t="s">
        <v>183</v>
      </c>
      <c r="P35" s="290" t="s">
        <v>181</v>
      </c>
      <c r="Q35" s="290" t="s">
        <v>181</v>
      </c>
      <c r="R35" s="290" t="s">
        <v>182</v>
      </c>
      <c r="S35" s="290" t="s">
        <v>182</v>
      </c>
      <c r="T35" s="290" t="s">
        <v>182</v>
      </c>
      <c r="U35" s="290" t="s">
        <v>183</v>
      </c>
      <c r="V35" s="290" t="s">
        <v>182</v>
      </c>
      <c r="W35" s="290"/>
      <c r="X35" s="290"/>
      <c r="Y35" s="290"/>
      <c r="Z35" s="290"/>
      <c r="AA35" s="290"/>
      <c r="AB35" s="290"/>
      <c r="AC35" s="290"/>
      <c r="AD35" s="290"/>
      <c r="AE35" s="290"/>
      <c r="AF35" s="290"/>
      <c r="AG35" s="290"/>
      <c r="AH35" s="290"/>
      <c r="AI35" s="290"/>
      <c r="AJ35" s="290"/>
      <c r="AK35" s="290"/>
      <c r="AL35" s="290"/>
      <c r="AM35" s="290"/>
      <c r="AN35" s="290"/>
      <c r="AO35" s="290"/>
      <c r="AP35" s="290"/>
      <c r="AQ35" s="261" t="s">
        <v>415</v>
      </c>
      <c r="AR35" s="261" t="s">
        <v>307</v>
      </c>
    </row>
    <row r="36" spans="1:45" ht="47.4" x14ac:dyDescent="0.65">
      <c r="A36" s="284">
        <v>119250</v>
      </c>
      <c r="B36" s="286" t="s">
        <v>415</v>
      </c>
      <c r="C36" s="290" t="s">
        <v>636</v>
      </c>
      <c r="D36" s="290" t="s">
        <v>636</v>
      </c>
      <c r="E36" s="290" t="s">
        <v>636</v>
      </c>
      <c r="F36" s="290" t="s">
        <v>636</v>
      </c>
      <c r="G36" s="290" t="s">
        <v>636</v>
      </c>
      <c r="H36" s="290" t="s">
        <v>636</v>
      </c>
      <c r="I36" s="290" t="s">
        <v>636</v>
      </c>
      <c r="J36" s="290" t="s">
        <v>636</v>
      </c>
      <c r="K36" s="290" t="s">
        <v>636</v>
      </c>
      <c r="L36" s="290" t="s">
        <v>636</v>
      </c>
      <c r="M36" s="290" t="s">
        <v>636</v>
      </c>
      <c r="N36" s="290" t="s">
        <v>636</v>
      </c>
      <c r="O36" s="290" t="s">
        <v>636</v>
      </c>
      <c r="P36" s="290" t="s">
        <v>636</v>
      </c>
      <c r="Q36" s="290" t="s">
        <v>636</v>
      </c>
      <c r="R36" s="290" t="s">
        <v>636</v>
      </c>
      <c r="S36" s="290" t="s">
        <v>636</v>
      </c>
      <c r="T36" s="290" t="s">
        <v>636</v>
      </c>
      <c r="U36" s="290" t="s">
        <v>636</v>
      </c>
      <c r="V36" s="290" t="s">
        <v>636</v>
      </c>
      <c r="W36" s="290"/>
      <c r="X36" s="290"/>
      <c r="Y36" s="290"/>
      <c r="Z36" s="290"/>
      <c r="AA36" s="290"/>
      <c r="AB36" s="290"/>
      <c r="AC36" s="290"/>
      <c r="AD36" s="290"/>
      <c r="AE36" s="290"/>
      <c r="AF36" s="290"/>
      <c r="AG36" s="290"/>
      <c r="AH36" s="290"/>
      <c r="AI36" s="290"/>
      <c r="AJ36" s="290"/>
      <c r="AK36" s="290"/>
      <c r="AL36" s="290"/>
      <c r="AM36" s="290"/>
      <c r="AN36" s="290"/>
      <c r="AO36" s="290"/>
      <c r="AP36" s="290"/>
      <c r="AQ36" s="261" t="s">
        <v>415</v>
      </c>
      <c r="AR36" s="261" t="s">
        <v>2089</v>
      </c>
    </row>
    <row r="37" spans="1:45" ht="43.2" x14ac:dyDescent="0.3">
      <c r="A37" s="260">
        <v>119466</v>
      </c>
      <c r="B37" s="261" t="s">
        <v>415</v>
      </c>
      <c r="C37" s="261" t="s">
        <v>636</v>
      </c>
      <c r="D37" s="261" t="s">
        <v>636</v>
      </c>
      <c r="E37" s="261" t="s">
        <v>636</v>
      </c>
      <c r="F37" s="261" t="s">
        <v>636</v>
      </c>
      <c r="G37" s="261" t="s">
        <v>636</v>
      </c>
      <c r="H37" s="261" t="s">
        <v>636</v>
      </c>
      <c r="I37" s="261" t="s">
        <v>636</v>
      </c>
      <c r="J37" s="261" t="s">
        <v>636</v>
      </c>
      <c r="K37" s="261" t="s">
        <v>636</v>
      </c>
      <c r="L37" s="261" t="s">
        <v>636</v>
      </c>
      <c r="M37" s="261" t="s">
        <v>636</v>
      </c>
      <c r="N37" s="261" t="s">
        <v>636</v>
      </c>
      <c r="O37" s="261" t="s">
        <v>636</v>
      </c>
      <c r="P37" s="261" t="s">
        <v>636</v>
      </c>
      <c r="Q37" s="261" t="s">
        <v>636</v>
      </c>
      <c r="R37" s="261" t="s">
        <v>636</v>
      </c>
      <c r="S37" s="261" t="s">
        <v>636</v>
      </c>
      <c r="T37" s="261" t="s">
        <v>636</v>
      </c>
      <c r="U37" s="261" t="s">
        <v>636</v>
      </c>
      <c r="V37" s="261" t="s">
        <v>636</v>
      </c>
      <c r="W37" s="290"/>
      <c r="X37" s="290"/>
      <c r="Y37" s="290"/>
      <c r="Z37" s="290"/>
      <c r="AA37" s="290"/>
      <c r="AB37" s="290"/>
      <c r="AC37" s="290"/>
      <c r="AD37" s="290"/>
      <c r="AE37" s="290"/>
      <c r="AF37" s="290"/>
      <c r="AG37" s="290"/>
      <c r="AH37" s="290"/>
      <c r="AI37" s="290"/>
      <c r="AJ37" s="290"/>
      <c r="AK37" s="290"/>
      <c r="AL37" s="290"/>
      <c r="AM37" s="290"/>
      <c r="AN37" s="291"/>
      <c r="AO37" s="290"/>
      <c r="AP37" s="298"/>
      <c r="AQ37" s="261" t="s">
        <v>415</v>
      </c>
      <c r="AR37" s="261" t="s">
        <v>2091</v>
      </c>
      <c r="AS37"/>
    </row>
    <row r="38" spans="1:45" ht="47.4" x14ac:dyDescent="0.65">
      <c r="A38" s="284">
        <v>119480</v>
      </c>
      <c r="B38" s="286" t="s">
        <v>415</v>
      </c>
      <c r="C38" s="290" t="s">
        <v>636</v>
      </c>
      <c r="D38" s="290" t="s">
        <v>636</v>
      </c>
      <c r="E38" s="290" t="s">
        <v>636</v>
      </c>
      <c r="F38" s="290" t="s">
        <v>636</v>
      </c>
      <c r="G38" s="290" t="s">
        <v>636</v>
      </c>
      <c r="H38" s="290" t="s">
        <v>636</v>
      </c>
      <c r="I38" s="290" t="s">
        <v>636</v>
      </c>
      <c r="J38" s="290" t="s">
        <v>636</v>
      </c>
      <c r="K38" s="290" t="s">
        <v>636</v>
      </c>
      <c r="L38" s="290" t="s">
        <v>636</v>
      </c>
      <c r="M38" s="290" t="s">
        <v>636</v>
      </c>
      <c r="N38" s="290" t="s">
        <v>636</v>
      </c>
      <c r="O38" s="290" t="s">
        <v>636</v>
      </c>
      <c r="P38" s="290" t="s">
        <v>636</v>
      </c>
      <c r="Q38" s="290" t="s">
        <v>636</v>
      </c>
      <c r="R38" s="290" t="s">
        <v>307</v>
      </c>
      <c r="S38" s="290" t="s">
        <v>307</v>
      </c>
      <c r="T38" s="290" t="s">
        <v>307</v>
      </c>
      <c r="U38" s="290" t="s">
        <v>307</v>
      </c>
      <c r="V38" s="290" t="s">
        <v>307</v>
      </c>
      <c r="W38" s="290"/>
      <c r="X38" s="290"/>
      <c r="Y38" s="290"/>
      <c r="Z38" s="290"/>
      <c r="AA38" s="290"/>
      <c r="AB38" s="290"/>
      <c r="AC38" s="290"/>
      <c r="AD38" s="290"/>
      <c r="AE38" s="290"/>
      <c r="AF38" s="290"/>
      <c r="AG38" s="290"/>
      <c r="AH38" s="290"/>
      <c r="AI38" s="290"/>
      <c r="AJ38" s="290"/>
      <c r="AK38" s="290"/>
      <c r="AL38" s="290"/>
      <c r="AM38" s="290"/>
      <c r="AN38" s="290"/>
      <c r="AO38" s="290"/>
      <c r="AP38" s="290"/>
      <c r="AQ38" s="261" t="s">
        <v>415</v>
      </c>
      <c r="AR38" s="261" t="s">
        <v>2089</v>
      </c>
    </row>
    <row r="39" spans="1:45" ht="43.2" x14ac:dyDescent="0.3">
      <c r="A39" s="260">
        <v>119513</v>
      </c>
      <c r="B39" s="261" t="s">
        <v>415</v>
      </c>
      <c r="C39" s="261" t="s">
        <v>636</v>
      </c>
      <c r="D39" s="261" t="s">
        <v>636</v>
      </c>
      <c r="E39" s="261" t="s">
        <v>636</v>
      </c>
      <c r="F39" s="261" t="s">
        <v>636</v>
      </c>
      <c r="G39" s="261" t="s">
        <v>636</v>
      </c>
      <c r="H39" s="261" t="s">
        <v>636</v>
      </c>
      <c r="I39" s="261" t="s">
        <v>636</v>
      </c>
      <c r="J39" s="261" t="s">
        <v>636</v>
      </c>
      <c r="K39" s="261" t="s">
        <v>636</v>
      </c>
      <c r="L39" s="261" t="s">
        <v>636</v>
      </c>
      <c r="M39" s="261" t="s">
        <v>636</v>
      </c>
      <c r="N39" s="261" t="s">
        <v>636</v>
      </c>
      <c r="O39" s="261" t="s">
        <v>636</v>
      </c>
      <c r="P39" s="261" t="s">
        <v>636</v>
      </c>
      <c r="Q39" s="261" t="s">
        <v>636</v>
      </c>
      <c r="R39" s="261" t="s">
        <v>636</v>
      </c>
      <c r="S39" s="261" t="s">
        <v>636</v>
      </c>
      <c r="T39" s="261" t="s">
        <v>636</v>
      </c>
      <c r="U39" s="261" t="s">
        <v>636</v>
      </c>
      <c r="V39" s="261" t="s">
        <v>636</v>
      </c>
      <c r="W39" s="290"/>
      <c r="X39" s="290"/>
      <c r="Y39" s="290"/>
      <c r="Z39" s="290"/>
      <c r="AA39" s="290"/>
      <c r="AB39" s="290"/>
      <c r="AC39" s="290"/>
      <c r="AD39" s="290"/>
      <c r="AE39" s="290"/>
      <c r="AF39" s="290"/>
      <c r="AG39" s="290"/>
      <c r="AH39" s="290"/>
      <c r="AI39" s="290"/>
      <c r="AJ39" s="290"/>
      <c r="AK39" s="290"/>
      <c r="AL39" s="290"/>
      <c r="AM39" s="290"/>
      <c r="AN39" s="294"/>
      <c r="AO39" s="297"/>
      <c r="AP39" s="297"/>
      <c r="AQ39" s="261" t="s">
        <v>415</v>
      </c>
      <c r="AR39" s="261" t="s">
        <v>2088</v>
      </c>
      <c r="AS39"/>
    </row>
    <row r="40" spans="1:45" ht="47.4" x14ac:dyDescent="0.65">
      <c r="A40" s="284">
        <v>119524</v>
      </c>
      <c r="B40" s="286" t="s">
        <v>415</v>
      </c>
      <c r="C40" s="290" t="s">
        <v>636</v>
      </c>
      <c r="D40" s="290" t="s">
        <v>636</v>
      </c>
      <c r="E40" s="290" t="s">
        <v>636</v>
      </c>
      <c r="F40" s="290" t="s">
        <v>636</v>
      </c>
      <c r="G40" s="290" t="s">
        <v>636</v>
      </c>
      <c r="H40" s="290" t="s">
        <v>636</v>
      </c>
      <c r="I40" s="290" t="s">
        <v>636</v>
      </c>
      <c r="J40" s="290" t="s">
        <v>636</v>
      </c>
      <c r="K40" s="290" t="s">
        <v>636</v>
      </c>
      <c r="L40" s="290" t="s">
        <v>636</v>
      </c>
      <c r="M40" s="290" t="s">
        <v>636</v>
      </c>
      <c r="N40" s="290" t="s">
        <v>636</v>
      </c>
      <c r="O40" s="290" t="s">
        <v>636</v>
      </c>
      <c r="P40" s="290" t="s">
        <v>636</v>
      </c>
      <c r="Q40" s="290" t="s">
        <v>636</v>
      </c>
      <c r="R40" s="290" t="s">
        <v>636</v>
      </c>
      <c r="S40" s="290" t="s">
        <v>636</v>
      </c>
      <c r="T40" s="290" t="s">
        <v>636</v>
      </c>
      <c r="U40" s="290" t="s">
        <v>636</v>
      </c>
      <c r="V40" s="290" t="s">
        <v>636</v>
      </c>
      <c r="W40" s="290"/>
      <c r="X40" s="290"/>
      <c r="Y40" s="290"/>
      <c r="Z40" s="290"/>
      <c r="AA40" s="290"/>
      <c r="AB40" s="290"/>
      <c r="AC40" s="290"/>
      <c r="AD40" s="290"/>
      <c r="AE40" s="290"/>
      <c r="AF40" s="290"/>
      <c r="AG40" s="290"/>
      <c r="AH40" s="290"/>
      <c r="AI40" s="290"/>
      <c r="AJ40" s="290"/>
      <c r="AK40" s="290"/>
      <c r="AL40" s="290"/>
      <c r="AM40" s="290"/>
      <c r="AN40" s="290"/>
      <c r="AO40" s="290"/>
      <c r="AP40" s="290"/>
      <c r="AQ40" s="261" t="s">
        <v>415</v>
      </c>
      <c r="AR40" s="261" t="s">
        <v>2089</v>
      </c>
    </row>
    <row r="41" spans="1:45" ht="43.2" x14ac:dyDescent="0.3">
      <c r="A41" s="260">
        <v>119572</v>
      </c>
      <c r="B41" s="261" t="s">
        <v>415</v>
      </c>
      <c r="C41" s="261" t="s">
        <v>636</v>
      </c>
      <c r="D41" s="261" t="s">
        <v>636</v>
      </c>
      <c r="E41" s="261" t="s">
        <v>636</v>
      </c>
      <c r="F41" s="261" t="s">
        <v>636</v>
      </c>
      <c r="G41" s="261" t="s">
        <v>636</v>
      </c>
      <c r="H41" s="261" t="s">
        <v>636</v>
      </c>
      <c r="I41" s="261" t="s">
        <v>636</v>
      </c>
      <c r="J41" s="261" t="s">
        <v>636</v>
      </c>
      <c r="K41" s="261" t="s">
        <v>636</v>
      </c>
      <c r="L41" s="261" t="s">
        <v>636</v>
      </c>
      <c r="M41" s="261" t="s">
        <v>636</v>
      </c>
      <c r="N41" s="261" t="s">
        <v>636</v>
      </c>
      <c r="O41" s="261" t="s">
        <v>636</v>
      </c>
      <c r="P41" s="261" t="s">
        <v>636</v>
      </c>
      <c r="Q41" s="261" t="s">
        <v>636</v>
      </c>
      <c r="R41" s="261" t="s">
        <v>636</v>
      </c>
      <c r="S41" s="261" t="s">
        <v>636</v>
      </c>
      <c r="T41" s="261" t="s">
        <v>636</v>
      </c>
      <c r="U41" s="261" t="s">
        <v>636</v>
      </c>
      <c r="V41" s="261" t="s">
        <v>636</v>
      </c>
      <c r="W41" s="290"/>
      <c r="X41" s="290"/>
      <c r="Y41" s="290"/>
      <c r="Z41" s="290"/>
      <c r="AA41" s="290"/>
      <c r="AB41" s="290"/>
      <c r="AC41" s="290"/>
      <c r="AD41" s="290"/>
      <c r="AE41" s="290"/>
      <c r="AF41" s="290"/>
      <c r="AG41" s="290"/>
      <c r="AH41" s="290"/>
      <c r="AI41" s="290"/>
      <c r="AJ41" s="290"/>
      <c r="AK41" s="290"/>
      <c r="AL41" s="290"/>
      <c r="AM41" s="290"/>
      <c r="AN41" s="291"/>
      <c r="AO41" s="290"/>
      <c r="AP41" s="298"/>
      <c r="AQ41" s="261" t="s">
        <v>415</v>
      </c>
      <c r="AR41" s="261" t="s">
        <v>2091</v>
      </c>
      <c r="AS41"/>
    </row>
    <row r="42" spans="1:45" ht="21.6" x14ac:dyDescent="0.65">
      <c r="A42" s="286">
        <v>119582</v>
      </c>
      <c r="B42" s="286" t="s">
        <v>415</v>
      </c>
      <c r="C42" s="290" t="s">
        <v>181</v>
      </c>
      <c r="D42" s="290" t="s">
        <v>181</v>
      </c>
      <c r="E42" s="290" t="s">
        <v>181</v>
      </c>
      <c r="F42" s="290" t="s">
        <v>181</v>
      </c>
      <c r="G42" s="290" t="s">
        <v>183</v>
      </c>
      <c r="H42" s="290" t="s">
        <v>181</v>
      </c>
      <c r="I42" s="290" t="s">
        <v>182</v>
      </c>
      <c r="J42" s="290" t="s">
        <v>183</v>
      </c>
      <c r="K42" s="290" t="s">
        <v>183</v>
      </c>
      <c r="L42" s="290" t="s">
        <v>181</v>
      </c>
      <c r="M42" s="290" t="s">
        <v>183</v>
      </c>
      <c r="N42" s="290" t="s">
        <v>181</v>
      </c>
      <c r="O42" s="290" t="s">
        <v>181</v>
      </c>
      <c r="P42" s="290" t="s">
        <v>181</v>
      </c>
      <c r="Q42" s="290" t="s">
        <v>181</v>
      </c>
      <c r="R42" s="290" t="s">
        <v>181</v>
      </c>
      <c r="S42" s="290" t="s">
        <v>181</v>
      </c>
      <c r="T42" s="290" t="s">
        <v>181</v>
      </c>
      <c r="U42" s="290" t="s">
        <v>181</v>
      </c>
      <c r="V42" s="290" t="s">
        <v>183</v>
      </c>
      <c r="W42" s="290"/>
      <c r="X42" s="290"/>
      <c r="Y42" s="290"/>
      <c r="Z42" s="290"/>
      <c r="AA42" s="290"/>
      <c r="AB42" s="290"/>
      <c r="AC42" s="290"/>
      <c r="AD42" s="290"/>
      <c r="AE42" s="290"/>
      <c r="AF42" s="290"/>
      <c r="AG42" s="290"/>
      <c r="AH42" s="290"/>
      <c r="AI42" s="290"/>
      <c r="AJ42" s="290"/>
      <c r="AK42" s="290"/>
      <c r="AL42" s="290"/>
      <c r="AM42" s="290"/>
      <c r="AN42" s="290"/>
      <c r="AO42" s="290"/>
      <c r="AP42" s="290"/>
      <c r="AQ42" s="261" t="s">
        <v>415</v>
      </c>
      <c r="AR42" s="261" t="s">
        <v>307</v>
      </c>
    </row>
    <row r="43" spans="1:45" ht="43.2" x14ac:dyDescent="0.3">
      <c r="A43" s="260">
        <v>119675</v>
      </c>
      <c r="B43" s="261" t="s">
        <v>415</v>
      </c>
      <c r="C43" s="261" t="s">
        <v>636</v>
      </c>
      <c r="D43" s="261" t="s">
        <v>636</v>
      </c>
      <c r="E43" s="261" t="s">
        <v>636</v>
      </c>
      <c r="F43" s="261" t="s">
        <v>636</v>
      </c>
      <c r="G43" s="261" t="s">
        <v>636</v>
      </c>
      <c r="H43" s="261" t="s">
        <v>636</v>
      </c>
      <c r="I43" s="261" t="s">
        <v>636</v>
      </c>
      <c r="J43" s="261" t="s">
        <v>636</v>
      </c>
      <c r="K43" s="261" t="s">
        <v>636</v>
      </c>
      <c r="L43" s="261" t="s">
        <v>636</v>
      </c>
      <c r="M43" s="261" t="s">
        <v>636</v>
      </c>
      <c r="N43" s="261" t="s">
        <v>636</v>
      </c>
      <c r="O43" s="261" t="s">
        <v>636</v>
      </c>
      <c r="P43" s="261" t="s">
        <v>636</v>
      </c>
      <c r="Q43" s="261" t="s">
        <v>636</v>
      </c>
      <c r="R43" s="261" t="s">
        <v>636</v>
      </c>
      <c r="S43" s="261" t="s">
        <v>636</v>
      </c>
      <c r="T43" s="261" t="s">
        <v>636</v>
      </c>
      <c r="U43" s="261" t="s">
        <v>636</v>
      </c>
      <c r="V43" s="261" t="s">
        <v>636</v>
      </c>
      <c r="W43" s="290"/>
      <c r="X43" s="290"/>
      <c r="Y43" s="290"/>
      <c r="Z43" s="290"/>
      <c r="AA43" s="290"/>
      <c r="AB43" s="290"/>
      <c r="AC43" s="290"/>
      <c r="AD43" s="290"/>
      <c r="AE43" s="290"/>
      <c r="AF43" s="290"/>
      <c r="AG43" s="290"/>
      <c r="AH43" s="290"/>
      <c r="AI43" s="290"/>
      <c r="AJ43" s="290"/>
      <c r="AK43" s="290"/>
      <c r="AL43" s="290"/>
      <c r="AM43" s="290"/>
      <c r="AN43" s="291"/>
      <c r="AO43" s="290"/>
      <c r="AP43" s="298"/>
      <c r="AQ43" s="261" t="s">
        <v>415</v>
      </c>
      <c r="AR43" s="261" t="s">
        <v>2091</v>
      </c>
      <c r="AS43"/>
    </row>
    <row r="44" spans="1:45" ht="47.4" x14ac:dyDescent="0.65">
      <c r="A44" s="286">
        <v>119691</v>
      </c>
      <c r="B44" s="286" t="s">
        <v>415</v>
      </c>
      <c r="C44" s="290" t="s">
        <v>636</v>
      </c>
      <c r="D44" s="290" t="s">
        <v>636</v>
      </c>
      <c r="E44" s="290" t="s">
        <v>636</v>
      </c>
      <c r="F44" s="290" t="s">
        <v>636</v>
      </c>
      <c r="G44" s="290" t="s">
        <v>636</v>
      </c>
      <c r="H44" s="290" t="s">
        <v>636</v>
      </c>
      <c r="I44" s="290" t="s">
        <v>636</v>
      </c>
      <c r="J44" s="290" t="s">
        <v>636</v>
      </c>
      <c r="K44" s="290" t="s">
        <v>636</v>
      </c>
      <c r="L44" s="290" t="s">
        <v>636</v>
      </c>
      <c r="M44" s="290" t="s">
        <v>636</v>
      </c>
      <c r="N44" s="290" t="s">
        <v>636</v>
      </c>
      <c r="O44" s="290" t="s">
        <v>636</v>
      </c>
      <c r="P44" s="290" t="s">
        <v>636</v>
      </c>
      <c r="Q44" s="290" t="s">
        <v>636</v>
      </c>
      <c r="R44" s="290" t="s">
        <v>636</v>
      </c>
      <c r="S44" s="290" t="s">
        <v>636</v>
      </c>
      <c r="T44" s="290" t="s">
        <v>636</v>
      </c>
      <c r="U44" s="290" t="s">
        <v>636</v>
      </c>
      <c r="V44" s="290" t="s">
        <v>636</v>
      </c>
      <c r="W44" s="290"/>
      <c r="X44" s="290"/>
      <c r="Y44" s="290"/>
      <c r="Z44" s="290"/>
      <c r="AA44" s="290"/>
      <c r="AB44" s="290"/>
      <c r="AC44" s="290"/>
      <c r="AD44" s="290"/>
      <c r="AE44" s="290"/>
      <c r="AF44" s="290"/>
      <c r="AG44" s="290"/>
      <c r="AH44" s="290"/>
      <c r="AI44" s="290"/>
      <c r="AJ44" s="290"/>
      <c r="AK44" s="290"/>
      <c r="AL44" s="290"/>
      <c r="AM44" s="290"/>
      <c r="AN44" s="290"/>
      <c r="AO44" s="290"/>
      <c r="AP44" s="290"/>
      <c r="AQ44" s="261" t="s">
        <v>415</v>
      </c>
      <c r="AR44" s="261" t="s">
        <v>2089</v>
      </c>
    </row>
    <row r="45" spans="1:45" ht="47.4" x14ac:dyDescent="0.65">
      <c r="A45" s="284">
        <v>119707</v>
      </c>
      <c r="B45" s="286" t="s">
        <v>415</v>
      </c>
      <c r="C45" s="290" t="s">
        <v>636</v>
      </c>
      <c r="D45" s="290" t="s">
        <v>636</v>
      </c>
      <c r="E45" s="290" t="s">
        <v>636</v>
      </c>
      <c r="F45" s="290" t="s">
        <v>636</v>
      </c>
      <c r="G45" s="290" t="s">
        <v>636</v>
      </c>
      <c r="H45" s="290" t="s">
        <v>636</v>
      </c>
      <c r="I45" s="290" t="s">
        <v>636</v>
      </c>
      <c r="J45" s="290" t="s">
        <v>636</v>
      </c>
      <c r="K45" s="290" t="s">
        <v>636</v>
      </c>
      <c r="L45" s="290" t="s">
        <v>636</v>
      </c>
      <c r="M45" s="290" t="s">
        <v>636</v>
      </c>
      <c r="N45" s="290" t="s">
        <v>636</v>
      </c>
      <c r="O45" s="290" t="s">
        <v>636</v>
      </c>
      <c r="P45" s="290" t="s">
        <v>636</v>
      </c>
      <c r="Q45" s="290" t="s">
        <v>636</v>
      </c>
      <c r="R45" s="290" t="s">
        <v>636</v>
      </c>
      <c r="S45" s="290" t="s">
        <v>636</v>
      </c>
      <c r="T45" s="290" t="s">
        <v>636</v>
      </c>
      <c r="U45" s="290" t="s">
        <v>636</v>
      </c>
      <c r="V45" s="290" t="s">
        <v>636</v>
      </c>
      <c r="W45" s="290"/>
      <c r="X45" s="290"/>
      <c r="Y45" s="290"/>
      <c r="Z45" s="290"/>
      <c r="AA45" s="290"/>
      <c r="AB45" s="290"/>
      <c r="AC45" s="290"/>
      <c r="AD45" s="290"/>
      <c r="AE45" s="290"/>
      <c r="AF45" s="290"/>
      <c r="AG45" s="290"/>
      <c r="AH45" s="290"/>
      <c r="AI45" s="290"/>
      <c r="AJ45" s="290"/>
      <c r="AK45" s="290"/>
      <c r="AL45" s="290"/>
      <c r="AM45" s="290"/>
      <c r="AN45" s="290"/>
      <c r="AO45" s="290"/>
      <c r="AP45" s="290"/>
      <c r="AQ45" s="261" t="s">
        <v>415</v>
      </c>
      <c r="AR45" s="261" t="s">
        <v>2090</v>
      </c>
    </row>
    <row r="46" spans="1:45" ht="43.2" x14ac:dyDescent="0.3">
      <c r="A46" s="260">
        <v>119798</v>
      </c>
      <c r="B46" s="261" t="s">
        <v>415</v>
      </c>
      <c r="C46" s="261" t="s">
        <v>636</v>
      </c>
      <c r="D46" s="261" t="s">
        <v>636</v>
      </c>
      <c r="E46" s="261" t="s">
        <v>636</v>
      </c>
      <c r="F46" s="261" t="s">
        <v>636</v>
      </c>
      <c r="G46" s="261" t="s">
        <v>636</v>
      </c>
      <c r="H46" s="261" t="s">
        <v>636</v>
      </c>
      <c r="I46" s="261" t="s">
        <v>636</v>
      </c>
      <c r="J46" s="261" t="s">
        <v>636</v>
      </c>
      <c r="K46" s="261" t="s">
        <v>636</v>
      </c>
      <c r="L46" s="261" t="s">
        <v>636</v>
      </c>
      <c r="M46" s="261" t="s">
        <v>636</v>
      </c>
      <c r="N46" s="261" t="s">
        <v>636</v>
      </c>
      <c r="O46" s="261" t="s">
        <v>636</v>
      </c>
      <c r="P46" s="261" t="s">
        <v>636</v>
      </c>
      <c r="Q46" s="261" t="s">
        <v>636</v>
      </c>
      <c r="R46" s="261" t="s">
        <v>636</v>
      </c>
      <c r="S46" s="261" t="s">
        <v>636</v>
      </c>
      <c r="T46" s="261" t="s">
        <v>636</v>
      </c>
      <c r="U46" s="261" t="s">
        <v>636</v>
      </c>
      <c r="V46" s="261" t="s">
        <v>636</v>
      </c>
      <c r="W46" s="290"/>
      <c r="X46" s="290"/>
      <c r="Y46" s="290"/>
      <c r="Z46" s="290"/>
      <c r="AA46" s="290"/>
      <c r="AB46" s="290"/>
      <c r="AC46" s="290"/>
      <c r="AD46" s="290"/>
      <c r="AE46" s="290"/>
      <c r="AF46" s="290"/>
      <c r="AG46" s="290"/>
      <c r="AH46" s="290"/>
      <c r="AI46" s="290"/>
      <c r="AJ46" s="290"/>
      <c r="AK46" s="290"/>
      <c r="AL46" s="290"/>
      <c r="AM46" s="290"/>
      <c r="AN46" s="291"/>
      <c r="AO46" s="290"/>
      <c r="AP46" s="298"/>
      <c r="AQ46" s="261" t="s">
        <v>415</v>
      </c>
      <c r="AR46" s="261" t="s">
        <v>2089</v>
      </c>
      <c r="AS46"/>
    </row>
    <row r="47" spans="1:45" ht="14.4" x14ac:dyDescent="0.3">
      <c r="A47" s="262">
        <v>119801</v>
      </c>
      <c r="B47" s="263" t="s">
        <v>415</v>
      </c>
      <c r="C47" s="261" t="s">
        <v>182</v>
      </c>
      <c r="D47" s="261" t="s">
        <v>182</v>
      </c>
      <c r="E47" s="261" t="s">
        <v>182</v>
      </c>
      <c r="F47" s="261" t="s">
        <v>182</v>
      </c>
      <c r="G47" s="261" t="s">
        <v>182</v>
      </c>
      <c r="H47" s="261" t="s">
        <v>182</v>
      </c>
      <c r="I47" s="261" t="s">
        <v>182</v>
      </c>
      <c r="J47" s="261" t="s">
        <v>182</v>
      </c>
      <c r="K47" s="261" t="s">
        <v>182</v>
      </c>
      <c r="L47" s="261" t="s">
        <v>182</v>
      </c>
      <c r="M47" s="261" t="s">
        <v>182</v>
      </c>
      <c r="N47" s="261" t="s">
        <v>182</v>
      </c>
      <c r="O47" s="261" t="s">
        <v>182</v>
      </c>
      <c r="P47" s="261" t="s">
        <v>182</v>
      </c>
      <c r="Q47" s="261" t="s">
        <v>182</v>
      </c>
      <c r="R47" s="261" t="s">
        <v>182</v>
      </c>
      <c r="S47" s="261" t="s">
        <v>182</v>
      </c>
      <c r="T47" s="261" t="s">
        <v>182</v>
      </c>
      <c r="U47" s="261" t="s">
        <v>182</v>
      </c>
      <c r="V47" s="261" t="s">
        <v>182</v>
      </c>
      <c r="W47" s="261"/>
      <c r="X47" s="261"/>
      <c r="Y47" s="261"/>
      <c r="Z47" s="261"/>
      <c r="AA47" s="261"/>
      <c r="AB47" s="261"/>
      <c r="AC47" s="261"/>
      <c r="AD47" s="261"/>
      <c r="AE47" s="261"/>
      <c r="AF47" s="261"/>
      <c r="AG47" s="261"/>
      <c r="AH47" s="261"/>
      <c r="AI47" s="261"/>
      <c r="AJ47" s="261"/>
      <c r="AK47" s="261"/>
      <c r="AL47" s="261"/>
      <c r="AM47" s="261"/>
      <c r="AN47" s="261"/>
      <c r="AO47" s="261"/>
      <c r="AP47" s="261"/>
      <c r="AQ47" s="261" t="e">
        <f>VLOOKUP(A47,#REF!,5,0)</f>
        <v>#REF!</v>
      </c>
      <c r="AR47" s="261" t="e">
        <f>VLOOKUP(A47,#REF!,6,0)</f>
        <v>#REF!</v>
      </c>
      <c r="AS47"/>
    </row>
    <row r="48" spans="1:45" ht="43.2" x14ac:dyDescent="0.3">
      <c r="A48" s="260">
        <v>119810</v>
      </c>
      <c r="B48" s="261" t="s">
        <v>415</v>
      </c>
      <c r="C48" s="261" t="s">
        <v>636</v>
      </c>
      <c r="D48" s="261" t="s">
        <v>636</v>
      </c>
      <c r="E48" s="261" t="s">
        <v>636</v>
      </c>
      <c r="F48" s="261" t="s">
        <v>636</v>
      </c>
      <c r="G48" s="261" t="s">
        <v>636</v>
      </c>
      <c r="H48" s="261" t="s">
        <v>636</v>
      </c>
      <c r="I48" s="261" t="s">
        <v>636</v>
      </c>
      <c r="J48" s="261" t="s">
        <v>636</v>
      </c>
      <c r="K48" s="261" t="s">
        <v>636</v>
      </c>
      <c r="L48" s="261" t="s">
        <v>636</v>
      </c>
      <c r="M48" s="261" t="s">
        <v>636</v>
      </c>
      <c r="N48" s="261" t="s">
        <v>636</v>
      </c>
      <c r="O48" s="261" t="s">
        <v>636</v>
      </c>
      <c r="P48" s="261" t="s">
        <v>636</v>
      </c>
      <c r="Q48" s="261" t="s">
        <v>636</v>
      </c>
      <c r="R48" s="261" t="s">
        <v>636</v>
      </c>
      <c r="S48" s="261" t="s">
        <v>636</v>
      </c>
      <c r="T48" s="261" t="s">
        <v>636</v>
      </c>
      <c r="U48" s="261" t="s">
        <v>636</v>
      </c>
      <c r="V48" s="261" t="s">
        <v>636</v>
      </c>
      <c r="W48" s="290"/>
      <c r="X48" s="290"/>
      <c r="Y48" s="290"/>
      <c r="Z48" s="290"/>
      <c r="AA48" s="290"/>
      <c r="AB48" s="290"/>
      <c r="AC48" s="290"/>
      <c r="AD48" s="290"/>
      <c r="AE48" s="290"/>
      <c r="AF48" s="290"/>
      <c r="AG48" s="290"/>
      <c r="AH48" s="290"/>
      <c r="AI48" s="290"/>
      <c r="AJ48" s="290"/>
      <c r="AK48" s="290"/>
      <c r="AL48" s="290"/>
      <c r="AM48" s="290"/>
      <c r="AN48" s="291"/>
      <c r="AO48" s="295"/>
      <c r="AP48" s="298"/>
      <c r="AQ48" s="261" t="s">
        <v>415</v>
      </c>
      <c r="AR48" s="261" t="s">
        <v>2090</v>
      </c>
      <c r="AS48"/>
    </row>
    <row r="49" spans="1:45" ht="21.6" x14ac:dyDescent="0.65">
      <c r="A49" s="286">
        <v>119885</v>
      </c>
      <c r="B49" s="286" t="s">
        <v>415</v>
      </c>
      <c r="C49" s="290" t="s">
        <v>181</v>
      </c>
      <c r="D49" s="290" t="s">
        <v>181</v>
      </c>
      <c r="E49" s="290" t="s">
        <v>181</v>
      </c>
      <c r="F49" s="290" t="s">
        <v>181</v>
      </c>
      <c r="G49" s="290" t="s">
        <v>183</v>
      </c>
      <c r="H49" s="290" t="s">
        <v>181</v>
      </c>
      <c r="I49" s="290" t="s">
        <v>181</v>
      </c>
      <c r="J49" s="290" t="s">
        <v>181</v>
      </c>
      <c r="K49" s="290" t="s">
        <v>181</v>
      </c>
      <c r="L49" s="290" t="s">
        <v>181</v>
      </c>
      <c r="M49" s="290" t="s">
        <v>181</v>
      </c>
      <c r="N49" s="290" t="s">
        <v>181</v>
      </c>
      <c r="O49" s="290" t="s">
        <v>183</v>
      </c>
      <c r="P49" s="290" t="s">
        <v>181</v>
      </c>
      <c r="Q49" s="290" t="s">
        <v>181</v>
      </c>
      <c r="R49" s="290" t="s">
        <v>183</v>
      </c>
      <c r="S49" s="290" t="s">
        <v>181</v>
      </c>
      <c r="T49" s="290" t="s">
        <v>181</v>
      </c>
      <c r="U49" s="290" t="s">
        <v>181</v>
      </c>
      <c r="V49" s="290" t="s">
        <v>181</v>
      </c>
      <c r="W49" s="290"/>
      <c r="X49" s="290"/>
      <c r="Y49" s="290"/>
      <c r="Z49" s="290"/>
      <c r="AA49" s="290"/>
      <c r="AB49" s="290"/>
      <c r="AC49" s="290"/>
      <c r="AD49" s="290"/>
      <c r="AE49" s="290"/>
      <c r="AF49" s="290"/>
      <c r="AG49" s="290"/>
      <c r="AH49" s="290"/>
      <c r="AI49" s="290"/>
      <c r="AJ49" s="290"/>
      <c r="AK49" s="290"/>
      <c r="AL49" s="290"/>
      <c r="AM49" s="290"/>
      <c r="AN49" s="290"/>
      <c r="AO49" s="290"/>
      <c r="AP49" s="290"/>
      <c r="AQ49" s="261" t="s">
        <v>415</v>
      </c>
      <c r="AR49" s="261" t="s">
        <v>307</v>
      </c>
    </row>
    <row r="50" spans="1:45" ht="43.2" x14ac:dyDescent="0.3">
      <c r="A50" s="260">
        <v>119999</v>
      </c>
      <c r="B50" s="261" t="s">
        <v>415</v>
      </c>
      <c r="C50" s="261" t="s">
        <v>636</v>
      </c>
      <c r="D50" s="261" t="s">
        <v>636</v>
      </c>
      <c r="E50" s="261" t="s">
        <v>636</v>
      </c>
      <c r="F50" s="261" t="s">
        <v>636</v>
      </c>
      <c r="G50" s="261" t="s">
        <v>636</v>
      </c>
      <c r="H50" s="261" t="s">
        <v>636</v>
      </c>
      <c r="I50" s="261" t="s">
        <v>636</v>
      </c>
      <c r="J50" s="261" t="s">
        <v>636</v>
      </c>
      <c r="K50" s="261" t="s">
        <v>636</v>
      </c>
      <c r="L50" s="261" t="s">
        <v>636</v>
      </c>
      <c r="M50" s="261" t="s">
        <v>636</v>
      </c>
      <c r="N50" s="261" t="s">
        <v>636</v>
      </c>
      <c r="O50" s="261" t="s">
        <v>636</v>
      </c>
      <c r="P50" s="261" t="s">
        <v>636</v>
      </c>
      <c r="Q50" s="261" t="s">
        <v>636</v>
      </c>
      <c r="R50" s="261" t="s">
        <v>636</v>
      </c>
      <c r="S50" s="261" t="s">
        <v>636</v>
      </c>
      <c r="T50" s="261" t="s">
        <v>636</v>
      </c>
      <c r="U50" s="261" t="s">
        <v>636</v>
      </c>
      <c r="V50" s="261" t="s">
        <v>636</v>
      </c>
      <c r="W50" s="290"/>
      <c r="X50" s="290"/>
      <c r="Y50" s="290"/>
      <c r="Z50" s="290"/>
      <c r="AA50" s="290"/>
      <c r="AB50" s="290"/>
      <c r="AC50" s="290"/>
      <c r="AD50" s="290"/>
      <c r="AE50" s="290"/>
      <c r="AF50" s="290"/>
      <c r="AG50" s="290"/>
      <c r="AH50" s="290"/>
      <c r="AI50" s="290"/>
      <c r="AJ50" s="290"/>
      <c r="AK50" s="290"/>
      <c r="AL50" s="290"/>
      <c r="AM50" s="290"/>
      <c r="AN50" s="291"/>
      <c r="AO50" s="290"/>
      <c r="AP50" s="298"/>
      <c r="AQ50" s="261" t="s">
        <v>415</v>
      </c>
      <c r="AR50" s="261" t="s">
        <v>2091</v>
      </c>
      <c r="AS50"/>
    </row>
    <row r="51" spans="1:45" ht="47.4" x14ac:dyDescent="0.65">
      <c r="A51" s="286">
        <v>120066</v>
      </c>
      <c r="B51" s="286" t="s">
        <v>415</v>
      </c>
      <c r="C51" s="290" t="s">
        <v>636</v>
      </c>
      <c r="D51" s="290" t="s">
        <v>636</v>
      </c>
      <c r="E51" s="290" t="s">
        <v>636</v>
      </c>
      <c r="F51" s="290" t="s">
        <v>636</v>
      </c>
      <c r="G51" s="290" t="s">
        <v>636</v>
      </c>
      <c r="H51" s="290" t="s">
        <v>636</v>
      </c>
      <c r="I51" s="290" t="s">
        <v>636</v>
      </c>
      <c r="J51" s="290" t="s">
        <v>636</v>
      </c>
      <c r="K51" s="290" t="s">
        <v>636</v>
      </c>
      <c r="L51" s="290" t="s">
        <v>636</v>
      </c>
      <c r="M51" s="290" t="s">
        <v>636</v>
      </c>
      <c r="N51" s="290" t="s">
        <v>636</v>
      </c>
      <c r="O51" s="290" t="s">
        <v>636</v>
      </c>
      <c r="P51" s="290" t="s">
        <v>636</v>
      </c>
      <c r="Q51" s="290" t="s">
        <v>636</v>
      </c>
      <c r="R51" s="290" t="s">
        <v>636</v>
      </c>
      <c r="S51" s="290" t="s">
        <v>636</v>
      </c>
      <c r="T51" s="290" t="s">
        <v>636</v>
      </c>
      <c r="U51" s="290" t="s">
        <v>636</v>
      </c>
      <c r="V51" s="290" t="s">
        <v>636</v>
      </c>
      <c r="W51" s="290"/>
      <c r="X51" s="290"/>
      <c r="Y51" s="290"/>
      <c r="Z51" s="290"/>
      <c r="AA51" s="290"/>
      <c r="AB51" s="290"/>
      <c r="AC51" s="290"/>
      <c r="AD51" s="290"/>
      <c r="AE51" s="290"/>
      <c r="AF51" s="290"/>
      <c r="AG51" s="290"/>
      <c r="AH51" s="290"/>
      <c r="AI51" s="290"/>
      <c r="AJ51" s="290"/>
      <c r="AK51" s="290"/>
      <c r="AL51" s="290"/>
      <c r="AM51" s="290"/>
      <c r="AN51" s="290"/>
      <c r="AO51" s="290"/>
      <c r="AP51" s="290"/>
      <c r="AQ51" s="261" t="s">
        <v>415</v>
      </c>
      <c r="AR51" s="261" t="s">
        <v>2090</v>
      </c>
    </row>
    <row r="52" spans="1:45" ht="47.4" x14ac:dyDescent="0.65">
      <c r="A52" s="286">
        <v>120097</v>
      </c>
      <c r="B52" s="286" t="s">
        <v>415</v>
      </c>
      <c r="C52" s="290" t="s">
        <v>636</v>
      </c>
      <c r="D52" s="290" t="s">
        <v>636</v>
      </c>
      <c r="E52" s="290" t="s">
        <v>636</v>
      </c>
      <c r="F52" s="290" t="s">
        <v>636</v>
      </c>
      <c r="G52" s="290" t="s">
        <v>636</v>
      </c>
      <c r="H52" s="290" t="s">
        <v>636</v>
      </c>
      <c r="I52" s="290" t="s">
        <v>636</v>
      </c>
      <c r="J52" s="290" t="s">
        <v>636</v>
      </c>
      <c r="K52" s="290" t="s">
        <v>636</v>
      </c>
      <c r="L52" s="290" t="s">
        <v>636</v>
      </c>
      <c r="M52" s="290" t="s">
        <v>636</v>
      </c>
      <c r="N52" s="290" t="s">
        <v>636</v>
      </c>
      <c r="O52" s="290" t="s">
        <v>636</v>
      </c>
      <c r="P52" s="290" t="s">
        <v>636</v>
      </c>
      <c r="Q52" s="290" t="s">
        <v>636</v>
      </c>
      <c r="R52" s="290" t="s">
        <v>636</v>
      </c>
      <c r="S52" s="290" t="s">
        <v>636</v>
      </c>
      <c r="T52" s="290" t="s">
        <v>636</v>
      </c>
      <c r="U52" s="290" t="s">
        <v>636</v>
      </c>
      <c r="V52" s="290" t="s">
        <v>636</v>
      </c>
      <c r="W52" s="290"/>
      <c r="X52" s="290"/>
      <c r="Y52" s="290"/>
      <c r="Z52" s="290"/>
      <c r="AA52" s="290"/>
      <c r="AB52" s="290"/>
      <c r="AC52" s="290"/>
      <c r="AD52" s="290"/>
      <c r="AE52" s="290"/>
      <c r="AF52" s="290"/>
      <c r="AG52" s="290"/>
      <c r="AH52" s="290"/>
      <c r="AI52" s="290"/>
      <c r="AJ52" s="290"/>
      <c r="AK52" s="290"/>
      <c r="AL52" s="290"/>
      <c r="AM52" s="290"/>
      <c r="AN52" s="290"/>
      <c r="AO52" s="290"/>
      <c r="AP52" s="290"/>
      <c r="AQ52" s="261" t="s">
        <v>415</v>
      </c>
      <c r="AR52" s="261" t="s">
        <v>2089</v>
      </c>
    </row>
    <row r="53" spans="1:45" ht="43.2" x14ac:dyDescent="0.3">
      <c r="A53" s="260">
        <v>120166</v>
      </c>
      <c r="B53" s="261" t="s">
        <v>415</v>
      </c>
      <c r="C53" s="261" t="s">
        <v>636</v>
      </c>
      <c r="D53" s="261" t="s">
        <v>636</v>
      </c>
      <c r="E53" s="261" t="s">
        <v>636</v>
      </c>
      <c r="F53" s="261" t="s">
        <v>636</v>
      </c>
      <c r="G53" s="261" t="s">
        <v>636</v>
      </c>
      <c r="H53" s="261" t="s">
        <v>636</v>
      </c>
      <c r="I53" s="261" t="s">
        <v>636</v>
      </c>
      <c r="J53" s="261" t="s">
        <v>636</v>
      </c>
      <c r="K53" s="261" t="s">
        <v>636</v>
      </c>
      <c r="L53" s="261" t="s">
        <v>636</v>
      </c>
      <c r="M53" s="261" t="s">
        <v>636</v>
      </c>
      <c r="N53" s="261" t="s">
        <v>636</v>
      </c>
      <c r="O53" s="261" t="s">
        <v>636</v>
      </c>
      <c r="P53" s="261" t="s">
        <v>636</v>
      </c>
      <c r="Q53" s="261" t="s">
        <v>636</v>
      </c>
      <c r="R53" s="261" t="s">
        <v>636</v>
      </c>
      <c r="S53" s="261" t="s">
        <v>636</v>
      </c>
      <c r="T53" s="261" t="s">
        <v>636</v>
      </c>
      <c r="U53" s="261" t="s">
        <v>636</v>
      </c>
      <c r="V53" s="261" t="s">
        <v>636</v>
      </c>
      <c r="W53" s="290"/>
      <c r="X53" s="290"/>
      <c r="Y53" s="290"/>
      <c r="Z53" s="290"/>
      <c r="AA53" s="290"/>
      <c r="AB53" s="290"/>
      <c r="AC53" s="290"/>
      <c r="AD53" s="290"/>
      <c r="AE53" s="290"/>
      <c r="AF53" s="290"/>
      <c r="AG53" s="290"/>
      <c r="AH53" s="290"/>
      <c r="AI53" s="290"/>
      <c r="AJ53" s="290"/>
      <c r="AK53" s="290"/>
      <c r="AL53" s="290"/>
      <c r="AM53" s="290"/>
      <c r="AN53" s="291"/>
      <c r="AO53" s="295"/>
      <c r="AP53" s="298"/>
      <c r="AQ53" s="261" t="s">
        <v>415</v>
      </c>
      <c r="AR53" s="261" t="s">
        <v>2090</v>
      </c>
      <c r="AS53"/>
    </row>
    <row r="54" spans="1:45" ht="43.2" x14ac:dyDescent="0.3">
      <c r="A54" s="260">
        <v>120182</v>
      </c>
      <c r="B54" s="261" t="s">
        <v>415</v>
      </c>
      <c r="C54" s="261" t="s">
        <v>636</v>
      </c>
      <c r="D54" s="261" t="s">
        <v>636</v>
      </c>
      <c r="E54" s="261" t="s">
        <v>636</v>
      </c>
      <c r="F54" s="261" t="s">
        <v>636</v>
      </c>
      <c r="G54" s="261" t="s">
        <v>636</v>
      </c>
      <c r="H54" s="261" t="s">
        <v>636</v>
      </c>
      <c r="I54" s="261" t="s">
        <v>636</v>
      </c>
      <c r="J54" s="261" t="s">
        <v>636</v>
      </c>
      <c r="K54" s="261" t="s">
        <v>636</v>
      </c>
      <c r="L54" s="261" t="s">
        <v>636</v>
      </c>
      <c r="M54" s="261" t="s">
        <v>636</v>
      </c>
      <c r="N54" s="261" t="s">
        <v>636</v>
      </c>
      <c r="O54" s="261" t="s">
        <v>636</v>
      </c>
      <c r="P54" s="261" t="s">
        <v>636</v>
      </c>
      <c r="Q54" s="261" t="s">
        <v>636</v>
      </c>
      <c r="R54" s="261" t="s">
        <v>636</v>
      </c>
      <c r="S54" s="261" t="s">
        <v>636</v>
      </c>
      <c r="T54" s="261" t="s">
        <v>636</v>
      </c>
      <c r="U54" s="261" t="s">
        <v>636</v>
      </c>
      <c r="V54" s="261" t="s">
        <v>636</v>
      </c>
      <c r="W54" s="290"/>
      <c r="X54" s="290"/>
      <c r="Y54" s="290"/>
      <c r="Z54" s="290"/>
      <c r="AA54" s="290"/>
      <c r="AB54" s="290"/>
      <c r="AC54" s="290"/>
      <c r="AD54" s="290"/>
      <c r="AE54" s="290"/>
      <c r="AF54" s="290"/>
      <c r="AG54" s="290"/>
      <c r="AH54" s="290"/>
      <c r="AI54" s="290"/>
      <c r="AJ54" s="290"/>
      <c r="AK54" s="290"/>
      <c r="AL54" s="290"/>
      <c r="AM54" s="290"/>
      <c r="AN54" s="291"/>
      <c r="AO54" s="290"/>
      <c r="AP54" s="298"/>
      <c r="AQ54" s="261" t="s">
        <v>415</v>
      </c>
      <c r="AR54" s="261" t="s">
        <v>2090</v>
      </c>
      <c r="AS54"/>
    </row>
    <row r="55" spans="1:45" ht="43.2" x14ac:dyDescent="0.3">
      <c r="A55" s="260">
        <v>120237</v>
      </c>
      <c r="B55" s="261" t="s">
        <v>415</v>
      </c>
      <c r="C55" s="261" t="s">
        <v>636</v>
      </c>
      <c r="D55" s="261" t="s">
        <v>636</v>
      </c>
      <c r="E55" s="261" t="s">
        <v>636</v>
      </c>
      <c r="F55" s="261" t="s">
        <v>636</v>
      </c>
      <c r="G55" s="261" t="s">
        <v>636</v>
      </c>
      <c r="H55" s="261" t="s">
        <v>636</v>
      </c>
      <c r="I55" s="261" t="s">
        <v>636</v>
      </c>
      <c r="J55" s="261" t="s">
        <v>636</v>
      </c>
      <c r="K55" s="261" t="s">
        <v>636</v>
      </c>
      <c r="L55" s="261" t="s">
        <v>636</v>
      </c>
      <c r="M55" s="261" t="s">
        <v>636</v>
      </c>
      <c r="N55" s="261" t="s">
        <v>636</v>
      </c>
      <c r="O55" s="261" t="s">
        <v>636</v>
      </c>
      <c r="P55" s="261" t="s">
        <v>636</v>
      </c>
      <c r="Q55" s="261" t="s">
        <v>636</v>
      </c>
      <c r="R55" s="261" t="s">
        <v>636</v>
      </c>
      <c r="S55" s="261" t="s">
        <v>636</v>
      </c>
      <c r="T55" s="261" t="s">
        <v>636</v>
      </c>
      <c r="U55" s="261" t="s">
        <v>636</v>
      </c>
      <c r="V55" s="261" t="s">
        <v>636</v>
      </c>
      <c r="W55" s="290"/>
      <c r="X55" s="290"/>
      <c r="Y55" s="290"/>
      <c r="Z55" s="290"/>
      <c r="AA55" s="290"/>
      <c r="AB55" s="290"/>
      <c r="AC55" s="290"/>
      <c r="AD55" s="290"/>
      <c r="AE55" s="290"/>
      <c r="AF55" s="290"/>
      <c r="AG55" s="290"/>
      <c r="AH55" s="290"/>
      <c r="AI55" s="290"/>
      <c r="AJ55" s="290"/>
      <c r="AK55" s="290"/>
      <c r="AL55" s="290"/>
      <c r="AM55" s="290"/>
      <c r="AN55" s="291"/>
      <c r="AO55" s="295"/>
      <c r="AP55" s="298"/>
      <c r="AQ55" s="261" t="s">
        <v>415</v>
      </c>
      <c r="AR55" s="261" t="s">
        <v>2090</v>
      </c>
      <c r="AS55"/>
    </row>
    <row r="56" spans="1:45" ht="47.4" x14ac:dyDescent="0.65">
      <c r="A56" s="284">
        <v>120263</v>
      </c>
      <c r="B56" s="286" t="s">
        <v>415</v>
      </c>
      <c r="C56" s="290" t="s">
        <v>636</v>
      </c>
      <c r="D56" s="290" t="s">
        <v>636</v>
      </c>
      <c r="E56" s="290" t="s">
        <v>636</v>
      </c>
      <c r="F56" s="290" t="s">
        <v>636</v>
      </c>
      <c r="G56" s="290" t="s">
        <v>636</v>
      </c>
      <c r="H56" s="290" t="s">
        <v>636</v>
      </c>
      <c r="I56" s="290" t="s">
        <v>636</v>
      </c>
      <c r="J56" s="290" t="s">
        <v>636</v>
      </c>
      <c r="K56" s="290" t="s">
        <v>636</v>
      </c>
      <c r="L56" s="290" t="s">
        <v>636</v>
      </c>
      <c r="M56" s="290" t="s">
        <v>636</v>
      </c>
      <c r="N56" s="290" t="s">
        <v>636</v>
      </c>
      <c r="O56" s="290" t="s">
        <v>636</v>
      </c>
      <c r="P56" s="290" t="s">
        <v>636</v>
      </c>
      <c r="Q56" s="290" t="s">
        <v>636</v>
      </c>
      <c r="R56" s="290" t="s">
        <v>636</v>
      </c>
      <c r="S56" s="290" t="s">
        <v>636</v>
      </c>
      <c r="T56" s="290" t="s">
        <v>636</v>
      </c>
      <c r="U56" s="290" t="s">
        <v>636</v>
      </c>
      <c r="V56" s="290" t="s">
        <v>636</v>
      </c>
      <c r="W56" s="290"/>
      <c r="X56" s="290"/>
      <c r="Y56" s="290"/>
      <c r="Z56" s="290"/>
      <c r="AA56" s="290"/>
      <c r="AB56" s="290"/>
      <c r="AC56" s="290"/>
      <c r="AD56" s="290"/>
      <c r="AE56" s="290"/>
      <c r="AF56" s="290"/>
      <c r="AG56" s="290"/>
      <c r="AH56" s="290"/>
      <c r="AI56" s="290"/>
      <c r="AJ56" s="290"/>
      <c r="AK56" s="290"/>
      <c r="AL56" s="290"/>
      <c r="AM56" s="290"/>
      <c r="AN56" s="290"/>
      <c r="AO56" s="290"/>
      <c r="AP56" s="290"/>
      <c r="AQ56" s="261" t="s">
        <v>415</v>
      </c>
      <c r="AR56" s="261" t="s">
        <v>2093</v>
      </c>
    </row>
    <row r="57" spans="1:45" ht="14.4" x14ac:dyDescent="0.3">
      <c r="A57" s="262">
        <v>120282</v>
      </c>
      <c r="B57" s="263" t="s">
        <v>415</v>
      </c>
      <c r="C57" s="261" t="s">
        <v>183</v>
      </c>
      <c r="D57" s="261" t="s">
        <v>181</v>
      </c>
      <c r="E57" s="261" t="s">
        <v>181</v>
      </c>
      <c r="F57" s="261" t="s">
        <v>182</v>
      </c>
      <c r="G57" s="261" t="s">
        <v>182</v>
      </c>
      <c r="H57" s="261" t="s">
        <v>181</v>
      </c>
      <c r="I57" s="261" t="s">
        <v>181</v>
      </c>
      <c r="J57" s="261" t="s">
        <v>183</v>
      </c>
      <c r="K57" s="261" t="s">
        <v>182</v>
      </c>
      <c r="L57" s="261" t="s">
        <v>181</v>
      </c>
      <c r="M57" s="261" t="s">
        <v>182</v>
      </c>
      <c r="N57" s="261" t="s">
        <v>181</v>
      </c>
      <c r="O57" s="261" t="s">
        <v>181</v>
      </c>
      <c r="P57" s="261" t="s">
        <v>181</v>
      </c>
      <c r="Q57" s="261" t="s">
        <v>181</v>
      </c>
      <c r="R57" s="261" t="s">
        <v>182</v>
      </c>
      <c r="S57" s="261" t="s">
        <v>183</v>
      </c>
      <c r="T57" s="261" t="s">
        <v>182</v>
      </c>
      <c r="U57" s="261" t="s">
        <v>183</v>
      </c>
      <c r="V57" s="261" t="s">
        <v>183</v>
      </c>
      <c r="W57" s="261"/>
      <c r="X57" s="261"/>
      <c r="Y57" s="261"/>
      <c r="Z57" s="261"/>
      <c r="AA57" s="261"/>
      <c r="AB57" s="261"/>
      <c r="AC57" s="261"/>
      <c r="AD57" s="261"/>
      <c r="AE57" s="261"/>
      <c r="AF57" s="261"/>
      <c r="AG57" s="261"/>
      <c r="AH57" s="261"/>
      <c r="AI57" s="261"/>
      <c r="AJ57" s="261"/>
      <c r="AK57" s="261"/>
      <c r="AL57" s="261"/>
      <c r="AM57" s="261"/>
      <c r="AN57" s="261"/>
      <c r="AO57" s="261"/>
      <c r="AP57" s="261"/>
      <c r="AQ57" s="261" t="e">
        <f>VLOOKUP(A57,#REF!,5,0)</f>
        <v>#REF!</v>
      </c>
      <c r="AR57" s="261" t="e">
        <f>VLOOKUP(A57,#REF!,6,0)</f>
        <v>#REF!</v>
      </c>
      <c r="AS57"/>
    </row>
    <row r="58" spans="1:45" ht="43.2" x14ac:dyDescent="0.3">
      <c r="A58" s="260">
        <v>120324</v>
      </c>
      <c r="B58" s="261" t="s">
        <v>415</v>
      </c>
      <c r="C58" s="261" t="s">
        <v>636</v>
      </c>
      <c r="D58" s="261" t="s">
        <v>636</v>
      </c>
      <c r="E58" s="261" t="s">
        <v>636</v>
      </c>
      <c r="F58" s="261" t="s">
        <v>636</v>
      </c>
      <c r="G58" s="261" t="s">
        <v>636</v>
      </c>
      <c r="H58" s="261" t="s">
        <v>636</v>
      </c>
      <c r="I58" s="261" t="s">
        <v>636</v>
      </c>
      <c r="J58" s="261" t="s">
        <v>636</v>
      </c>
      <c r="K58" s="261" t="s">
        <v>636</v>
      </c>
      <c r="L58" s="261" t="s">
        <v>636</v>
      </c>
      <c r="M58" s="261" t="s">
        <v>636</v>
      </c>
      <c r="N58" s="261" t="s">
        <v>636</v>
      </c>
      <c r="O58" s="261" t="s">
        <v>636</v>
      </c>
      <c r="P58" s="261" t="s">
        <v>636</v>
      </c>
      <c r="Q58" s="261" t="s">
        <v>636</v>
      </c>
      <c r="R58" s="261" t="s">
        <v>636</v>
      </c>
      <c r="S58" s="261" t="s">
        <v>636</v>
      </c>
      <c r="T58" s="261" t="s">
        <v>636</v>
      </c>
      <c r="U58" s="261" t="s">
        <v>636</v>
      </c>
      <c r="V58" s="261" t="s">
        <v>636</v>
      </c>
      <c r="W58" s="290"/>
      <c r="X58" s="290"/>
      <c r="Y58" s="290"/>
      <c r="Z58" s="290"/>
      <c r="AA58" s="290"/>
      <c r="AB58" s="290"/>
      <c r="AC58" s="290"/>
      <c r="AD58" s="290"/>
      <c r="AE58" s="290"/>
      <c r="AF58" s="290"/>
      <c r="AG58" s="290"/>
      <c r="AH58" s="290"/>
      <c r="AI58" s="290"/>
      <c r="AJ58" s="290"/>
      <c r="AK58" s="290"/>
      <c r="AL58" s="290"/>
      <c r="AM58" s="290"/>
      <c r="AN58" s="291"/>
      <c r="AO58" s="290"/>
      <c r="AP58" s="298"/>
      <c r="AQ58" s="261" t="s">
        <v>415</v>
      </c>
      <c r="AR58" s="261" t="s">
        <v>2091</v>
      </c>
      <c r="AS58"/>
    </row>
    <row r="59" spans="1:45" ht="43.2" x14ac:dyDescent="0.3">
      <c r="A59" s="260">
        <v>120386</v>
      </c>
      <c r="B59" s="261" t="s">
        <v>415</v>
      </c>
      <c r="C59" s="261" t="s">
        <v>636</v>
      </c>
      <c r="D59" s="261" t="s">
        <v>636</v>
      </c>
      <c r="E59" s="261" t="s">
        <v>636</v>
      </c>
      <c r="F59" s="261" t="s">
        <v>636</v>
      </c>
      <c r="G59" s="261" t="s">
        <v>636</v>
      </c>
      <c r="H59" s="261" t="s">
        <v>636</v>
      </c>
      <c r="I59" s="261" t="s">
        <v>636</v>
      </c>
      <c r="J59" s="261" t="s">
        <v>636</v>
      </c>
      <c r="K59" s="261" t="s">
        <v>636</v>
      </c>
      <c r="L59" s="261" t="s">
        <v>636</v>
      </c>
      <c r="M59" s="261" t="s">
        <v>636</v>
      </c>
      <c r="N59" s="261" t="s">
        <v>636</v>
      </c>
      <c r="O59" s="261" t="s">
        <v>636</v>
      </c>
      <c r="P59" s="261" t="s">
        <v>636</v>
      </c>
      <c r="Q59" s="261" t="s">
        <v>636</v>
      </c>
      <c r="R59" s="261" t="s">
        <v>636</v>
      </c>
      <c r="S59" s="261" t="s">
        <v>636</v>
      </c>
      <c r="T59" s="261" t="s">
        <v>636</v>
      </c>
      <c r="U59" s="261" t="s">
        <v>636</v>
      </c>
      <c r="V59" s="261" t="s">
        <v>636</v>
      </c>
      <c r="W59" s="290"/>
      <c r="X59" s="290"/>
      <c r="Y59" s="290"/>
      <c r="Z59" s="290"/>
      <c r="AA59" s="290"/>
      <c r="AB59" s="290"/>
      <c r="AC59" s="290"/>
      <c r="AD59" s="290"/>
      <c r="AE59" s="290"/>
      <c r="AF59" s="290"/>
      <c r="AG59" s="290"/>
      <c r="AH59" s="290"/>
      <c r="AI59" s="290"/>
      <c r="AJ59" s="290"/>
      <c r="AK59" s="290"/>
      <c r="AL59" s="290"/>
      <c r="AM59" s="290"/>
      <c r="AN59" s="291"/>
      <c r="AO59" s="290"/>
      <c r="AP59" s="298"/>
      <c r="AQ59" s="261" t="s">
        <v>415</v>
      </c>
      <c r="AR59" s="261" t="s">
        <v>2091</v>
      </c>
      <c r="AS59"/>
    </row>
    <row r="60" spans="1:45" ht="43.2" x14ac:dyDescent="0.3">
      <c r="A60" s="260">
        <v>120409</v>
      </c>
      <c r="B60" s="261" t="s">
        <v>415</v>
      </c>
      <c r="C60" s="261" t="s">
        <v>636</v>
      </c>
      <c r="D60" s="261" t="s">
        <v>636</v>
      </c>
      <c r="E60" s="261" t="s">
        <v>636</v>
      </c>
      <c r="F60" s="261" t="s">
        <v>636</v>
      </c>
      <c r="G60" s="261" t="s">
        <v>636</v>
      </c>
      <c r="H60" s="261" t="s">
        <v>636</v>
      </c>
      <c r="I60" s="261" t="s">
        <v>636</v>
      </c>
      <c r="J60" s="261" t="s">
        <v>636</v>
      </c>
      <c r="K60" s="261" t="s">
        <v>636</v>
      </c>
      <c r="L60" s="261" t="s">
        <v>636</v>
      </c>
      <c r="M60" s="261" t="s">
        <v>636</v>
      </c>
      <c r="N60" s="261" t="s">
        <v>636</v>
      </c>
      <c r="O60" s="261" t="s">
        <v>636</v>
      </c>
      <c r="P60" s="261" t="s">
        <v>636</v>
      </c>
      <c r="Q60" s="261" t="s">
        <v>636</v>
      </c>
      <c r="R60" s="261" t="s">
        <v>636</v>
      </c>
      <c r="S60" s="261" t="s">
        <v>636</v>
      </c>
      <c r="T60" s="261" t="s">
        <v>636</v>
      </c>
      <c r="U60" s="261" t="s">
        <v>636</v>
      </c>
      <c r="V60" s="261" t="s">
        <v>636</v>
      </c>
      <c r="W60" s="290"/>
      <c r="X60" s="290"/>
      <c r="Y60" s="290"/>
      <c r="Z60" s="290"/>
      <c r="AA60" s="290"/>
      <c r="AB60" s="290"/>
      <c r="AC60" s="290"/>
      <c r="AD60" s="290"/>
      <c r="AE60" s="290"/>
      <c r="AF60" s="290"/>
      <c r="AG60" s="290"/>
      <c r="AH60" s="290"/>
      <c r="AI60" s="290"/>
      <c r="AJ60" s="290"/>
      <c r="AK60" s="290"/>
      <c r="AL60" s="290"/>
      <c r="AM60" s="290"/>
      <c r="AN60" s="291"/>
      <c r="AO60" s="290"/>
      <c r="AP60" s="298"/>
      <c r="AQ60" s="261" t="s">
        <v>415</v>
      </c>
      <c r="AR60" s="261" t="s">
        <v>2091</v>
      </c>
      <c r="AS60"/>
    </row>
    <row r="61" spans="1:45" ht="21.6" x14ac:dyDescent="0.65">
      <c r="A61" s="286">
        <v>120432</v>
      </c>
      <c r="B61" s="286" t="s">
        <v>415</v>
      </c>
      <c r="C61" s="290" t="s">
        <v>181</v>
      </c>
      <c r="D61" s="290" t="s">
        <v>183</v>
      </c>
      <c r="E61" s="290" t="s">
        <v>181</v>
      </c>
      <c r="F61" s="290" t="s">
        <v>181</v>
      </c>
      <c r="G61" s="290" t="s">
        <v>181</v>
      </c>
      <c r="H61" s="290" t="s">
        <v>181</v>
      </c>
      <c r="I61" s="290" t="s">
        <v>181</v>
      </c>
      <c r="J61" s="290" t="s">
        <v>183</v>
      </c>
      <c r="K61" s="290" t="s">
        <v>183</v>
      </c>
      <c r="L61" s="290" t="s">
        <v>183</v>
      </c>
      <c r="M61" s="290" t="s">
        <v>181</v>
      </c>
      <c r="N61" s="290" t="s">
        <v>181</v>
      </c>
      <c r="O61" s="290" t="s">
        <v>181</v>
      </c>
      <c r="P61" s="290" t="s">
        <v>181</v>
      </c>
      <c r="Q61" s="290" t="s">
        <v>181</v>
      </c>
      <c r="R61" s="290" t="s">
        <v>181</v>
      </c>
      <c r="S61" s="290" t="s">
        <v>181</v>
      </c>
      <c r="T61" s="290" t="s">
        <v>181</v>
      </c>
      <c r="U61" s="290" t="s">
        <v>183</v>
      </c>
      <c r="V61" s="290" t="s">
        <v>183</v>
      </c>
      <c r="W61" s="290"/>
      <c r="X61" s="290"/>
      <c r="Y61" s="290"/>
      <c r="Z61" s="290"/>
      <c r="AA61" s="290"/>
      <c r="AB61" s="290"/>
      <c r="AC61" s="290"/>
      <c r="AD61" s="290"/>
      <c r="AE61" s="290"/>
      <c r="AF61" s="290"/>
      <c r="AG61" s="290"/>
      <c r="AH61" s="290"/>
      <c r="AI61" s="290"/>
      <c r="AJ61" s="290"/>
      <c r="AK61" s="290"/>
      <c r="AL61" s="290"/>
      <c r="AM61" s="290"/>
      <c r="AN61" s="290"/>
      <c r="AO61" s="290"/>
      <c r="AP61" s="290"/>
      <c r="AQ61" s="261" t="s">
        <v>415</v>
      </c>
      <c r="AR61" s="261" t="s">
        <v>307</v>
      </c>
    </row>
    <row r="62" spans="1:45" ht="14.4" x14ac:dyDescent="0.3">
      <c r="A62" s="262">
        <v>120487</v>
      </c>
      <c r="B62" s="263" t="s">
        <v>415</v>
      </c>
      <c r="C62" s="261" t="s">
        <v>182</v>
      </c>
      <c r="D62" s="261" t="s">
        <v>181</v>
      </c>
      <c r="E62" s="261" t="s">
        <v>181</v>
      </c>
      <c r="F62" s="261" t="s">
        <v>181</v>
      </c>
      <c r="G62" s="261" t="s">
        <v>181</v>
      </c>
      <c r="H62" s="261" t="s">
        <v>181</v>
      </c>
      <c r="I62" s="261" t="s">
        <v>183</v>
      </c>
      <c r="J62" s="261" t="s">
        <v>181</v>
      </c>
      <c r="K62" s="261" t="s">
        <v>181</v>
      </c>
      <c r="L62" s="261" t="s">
        <v>183</v>
      </c>
      <c r="M62" s="261" t="s">
        <v>181</v>
      </c>
      <c r="N62" s="261" t="s">
        <v>181</v>
      </c>
      <c r="O62" s="261" t="s">
        <v>181</v>
      </c>
      <c r="P62" s="261" t="s">
        <v>181</v>
      </c>
      <c r="Q62" s="261" t="s">
        <v>181</v>
      </c>
      <c r="R62" s="261" t="s">
        <v>183</v>
      </c>
      <c r="S62" s="261" t="s">
        <v>183</v>
      </c>
      <c r="T62" s="261" t="s">
        <v>182</v>
      </c>
      <c r="U62" s="261" t="s">
        <v>183</v>
      </c>
      <c r="V62" s="261" t="s">
        <v>182</v>
      </c>
      <c r="W62" s="261"/>
      <c r="X62" s="261"/>
      <c r="Y62" s="261"/>
      <c r="Z62" s="261"/>
      <c r="AA62" s="261"/>
      <c r="AB62" s="261"/>
      <c r="AC62" s="261"/>
      <c r="AD62" s="261"/>
      <c r="AE62" s="261"/>
      <c r="AF62" s="261"/>
      <c r="AG62" s="261"/>
      <c r="AH62" s="261"/>
      <c r="AI62" s="261"/>
      <c r="AJ62" s="261"/>
      <c r="AK62" s="261"/>
      <c r="AL62" s="261"/>
      <c r="AM62" s="261"/>
      <c r="AN62" s="261"/>
      <c r="AO62" s="261"/>
      <c r="AP62" s="261"/>
      <c r="AQ62" s="261" t="e">
        <f>VLOOKUP(A62,#REF!,5,0)</f>
        <v>#REF!</v>
      </c>
      <c r="AR62" s="261" t="e">
        <f>VLOOKUP(A62,#REF!,6,0)</f>
        <v>#REF!</v>
      </c>
      <c r="AS62"/>
    </row>
    <row r="63" spans="1:45" ht="47.4" x14ac:dyDescent="0.65">
      <c r="A63" s="284">
        <v>120490</v>
      </c>
      <c r="B63" s="286" t="s">
        <v>415</v>
      </c>
      <c r="C63" s="290" t="s">
        <v>636</v>
      </c>
      <c r="D63" s="290" t="s">
        <v>636</v>
      </c>
      <c r="E63" s="290" t="s">
        <v>636</v>
      </c>
      <c r="F63" s="290" t="s">
        <v>636</v>
      </c>
      <c r="G63" s="290" t="s">
        <v>636</v>
      </c>
      <c r="H63" s="290" t="s">
        <v>636</v>
      </c>
      <c r="I63" s="290" t="s">
        <v>636</v>
      </c>
      <c r="J63" s="290" t="s">
        <v>636</v>
      </c>
      <c r="K63" s="290" t="s">
        <v>636</v>
      </c>
      <c r="L63" s="290" t="s">
        <v>636</v>
      </c>
      <c r="M63" s="290" t="s">
        <v>636</v>
      </c>
      <c r="N63" s="290" t="s">
        <v>636</v>
      </c>
      <c r="O63" s="290" t="s">
        <v>636</v>
      </c>
      <c r="P63" s="290" t="s">
        <v>636</v>
      </c>
      <c r="Q63" s="290" t="s">
        <v>636</v>
      </c>
      <c r="R63" s="290" t="s">
        <v>636</v>
      </c>
      <c r="S63" s="290" t="s">
        <v>636</v>
      </c>
      <c r="T63" s="290" t="s">
        <v>636</v>
      </c>
      <c r="U63" s="290" t="s">
        <v>636</v>
      </c>
      <c r="V63" s="290" t="s">
        <v>636</v>
      </c>
      <c r="W63" s="290"/>
      <c r="X63" s="290"/>
      <c r="Y63" s="290"/>
      <c r="Z63" s="290"/>
      <c r="AA63" s="290"/>
      <c r="AB63" s="290"/>
      <c r="AC63" s="290"/>
      <c r="AD63" s="290"/>
      <c r="AE63" s="290"/>
      <c r="AF63" s="290"/>
      <c r="AG63" s="290"/>
      <c r="AH63" s="290"/>
      <c r="AI63" s="290"/>
      <c r="AJ63" s="290"/>
      <c r="AK63" s="290"/>
      <c r="AL63" s="290"/>
      <c r="AM63" s="290"/>
      <c r="AN63" s="290"/>
      <c r="AO63" s="290"/>
      <c r="AP63" s="290"/>
      <c r="AQ63" s="261" t="s">
        <v>415</v>
      </c>
      <c r="AR63" s="261" t="s">
        <v>2091</v>
      </c>
    </row>
    <row r="64" spans="1:45" ht="43.2" x14ac:dyDescent="0.3">
      <c r="A64" s="260">
        <v>120515</v>
      </c>
      <c r="B64" s="261" t="s">
        <v>415</v>
      </c>
      <c r="C64" s="261" t="s">
        <v>636</v>
      </c>
      <c r="D64" s="261" t="s">
        <v>636</v>
      </c>
      <c r="E64" s="261" t="s">
        <v>636</v>
      </c>
      <c r="F64" s="261" t="s">
        <v>636</v>
      </c>
      <c r="G64" s="261" t="s">
        <v>636</v>
      </c>
      <c r="H64" s="261" t="s">
        <v>636</v>
      </c>
      <c r="I64" s="261" t="s">
        <v>636</v>
      </c>
      <c r="J64" s="261" t="s">
        <v>636</v>
      </c>
      <c r="K64" s="261" t="s">
        <v>636</v>
      </c>
      <c r="L64" s="261" t="s">
        <v>636</v>
      </c>
      <c r="M64" s="261" t="s">
        <v>636</v>
      </c>
      <c r="N64" s="261" t="s">
        <v>636</v>
      </c>
      <c r="O64" s="261" t="s">
        <v>636</v>
      </c>
      <c r="P64" s="261" t="s">
        <v>636</v>
      </c>
      <c r="Q64" s="261" t="s">
        <v>636</v>
      </c>
      <c r="R64" s="261" t="s">
        <v>636</v>
      </c>
      <c r="S64" s="261" t="s">
        <v>636</v>
      </c>
      <c r="T64" s="261" t="s">
        <v>636</v>
      </c>
      <c r="U64" s="261" t="s">
        <v>636</v>
      </c>
      <c r="V64" s="261" t="s">
        <v>636</v>
      </c>
      <c r="W64" s="290"/>
      <c r="X64" s="290"/>
      <c r="Y64" s="290"/>
      <c r="Z64" s="290"/>
      <c r="AA64" s="290"/>
      <c r="AB64" s="290"/>
      <c r="AC64" s="290"/>
      <c r="AD64" s="290"/>
      <c r="AE64" s="290"/>
      <c r="AF64" s="290"/>
      <c r="AG64" s="290"/>
      <c r="AH64" s="290"/>
      <c r="AI64" s="290"/>
      <c r="AJ64" s="290"/>
      <c r="AK64" s="290"/>
      <c r="AL64" s="290"/>
      <c r="AM64" s="290"/>
      <c r="AN64" s="291"/>
      <c r="AO64" s="290"/>
      <c r="AP64" s="298"/>
      <c r="AQ64" s="261" t="s">
        <v>415</v>
      </c>
      <c r="AR64" s="261" t="s">
        <v>2090</v>
      </c>
      <c r="AS64"/>
    </row>
    <row r="65" spans="1:45" ht="43.2" x14ac:dyDescent="0.3">
      <c r="A65" s="260">
        <v>120539</v>
      </c>
      <c r="B65" s="261" t="s">
        <v>415</v>
      </c>
      <c r="C65" s="261" t="s">
        <v>636</v>
      </c>
      <c r="D65" s="261" t="s">
        <v>636</v>
      </c>
      <c r="E65" s="261" t="s">
        <v>636</v>
      </c>
      <c r="F65" s="261" t="s">
        <v>636</v>
      </c>
      <c r="G65" s="261" t="s">
        <v>636</v>
      </c>
      <c r="H65" s="261" t="s">
        <v>636</v>
      </c>
      <c r="I65" s="261" t="s">
        <v>636</v>
      </c>
      <c r="J65" s="261" t="s">
        <v>636</v>
      </c>
      <c r="K65" s="261" t="s">
        <v>636</v>
      </c>
      <c r="L65" s="261" t="s">
        <v>636</v>
      </c>
      <c r="M65" s="261" t="s">
        <v>636</v>
      </c>
      <c r="N65" s="261" t="s">
        <v>636</v>
      </c>
      <c r="O65" s="261" t="s">
        <v>636</v>
      </c>
      <c r="P65" s="261" t="s">
        <v>636</v>
      </c>
      <c r="Q65" s="261" t="s">
        <v>636</v>
      </c>
      <c r="R65" s="261" t="s">
        <v>636</v>
      </c>
      <c r="S65" s="261" t="s">
        <v>636</v>
      </c>
      <c r="T65" s="261" t="s">
        <v>636</v>
      </c>
      <c r="U65" s="261" t="s">
        <v>636</v>
      </c>
      <c r="V65" s="261" t="s">
        <v>636</v>
      </c>
      <c r="W65" s="290"/>
      <c r="X65" s="290"/>
      <c r="Y65" s="290"/>
      <c r="Z65" s="290"/>
      <c r="AA65" s="290"/>
      <c r="AB65" s="290"/>
      <c r="AC65" s="290"/>
      <c r="AD65" s="290"/>
      <c r="AE65" s="290"/>
      <c r="AF65" s="290"/>
      <c r="AG65" s="290"/>
      <c r="AH65" s="290"/>
      <c r="AI65" s="290"/>
      <c r="AJ65" s="290"/>
      <c r="AK65" s="290"/>
      <c r="AL65" s="290"/>
      <c r="AM65" s="290"/>
      <c r="AN65" s="291"/>
      <c r="AO65" s="295"/>
      <c r="AP65" s="298"/>
      <c r="AQ65" s="261" t="s">
        <v>415</v>
      </c>
      <c r="AR65" s="261" t="s">
        <v>2090</v>
      </c>
      <c r="AS65"/>
    </row>
    <row r="66" spans="1:45" ht="47.4" x14ac:dyDescent="0.65">
      <c r="A66" s="284">
        <v>120554</v>
      </c>
      <c r="B66" s="286" t="s">
        <v>415</v>
      </c>
      <c r="C66" s="290" t="s">
        <v>636</v>
      </c>
      <c r="D66" s="290" t="s">
        <v>636</v>
      </c>
      <c r="E66" s="290" t="s">
        <v>636</v>
      </c>
      <c r="F66" s="290" t="s">
        <v>636</v>
      </c>
      <c r="G66" s="290" t="s">
        <v>636</v>
      </c>
      <c r="H66" s="290" t="s">
        <v>636</v>
      </c>
      <c r="I66" s="290" t="s">
        <v>636</v>
      </c>
      <c r="J66" s="290" t="s">
        <v>636</v>
      </c>
      <c r="K66" s="290" t="s">
        <v>636</v>
      </c>
      <c r="L66" s="290" t="s">
        <v>636</v>
      </c>
      <c r="M66" s="290" t="s">
        <v>636</v>
      </c>
      <c r="N66" s="290" t="s">
        <v>636</v>
      </c>
      <c r="O66" s="290" t="s">
        <v>636</v>
      </c>
      <c r="P66" s="290" t="s">
        <v>636</v>
      </c>
      <c r="Q66" s="290" t="s">
        <v>636</v>
      </c>
      <c r="R66" s="290" t="s">
        <v>636</v>
      </c>
      <c r="S66" s="290" t="s">
        <v>636</v>
      </c>
      <c r="T66" s="290" t="s">
        <v>636</v>
      </c>
      <c r="U66" s="290" t="s">
        <v>636</v>
      </c>
      <c r="V66" s="290" t="s">
        <v>636</v>
      </c>
      <c r="W66" s="290"/>
      <c r="X66" s="290"/>
      <c r="Y66" s="290"/>
      <c r="Z66" s="290"/>
      <c r="AA66" s="290"/>
      <c r="AB66" s="290"/>
      <c r="AC66" s="290"/>
      <c r="AD66" s="290"/>
      <c r="AE66" s="290"/>
      <c r="AF66" s="290"/>
      <c r="AG66" s="290"/>
      <c r="AH66" s="290"/>
      <c r="AI66" s="290"/>
      <c r="AJ66" s="290"/>
      <c r="AK66" s="290"/>
      <c r="AL66" s="290"/>
      <c r="AM66" s="290"/>
      <c r="AN66" s="290"/>
      <c r="AO66" s="290"/>
      <c r="AP66" s="290"/>
      <c r="AQ66" s="261" t="s">
        <v>415</v>
      </c>
      <c r="AR66" s="261" t="s">
        <v>2088</v>
      </c>
    </row>
    <row r="67" spans="1:45" ht="21.6" x14ac:dyDescent="0.65">
      <c r="A67" s="284">
        <v>120555</v>
      </c>
      <c r="B67" s="286" t="s">
        <v>415</v>
      </c>
      <c r="C67" s="290" t="s">
        <v>636</v>
      </c>
      <c r="D67" s="290" t="s">
        <v>636</v>
      </c>
      <c r="E67" s="290" t="s">
        <v>636</v>
      </c>
      <c r="F67" s="290" t="s">
        <v>636</v>
      </c>
      <c r="G67" s="290" t="s">
        <v>636</v>
      </c>
      <c r="H67" s="290" t="s">
        <v>636</v>
      </c>
      <c r="I67" s="290" t="s">
        <v>636</v>
      </c>
      <c r="J67" s="290" t="s">
        <v>636</v>
      </c>
      <c r="K67" s="290" t="s">
        <v>636</v>
      </c>
      <c r="L67" s="290" t="s">
        <v>636</v>
      </c>
      <c r="M67" s="290" t="s">
        <v>636</v>
      </c>
      <c r="N67" s="290" t="s">
        <v>636</v>
      </c>
      <c r="O67" s="290" t="s">
        <v>636</v>
      </c>
      <c r="P67" s="290" t="s">
        <v>636</v>
      </c>
      <c r="Q67" s="290" t="s">
        <v>636</v>
      </c>
      <c r="R67" s="290" t="s">
        <v>636</v>
      </c>
      <c r="S67" s="290" t="s">
        <v>636</v>
      </c>
      <c r="T67" s="290" t="s">
        <v>636</v>
      </c>
      <c r="U67" s="290" t="s">
        <v>636</v>
      </c>
      <c r="V67" s="290" t="s">
        <v>636</v>
      </c>
      <c r="W67" s="290"/>
      <c r="X67" s="290"/>
      <c r="Y67" s="290"/>
      <c r="Z67" s="290"/>
      <c r="AA67" s="290"/>
      <c r="AB67" s="290"/>
      <c r="AC67" s="290"/>
      <c r="AD67" s="290"/>
      <c r="AE67" s="290"/>
      <c r="AF67" s="290"/>
      <c r="AG67" s="290"/>
      <c r="AH67" s="290"/>
      <c r="AI67" s="290"/>
      <c r="AJ67" s="290"/>
      <c r="AK67" s="290"/>
      <c r="AL67" s="290"/>
      <c r="AM67" s="290"/>
      <c r="AN67" s="290"/>
      <c r="AO67" s="290"/>
      <c r="AP67" s="290"/>
      <c r="AQ67" s="261" t="s">
        <v>415</v>
      </c>
      <c r="AR67" s="261" t="s">
        <v>550</v>
      </c>
    </row>
    <row r="68" spans="1:45" ht="47.4" x14ac:dyDescent="0.65">
      <c r="A68" s="284">
        <v>120569</v>
      </c>
      <c r="B68" s="286" t="s">
        <v>415</v>
      </c>
      <c r="C68" s="290" t="s">
        <v>636</v>
      </c>
      <c r="D68" s="290" t="s">
        <v>636</v>
      </c>
      <c r="E68" s="290" t="s">
        <v>636</v>
      </c>
      <c r="F68" s="290" t="s">
        <v>636</v>
      </c>
      <c r="G68" s="290" t="s">
        <v>307</v>
      </c>
      <c r="H68" s="290" t="s">
        <v>636</v>
      </c>
      <c r="I68" s="290" t="s">
        <v>636</v>
      </c>
      <c r="J68" s="290" t="s">
        <v>636</v>
      </c>
      <c r="K68" s="290" t="s">
        <v>636</v>
      </c>
      <c r="L68" s="290" t="s">
        <v>636</v>
      </c>
      <c r="M68" s="290" t="s">
        <v>636</v>
      </c>
      <c r="N68" s="290" t="s">
        <v>636</v>
      </c>
      <c r="O68" s="290" t="s">
        <v>636</v>
      </c>
      <c r="P68" s="290" t="s">
        <v>636</v>
      </c>
      <c r="Q68" s="290" t="s">
        <v>636</v>
      </c>
      <c r="R68" s="290" t="s">
        <v>636</v>
      </c>
      <c r="S68" s="290" t="s">
        <v>636</v>
      </c>
      <c r="T68" s="290" t="s">
        <v>636</v>
      </c>
      <c r="U68" s="290" t="s">
        <v>636</v>
      </c>
      <c r="V68" s="290" t="s">
        <v>636</v>
      </c>
      <c r="W68" s="290"/>
      <c r="X68" s="290"/>
      <c r="Y68" s="290"/>
      <c r="Z68" s="290"/>
      <c r="AA68" s="290"/>
      <c r="AB68" s="290"/>
      <c r="AC68" s="290"/>
      <c r="AD68" s="290"/>
      <c r="AE68" s="290"/>
      <c r="AF68" s="290"/>
      <c r="AG68" s="290"/>
      <c r="AH68" s="290"/>
      <c r="AI68" s="290"/>
      <c r="AJ68" s="290"/>
      <c r="AK68" s="290"/>
      <c r="AL68" s="290"/>
      <c r="AM68" s="290"/>
      <c r="AN68" s="290"/>
      <c r="AO68" s="290"/>
      <c r="AP68" s="290"/>
      <c r="AQ68" s="261" t="s">
        <v>415</v>
      </c>
      <c r="AR68" s="261" t="s">
        <v>2091</v>
      </c>
    </row>
    <row r="69" spans="1:45" ht="21.6" x14ac:dyDescent="0.65">
      <c r="A69" s="284">
        <v>120593</v>
      </c>
      <c r="B69" s="286" t="s">
        <v>415</v>
      </c>
      <c r="C69" s="290" t="s">
        <v>181</v>
      </c>
      <c r="D69" s="290" t="s">
        <v>181</v>
      </c>
      <c r="E69" s="290" t="s">
        <v>181</v>
      </c>
      <c r="F69" s="290" t="s">
        <v>181</v>
      </c>
      <c r="G69" s="290" t="s">
        <v>181</v>
      </c>
      <c r="H69" s="290" t="s">
        <v>181</v>
      </c>
      <c r="I69" s="290" t="s">
        <v>181</v>
      </c>
      <c r="J69" s="290" t="s">
        <v>181</v>
      </c>
      <c r="K69" s="290" t="s">
        <v>181</v>
      </c>
      <c r="L69" s="290" t="s">
        <v>181</v>
      </c>
      <c r="M69" s="290" t="s">
        <v>181</v>
      </c>
      <c r="N69" s="290" t="s">
        <v>181</v>
      </c>
      <c r="O69" s="290" t="s">
        <v>181</v>
      </c>
      <c r="P69" s="290" t="s">
        <v>181</v>
      </c>
      <c r="Q69" s="290" t="s">
        <v>181</v>
      </c>
      <c r="R69" s="290" t="s">
        <v>181</v>
      </c>
      <c r="S69" s="290" t="s">
        <v>181</v>
      </c>
      <c r="T69" s="290" t="s">
        <v>182</v>
      </c>
      <c r="U69" s="290" t="s">
        <v>181</v>
      </c>
      <c r="V69" s="290" t="s">
        <v>182</v>
      </c>
      <c r="W69" s="290"/>
      <c r="X69" s="290"/>
      <c r="Y69" s="290"/>
      <c r="Z69" s="290"/>
      <c r="AA69" s="290"/>
      <c r="AB69" s="290"/>
      <c r="AC69" s="290"/>
      <c r="AD69" s="290"/>
      <c r="AE69" s="290"/>
      <c r="AF69" s="290"/>
      <c r="AG69" s="290"/>
      <c r="AH69" s="290"/>
      <c r="AI69" s="290"/>
      <c r="AJ69" s="290"/>
      <c r="AK69" s="290"/>
      <c r="AL69" s="290"/>
      <c r="AM69" s="290"/>
      <c r="AN69" s="290"/>
      <c r="AO69" s="290"/>
      <c r="AP69" s="290"/>
      <c r="AQ69" s="261" t="s">
        <v>415</v>
      </c>
      <c r="AR69" s="261" t="s">
        <v>307</v>
      </c>
    </row>
    <row r="70" spans="1:45" ht="21.6" x14ac:dyDescent="0.65">
      <c r="A70" s="284">
        <v>120596</v>
      </c>
      <c r="B70" s="286" t="s">
        <v>415</v>
      </c>
      <c r="C70" s="290" t="s">
        <v>181</v>
      </c>
      <c r="D70" s="290" t="s">
        <v>181</v>
      </c>
      <c r="E70" s="290" t="s">
        <v>183</v>
      </c>
      <c r="F70" s="290" t="s">
        <v>181</v>
      </c>
      <c r="G70" s="290" t="s">
        <v>181</v>
      </c>
      <c r="H70" s="290" t="s">
        <v>181</v>
      </c>
      <c r="I70" s="290" t="s">
        <v>181</v>
      </c>
      <c r="J70" s="290" t="s">
        <v>181</v>
      </c>
      <c r="K70" s="290" t="s">
        <v>181</v>
      </c>
      <c r="L70" s="290" t="s">
        <v>181</v>
      </c>
      <c r="M70" s="290" t="s">
        <v>182</v>
      </c>
      <c r="N70" s="290" t="s">
        <v>181</v>
      </c>
      <c r="O70" s="290" t="s">
        <v>181</v>
      </c>
      <c r="P70" s="290" t="s">
        <v>181</v>
      </c>
      <c r="Q70" s="290" t="s">
        <v>181</v>
      </c>
      <c r="R70" s="290" t="s">
        <v>182</v>
      </c>
      <c r="S70" s="290" t="s">
        <v>181</v>
      </c>
      <c r="T70" s="290" t="s">
        <v>181</v>
      </c>
      <c r="U70" s="290" t="s">
        <v>181</v>
      </c>
      <c r="V70" s="290" t="s">
        <v>181</v>
      </c>
      <c r="W70" s="290"/>
      <c r="X70" s="290"/>
      <c r="Y70" s="290"/>
      <c r="Z70" s="290"/>
      <c r="AA70" s="290"/>
      <c r="AB70" s="290"/>
      <c r="AC70" s="290"/>
      <c r="AD70" s="290"/>
      <c r="AE70" s="290"/>
      <c r="AF70" s="290"/>
      <c r="AG70" s="290"/>
      <c r="AH70" s="290"/>
      <c r="AI70" s="290"/>
      <c r="AJ70" s="290"/>
      <c r="AK70" s="290"/>
      <c r="AL70" s="290"/>
      <c r="AM70" s="290"/>
      <c r="AN70" s="290"/>
      <c r="AO70" s="290"/>
      <c r="AP70" s="290"/>
      <c r="AQ70" s="261" t="s">
        <v>415</v>
      </c>
      <c r="AR70" s="261" t="s">
        <v>307</v>
      </c>
    </row>
    <row r="71" spans="1:45" ht="43.2" x14ac:dyDescent="0.3">
      <c r="A71" s="260">
        <v>120633</v>
      </c>
      <c r="B71" s="261" t="s">
        <v>415</v>
      </c>
      <c r="C71" s="261" t="s">
        <v>636</v>
      </c>
      <c r="D71" s="261" t="s">
        <v>636</v>
      </c>
      <c r="E71" s="261" t="s">
        <v>636</v>
      </c>
      <c r="F71" s="261" t="s">
        <v>636</v>
      </c>
      <c r="G71" s="261" t="s">
        <v>636</v>
      </c>
      <c r="H71" s="261" t="s">
        <v>636</v>
      </c>
      <c r="I71" s="261" t="s">
        <v>636</v>
      </c>
      <c r="J71" s="261" t="s">
        <v>636</v>
      </c>
      <c r="K71" s="261" t="s">
        <v>636</v>
      </c>
      <c r="L71" s="261" t="s">
        <v>636</v>
      </c>
      <c r="M71" s="261" t="s">
        <v>636</v>
      </c>
      <c r="N71" s="261" t="s">
        <v>636</v>
      </c>
      <c r="O71" s="261" t="s">
        <v>636</v>
      </c>
      <c r="P71" s="261" t="s">
        <v>636</v>
      </c>
      <c r="Q71" s="261" t="s">
        <v>636</v>
      </c>
      <c r="R71" s="261" t="s">
        <v>636</v>
      </c>
      <c r="S71" s="261" t="s">
        <v>636</v>
      </c>
      <c r="T71" s="261" t="s">
        <v>636</v>
      </c>
      <c r="U71" s="261" t="s">
        <v>636</v>
      </c>
      <c r="V71" s="261" t="s">
        <v>636</v>
      </c>
      <c r="W71" s="290"/>
      <c r="X71" s="290"/>
      <c r="Y71" s="290"/>
      <c r="Z71" s="290"/>
      <c r="AA71" s="290"/>
      <c r="AB71" s="290"/>
      <c r="AC71" s="290"/>
      <c r="AD71" s="290"/>
      <c r="AE71" s="290"/>
      <c r="AF71" s="290"/>
      <c r="AG71" s="290"/>
      <c r="AH71" s="290"/>
      <c r="AI71" s="290"/>
      <c r="AJ71" s="290"/>
      <c r="AK71" s="290"/>
      <c r="AL71" s="290"/>
      <c r="AM71" s="290"/>
      <c r="AN71" s="291"/>
      <c r="AO71" s="290"/>
      <c r="AP71" s="298"/>
      <c r="AQ71" s="261" t="s">
        <v>415</v>
      </c>
      <c r="AR71" s="261" t="s">
        <v>2091</v>
      </c>
      <c r="AS71"/>
    </row>
    <row r="72" spans="1:45" ht="43.2" x14ac:dyDescent="0.3">
      <c r="A72" s="260">
        <v>120662</v>
      </c>
      <c r="B72" s="261" t="s">
        <v>415</v>
      </c>
      <c r="C72" s="261" t="s">
        <v>636</v>
      </c>
      <c r="D72" s="261" t="s">
        <v>636</v>
      </c>
      <c r="E72" s="261" t="s">
        <v>636</v>
      </c>
      <c r="F72" s="261" t="s">
        <v>636</v>
      </c>
      <c r="G72" s="261" t="s">
        <v>636</v>
      </c>
      <c r="H72" s="261" t="s">
        <v>636</v>
      </c>
      <c r="I72" s="261" t="s">
        <v>636</v>
      </c>
      <c r="J72" s="261" t="s">
        <v>636</v>
      </c>
      <c r="K72" s="261" t="s">
        <v>636</v>
      </c>
      <c r="L72" s="261" t="s">
        <v>636</v>
      </c>
      <c r="M72" s="261" t="s">
        <v>636</v>
      </c>
      <c r="N72" s="261" t="s">
        <v>636</v>
      </c>
      <c r="O72" s="261" t="s">
        <v>636</v>
      </c>
      <c r="P72" s="261" t="s">
        <v>636</v>
      </c>
      <c r="Q72" s="261" t="s">
        <v>636</v>
      </c>
      <c r="R72" s="261" t="s">
        <v>636</v>
      </c>
      <c r="S72" s="261" t="s">
        <v>636</v>
      </c>
      <c r="T72" s="261" t="s">
        <v>636</v>
      </c>
      <c r="U72" s="261" t="s">
        <v>636</v>
      </c>
      <c r="V72" s="261" t="s">
        <v>636</v>
      </c>
      <c r="W72" s="290"/>
      <c r="X72" s="290"/>
      <c r="Y72" s="290"/>
      <c r="Z72" s="290"/>
      <c r="AA72" s="290"/>
      <c r="AB72" s="290"/>
      <c r="AC72" s="290"/>
      <c r="AD72" s="290"/>
      <c r="AE72" s="290"/>
      <c r="AF72" s="290"/>
      <c r="AG72" s="290"/>
      <c r="AH72" s="290"/>
      <c r="AI72" s="290"/>
      <c r="AJ72" s="290"/>
      <c r="AK72" s="290"/>
      <c r="AL72" s="290"/>
      <c r="AM72" s="290"/>
      <c r="AN72" s="291"/>
      <c r="AO72" s="290"/>
      <c r="AP72" s="298"/>
      <c r="AQ72" s="261" t="s">
        <v>415</v>
      </c>
      <c r="AR72" s="261" t="s">
        <v>2091</v>
      </c>
      <c r="AS72"/>
    </row>
    <row r="73" spans="1:45" ht="47.4" x14ac:dyDescent="0.65">
      <c r="A73" s="286">
        <v>120689</v>
      </c>
      <c r="B73" s="286" t="s">
        <v>415</v>
      </c>
      <c r="C73" s="290" t="s">
        <v>636</v>
      </c>
      <c r="D73" s="290" t="s">
        <v>636</v>
      </c>
      <c r="E73" s="290" t="s">
        <v>636</v>
      </c>
      <c r="F73" s="290" t="s">
        <v>636</v>
      </c>
      <c r="G73" s="290" t="s">
        <v>636</v>
      </c>
      <c r="H73" s="290" t="s">
        <v>636</v>
      </c>
      <c r="I73" s="290" t="s">
        <v>636</v>
      </c>
      <c r="J73" s="290" t="s">
        <v>636</v>
      </c>
      <c r="K73" s="290" t="s">
        <v>636</v>
      </c>
      <c r="L73" s="290" t="s">
        <v>636</v>
      </c>
      <c r="M73" s="290" t="s">
        <v>636</v>
      </c>
      <c r="N73" s="290" t="s">
        <v>636</v>
      </c>
      <c r="O73" s="290" t="s">
        <v>636</v>
      </c>
      <c r="P73" s="290" t="s">
        <v>636</v>
      </c>
      <c r="Q73" s="290" t="s">
        <v>636</v>
      </c>
      <c r="R73" s="290" t="s">
        <v>636</v>
      </c>
      <c r="S73" s="290" t="s">
        <v>636</v>
      </c>
      <c r="T73" s="290" t="s">
        <v>636</v>
      </c>
      <c r="U73" s="290" t="s">
        <v>636</v>
      </c>
      <c r="V73" s="290" t="s">
        <v>636</v>
      </c>
      <c r="W73" s="290"/>
      <c r="X73" s="290"/>
      <c r="Y73" s="290"/>
      <c r="Z73" s="290"/>
      <c r="AA73" s="290"/>
      <c r="AB73" s="290"/>
      <c r="AC73" s="290"/>
      <c r="AD73" s="290"/>
      <c r="AE73" s="290"/>
      <c r="AF73" s="290"/>
      <c r="AG73" s="290"/>
      <c r="AH73" s="290"/>
      <c r="AI73" s="290"/>
      <c r="AJ73" s="290"/>
      <c r="AK73" s="290"/>
      <c r="AL73" s="290"/>
      <c r="AM73" s="290"/>
      <c r="AN73" s="290"/>
      <c r="AO73" s="290"/>
      <c r="AP73" s="290"/>
      <c r="AQ73" s="261" t="s">
        <v>415</v>
      </c>
      <c r="AR73" s="261" t="s">
        <v>2090</v>
      </c>
    </row>
    <row r="74" spans="1:45" ht="14.4" x14ac:dyDescent="0.3">
      <c r="A74" s="262">
        <v>120725</v>
      </c>
      <c r="B74" s="263" t="s">
        <v>415</v>
      </c>
      <c r="C74" s="261" t="s">
        <v>182</v>
      </c>
      <c r="D74" s="261" t="s">
        <v>182</v>
      </c>
      <c r="E74" s="261" t="s">
        <v>182</v>
      </c>
      <c r="F74" s="261" t="s">
        <v>182</v>
      </c>
      <c r="G74" s="261" t="s">
        <v>182</v>
      </c>
      <c r="H74" s="261" t="s">
        <v>182</v>
      </c>
      <c r="I74" s="261" t="s">
        <v>182</v>
      </c>
      <c r="J74" s="261" t="s">
        <v>182</v>
      </c>
      <c r="K74" s="261" t="s">
        <v>182</v>
      </c>
      <c r="L74" s="261" t="s">
        <v>182</v>
      </c>
      <c r="M74" s="261" t="s">
        <v>182</v>
      </c>
      <c r="N74" s="261" t="s">
        <v>182</v>
      </c>
      <c r="O74" s="261" t="s">
        <v>182</v>
      </c>
      <c r="P74" s="261" t="s">
        <v>182</v>
      </c>
      <c r="Q74" s="261" t="s">
        <v>182</v>
      </c>
      <c r="R74" s="261" t="s">
        <v>182</v>
      </c>
      <c r="S74" s="261" t="s">
        <v>182</v>
      </c>
      <c r="T74" s="261" t="s">
        <v>182</v>
      </c>
      <c r="U74" s="261" t="s">
        <v>182</v>
      </c>
      <c r="V74" s="261" t="s">
        <v>182</v>
      </c>
      <c r="W74" s="261"/>
      <c r="X74" s="261"/>
      <c r="Y74" s="261"/>
      <c r="Z74" s="261"/>
      <c r="AA74" s="261"/>
      <c r="AB74" s="261"/>
      <c r="AC74" s="261"/>
      <c r="AD74" s="261"/>
      <c r="AE74" s="261"/>
      <c r="AF74" s="261"/>
      <c r="AG74" s="261"/>
      <c r="AH74" s="261"/>
      <c r="AI74" s="261"/>
      <c r="AJ74" s="261"/>
      <c r="AK74" s="261"/>
      <c r="AL74" s="261"/>
      <c r="AM74" s="261"/>
      <c r="AN74" s="261"/>
      <c r="AO74" s="261"/>
      <c r="AP74" s="261"/>
      <c r="AQ74" s="261" t="e">
        <f>VLOOKUP(A74,#REF!,5,0)</f>
        <v>#REF!</v>
      </c>
      <c r="AR74" s="261" t="e">
        <f>VLOOKUP(A74,#REF!,6,0)</f>
        <v>#REF!</v>
      </c>
      <c r="AS74"/>
    </row>
    <row r="75" spans="1:45" ht="21.6" x14ac:dyDescent="0.65">
      <c r="A75" s="286">
        <v>120776</v>
      </c>
      <c r="B75" s="286" t="s">
        <v>415</v>
      </c>
      <c r="C75" s="290" t="s">
        <v>181</v>
      </c>
      <c r="D75" s="290" t="s">
        <v>181</v>
      </c>
      <c r="E75" s="290" t="s">
        <v>181</v>
      </c>
      <c r="F75" s="290" t="s">
        <v>181</v>
      </c>
      <c r="G75" s="290" t="s">
        <v>181</v>
      </c>
      <c r="H75" s="290" t="s">
        <v>181</v>
      </c>
      <c r="I75" s="290" t="s">
        <v>181</v>
      </c>
      <c r="J75" s="290" t="s">
        <v>181</v>
      </c>
      <c r="K75" s="290" t="s">
        <v>181</v>
      </c>
      <c r="L75" s="290" t="s">
        <v>181</v>
      </c>
      <c r="M75" s="290" t="s">
        <v>181</v>
      </c>
      <c r="N75" s="290" t="s">
        <v>181</v>
      </c>
      <c r="O75" s="290" t="s">
        <v>181</v>
      </c>
      <c r="P75" s="290" t="s">
        <v>181</v>
      </c>
      <c r="Q75" s="290" t="s">
        <v>181</v>
      </c>
      <c r="R75" s="290" t="s">
        <v>181</v>
      </c>
      <c r="S75" s="290" t="s">
        <v>182</v>
      </c>
      <c r="T75" s="290" t="s">
        <v>182</v>
      </c>
      <c r="U75" s="290" t="s">
        <v>182</v>
      </c>
      <c r="V75" s="290" t="s">
        <v>182</v>
      </c>
      <c r="W75" s="290"/>
      <c r="X75" s="290"/>
      <c r="Y75" s="290"/>
      <c r="Z75" s="290"/>
      <c r="AA75" s="290"/>
      <c r="AB75" s="290"/>
      <c r="AC75" s="290"/>
      <c r="AD75" s="290"/>
      <c r="AE75" s="290"/>
      <c r="AF75" s="290"/>
      <c r="AG75" s="290"/>
      <c r="AH75" s="290"/>
      <c r="AI75" s="290"/>
      <c r="AJ75" s="290"/>
      <c r="AK75" s="290"/>
      <c r="AL75" s="290"/>
      <c r="AM75" s="290"/>
      <c r="AN75" s="290"/>
      <c r="AO75" s="290"/>
      <c r="AP75" s="290"/>
      <c r="AQ75" s="261" t="s">
        <v>415</v>
      </c>
      <c r="AR75" s="261" t="s">
        <v>307</v>
      </c>
    </row>
    <row r="76" spans="1:45" ht="43.2" x14ac:dyDescent="0.3">
      <c r="A76" s="260">
        <v>120795</v>
      </c>
      <c r="B76" s="261" t="s">
        <v>415</v>
      </c>
      <c r="C76" s="261" t="s">
        <v>636</v>
      </c>
      <c r="D76" s="261" t="s">
        <v>636</v>
      </c>
      <c r="E76" s="261" t="s">
        <v>636</v>
      </c>
      <c r="F76" s="261" t="s">
        <v>636</v>
      </c>
      <c r="G76" s="261" t="s">
        <v>636</v>
      </c>
      <c r="H76" s="261" t="s">
        <v>636</v>
      </c>
      <c r="I76" s="261" t="s">
        <v>636</v>
      </c>
      <c r="J76" s="261" t="s">
        <v>636</v>
      </c>
      <c r="K76" s="261" t="s">
        <v>636</v>
      </c>
      <c r="L76" s="261" t="s">
        <v>636</v>
      </c>
      <c r="M76" s="261" t="s">
        <v>636</v>
      </c>
      <c r="N76" s="261" t="s">
        <v>636</v>
      </c>
      <c r="O76" s="261" t="s">
        <v>636</v>
      </c>
      <c r="P76" s="261" t="s">
        <v>636</v>
      </c>
      <c r="Q76" s="261" t="s">
        <v>636</v>
      </c>
      <c r="R76" s="261" t="s">
        <v>636</v>
      </c>
      <c r="S76" s="261" t="s">
        <v>636</v>
      </c>
      <c r="T76" s="261" t="s">
        <v>636</v>
      </c>
      <c r="U76" s="261" t="s">
        <v>636</v>
      </c>
      <c r="V76" s="261" t="s">
        <v>636</v>
      </c>
      <c r="W76" s="290"/>
      <c r="X76" s="290"/>
      <c r="Y76" s="290"/>
      <c r="Z76" s="290"/>
      <c r="AA76" s="290"/>
      <c r="AB76" s="290"/>
      <c r="AC76" s="290"/>
      <c r="AD76" s="290"/>
      <c r="AE76" s="290"/>
      <c r="AF76" s="290"/>
      <c r="AG76" s="290"/>
      <c r="AH76" s="290"/>
      <c r="AI76" s="290"/>
      <c r="AJ76" s="290"/>
      <c r="AK76" s="290"/>
      <c r="AL76" s="290"/>
      <c r="AM76" s="290"/>
      <c r="AN76" s="291"/>
      <c r="AO76" s="290"/>
      <c r="AP76" s="298"/>
      <c r="AQ76" s="261" t="s">
        <v>415</v>
      </c>
      <c r="AR76" s="261" t="s">
        <v>2090</v>
      </c>
      <c r="AS76"/>
    </row>
    <row r="77" spans="1:45" ht="47.4" x14ac:dyDescent="0.65">
      <c r="A77" s="284">
        <v>120810</v>
      </c>
      <c r="B77" s="286" t="s">
        <v>415</v>
      </c>
      <c r="C77" s="290" t="s">
        <v>636</v>
      </c>
      <c r="D77" s="290" t="s">
        <v>636</v>
      </c>
      <c r="E77" s="290" t="s">
        <v>636</v>
      </c>
      <c r="F77" s="290" t="s">
        <v>636</v>
      </c>
      <c r="G77" s="290" t="s">
        <v>636</v>
      </c>
      <c r="H77" s="290" t="s">
        <v>636</v>
      </c>
      <c r="I77" s="290" t="s">
        <v>636</v>
      </c>
      <c r="J77" s="290" t="s">
        <v>636</v>
      </c>
      <c r="K77" s="290" t="s">
        <v>636</v>
      </c>
      <c r="L77" s="290" t="s">
        <v>636</v>
      </c>
      <c r="M77" s="290" t="s">
        <v>636</v>
      </c>
      <c r="N77" s="290" t="s">
        <v>636</v>
      </c>
      <c r="O77" s="290" t="s">
        <v>636</v>
      </c>
      <c r="P77" s="290" t="s">
        <v>636</v>
      </c>
      <c r="Q77" s="290" t="s">
        <v>636</v>
      </c>
      <c r="R77" s="290" t="s">
        <v>636</v>
      </c>
      <c r="S77" s="290" t="s">
        <v>636</v>
      </c>
      <c r="T77" s="290" t="s">
        <v>636</v>
      </c>
      <c r="U77" s="290" t="s">
        <v>636</v>
      </c>
      <c r="V77" s="290" t="s">
        <v>636</v>
      </c>
      <c r="W77" s="290"/>
      <c r="X77" s="290"/>
      <c r="Y77" s="290"/>
      <c r="Z77" s="290"/>
      <c r="AA77" s="290"/>
      <c r="AB77" s="290"/>
      <c r="AC77" s="290"/>
      <c r="AD77" s="290"/>
      <c r="AE77" s="290"/>
      <c r="AF77" s="290"/>
      <c r="AG77" s="290"/>
      <c r="AH77" s="290"/>
      <c r="AI77" s="290"/>
      <c r="AJ77" s="290"/>
      <c r="AK77" s="290"/>
      <c r="AL77" s="290"/>
      <c r="AM77" s="290"/>
      <c r="AN77" s="290"/>
      <c r="AO77" s="290"/>
      <c r="AP77" s="290"/>
      <c r="AQ77" s="261" t="s">
        <v>415</v>
      </c>
      <c r="AR77" s="261" t="s">
        <v>2090</v>
      </c>
    </row>
    <row r="78" spans="1:45" ht="14.4" x14ac:dyDescent="0.3">
      <c r="A78" s="262">
        <v>120826</v>
      </c>
      <c r="B78" s="263" t="s">
        <v>415</v>
      </c>
      <c r="C78" s="261" t="s">
        <v>182</v>
      </c>
      <c r="D78" s="261" t="s">
        <v>182</v>
      </c>
      <c r="E78" s="261" t="s">
        <v>182</v>
      </c>
      <c r="F78" s="261" t="s">
        <v>182</v>
      </c>
      <c r="G78" s="261" t="s">
        <v>182</v>
      </c>
      <c r="H78" s="261" t="s">
        <v>182</v>
      </c>
      <c r="I78" s="261" t="s">
        <v>182</v>
      </c>
      <c r="J78" s="261" t="s">
        <v>182</v>
      </c>
      <c r="K78" s="261" t="s">
        <v>182</v>
      </c>
      <c r="L78" s="261" t="s">
        <v>182</v>
      </c>
      <c r="M78" s="261" t="s">
        <v>182</v>
      </c>
      <c r="N78" s="261" t="s">
        <v>182</v>
      </c>
      <c r="O78" s="261" t="s">
        <v>182</v>
      </c>
      <c r="P78" s="261" t="s">
        <v>182</v>
      </c>
      <c r="Q78" s="261" t="s">
        <v>182</v>
      </c>
      <c r="R78" s="261" t="s">
        <v>182</v>
      </c>
      <c r="S78" s="261" t="s">
        <v>182</v>
      </c>
      <c r="T78" s="261" t="s">
        <v>182</v>
      </c>
      <c r="U78" s="261" t="s">
        <v>182</v>
      </c>
      <c r="V78" s="261" t="s">
        <v>182</v>
      </c>
      <c r="W78" s="261"/>
      <c r="X78" s="261"/>
      <c r="Y78" s="261"/>
      <c r="Z78" s="261"/>
      <c r="AA78" s="261"/>
      <c r="AB78" s="261"/>
      <c r="AC78" s="261"/>
      <c r="AD78" s="261"/>
      <c r="AE78" s="261"/>
      <c r="AF78" s="261"/>
      <c r="AG78" s="261"/>
      <c r="AH78" s="261"/>
      <c r="AI78" s="261"/>
      <c r="AJ78" s="261"/>
      <c r="AK78" s="261"/>
      <c r="AL78" s="261"/>
      <c r="AM78" s="261"/>
      <c r="AN78" s="261"/>
      <c r="AO78" s="261"/>
      <c r="AP78" s="261"/>
      <c r="AQ78" s="261" t="e">
        <f>VLOOKUP(A78,#REF!,5,0)</f>
        <v>#REF!</v>
      </c>
      <c r="AR78" s="261" t="e">
        <f>VLOOKUP(A78,#REF!,6,0)</f>
        <v>#REF!</v>
      </c>
      <c r="AS78"/>
    </row>
    <row r="79" spans="1:45" ht="43.2" x14ac:dyDescent="0.3">
      <c r="A79" s="260">
        <v>120831</v>
      </c>
      <c r="B79" s="261" t="s">
        <v>415</v>
      </c>
      <c r="C79" s="261" t="s">
        <v>636</v>
      </c>
      <c r="D79" s="261" t="s">
        <v>636</v>
      </c>
      <c r="E79" s="261" t="s">
        <v>636</v>
      </c>
      <c r="F79" s="261" t="s">
        <v>636</v>
      </c>
      <c r="G79" s="261" t="s">
        <v>636</v>
      </c>
      <c r="H79" s="261" t="s">
        <v>636</v>
      </c>
      <c r="I79" s="261" t="s">
        <v>636</v>
      </c>
      <c r="J79" s="261" t="s">
        <v>636</v>
      </c>
      <c r="K79" s="261" t="s">
        <v>636</v>
      </c>
      <c r="L79" s="261" t="s">
        <v>636</v>
      </c>
      <c r="M79" s="261" t="s">
        <v>636</v>
      </c>
      <c r="N79" s="261" t="s">
        <v>636</v>
      </c>
      <c r="O79" s="261" t="s">
        <v>636</v>
      </c>
      <c r="P79" s="261" t="s">
        <v>636</v>
      </c>
      <c r="Q79" s="261" t="s">
        <v>636</v>
      </c>
      <c r="R79" s="261" t="s">
        <v>636</v>
      </c>
      <c r="S79" s="261" t="s">
        <v>636</v>
      </c>
      <c r="T79" s="261" t="s">
        <v>636</v>
      </c>
      <c r="U79" s="261" t="s">
        <v>636</v>
      </c>
      <c r="V79" s="261" t="s">
        <v>636</v>
      </c>
      <c r="W79" s="290"/>
      <c r="X79" s="290"/>
      <c r="Y79" s="290"/>
      <c r="Z79" s="290"/>
      <c r="AA79" s="290"/>
      <c r="AB79" s="290"/>
      <c r="AC79" s="290"/>
      <c r="AD79" s="290"/>
      <c r="AE79" s="290"/>
      <c r="AF79" s="290"/>
      <c r="AG79" s="290"/>
      <c r="AH79" s="290"/>
      <c r="AI79" s="290"/>
      <c r="AJ79" s="290"/>
      <c r="AK79" s="290"/>
      <c r="AL79" s="290"/>
      <c r="AM79" s="290"/>
      <c r="AN79" s="294"/>
      <c r="AO79" s="297"/>
      <c r="AP79" s="297"/>
      <c r="AQ79" s="261" t="s">
        <v>415</v>
      </c>
      <c r="AR79" s="261" t="s">
        <v>2091</v>
      </c>
      <c r="AS79"/>
    </row>
    <row r="80" spans="1:45" ht="43.2" x14ac:dyDescent="0.3">
      <c r="A80" s="260">
        <v>120833</v>
      </c>
      <c r="B80" s="261" t="s">
        <v>415</v>
      </c>
      <c r="C80" s="261" t="s">
        <v>636</v>
      </c>
      <c r="D80" s="261" t="s">
        <v>636</v>
      </c>
      <c r="E80" s="261" t="s">
        <v>636</v>
      </c>
      <c r="F80" s="261" t="s">
        <v>636</v>
      </c>
      <c r="G80" s="261" t="s">
        <v>636</v>
      </c>
      <c r="H80" s="261" t="s">
        <v>636</v>
      </c>
      <c r="I80" s="261" t="s">
        <v>636</v>
      </c>
      <c r="J80" s="261" t="s">
        <v>636</v>
      </c>
      <c r="K80" s="261" t="s">
        <v>636</v>
      </c>
      <c r="L80" s="261" t="s">
        <v>636</v>
      </c>
      <c r="M80" s="261" t="s">
        <v>636</v>
      </c>
      <c r="N80" s="261" t="s">
        <v>636</v>
      </c>
      <c r="O80" s="261" t="s">
        <v>636</v>
      </c>
      <c r="P80" s="261" t="s">
        <v>636</v>
      </c>
      <c r="Q80" s="261" t="s">
        <v>636</v>
      </c>
      <c r="R80" s="261" t="s">
        <v>636</v>
      </c>
      <c r="S80" s="261" t="s">
        <v>636</v>
      </c>
      <c r="T80" s="261" t="s">
        <v>636</v>
      </c>
      <c r="U80" s="261" t="s">
        <v>636</v>
      </c>
      <c r="V80" s="261" t="s">
        <v>636</v>
      </c>
      <c r="W80" s="290"/>
      <c r="X80" s="290"/>
      <c r="Y80" s="290"/>
      <c r="Z80" s="290"/>
      <c r="AA80" s="290"/>
      <c r="AB80" s="290"/>
      <c r="AC80" s="290"/>
      <c r="AD80" s="290"/>
      <c r="AE80" s="290"/>
      <c r="AF80" s="290"/>
      <c r="AG80" s="290"/>
      <c r="AH80" s="290"/>
      <c r="AI80" s="290"/>
      <c r="AJ80" s="290"/>
      <c r="AK80" s="290"/>
      <c r="AL80" s="290"/>
      <c r="AM80" s="290"/>
      <c r="AN80" s="291"/>
      <c r="AO80" s="290"/>
      <c r="AP80" s="298"/>
      <c r="AQ80" s="261" t="s">
        <v>415</v>
      </c>
      <c r="AR80" s="261" t="s">
        <v>2091</v>
      </c>
      <c r="AS80"/>
    </row>
    <row r="81" spans="1:45" ht="47.4" x14ac:dyDescent="0.65">
      <c r="A81" s="286">
        <v>120850</v>
      </c>
      <c r="B81" s="286" t="s">
        <v>415</v>
      </c>
      <c r="C81" s="290" t="s">
        <v>636</v>
      </c>
      <c r="D81" s="290" t="s">
        <v>636</v>
      </c>
      <c r="E81" s="290" t="s">
        <v>636</v>
      </c>
      <c r="F81" s="290" t="s">
        <v>636</v>
      </c>
      <c r="G81" s="290" t="s">
        <v>636</v>
      </c>
      <c r="H81" s="290" t="s">
        <v>636</v>
      </c>
      <c r="I81" s="290" t="s">
        <v>636</v>
      </c>
      <c r="J81" s="290" t="s">
        <v>636</v>
      </c>
      <c r="K81" s="290" t="s">
        <v>636</v>
      </c>
      <c r="L81" s="290" t="s">
        <v>636</v>
      </c>
      <c r="M81" s="290" t="s">
        <v>636</v>
      </c>
      <c r="N81" s="290" t="s">
        <v>636</v>
      </c>
      <c r="O81" s="290" t="s">
        <v>636</v>
      </c>
      <c r="P81" s="290" t="s">
        <v>636</v>
      </c>
      <c r="Q81" s="290" t="s">
        <v>636</v>
      </c>
      <c r="R81" s="290" t="s">
        <v>636</v>
      </c>
      <c r="S81" s="290" t="s">
        <v>636</v>
      </c>
      <c r="T81" s="290" t="s">
        <v>636</v>
      </c>
      <c r="U81" s="290" t="s">
        <v>636</v>
      </c>
      <c r="V81" s="290" t="s">
        <v>636</v>
      </c>
      <c r="W81" s="290"/>
      <c r="X81" s="290"/>
      <c r="Y81" s="290"/>
      <c r="Z81" s="290"/>
      <c r="AA81" s="290"/>
      <c r="AB81" s="290"/>
      <c r="AC81" s="290"/>
      <c r="AD81" s="290"/>
      <c r="AE81" s="290"/>
      <c r="AF81" s="290"/>
      <c r="AG81" s="290"/>
      <c r="AH81" s="290"/>
      <c r="AI81" s="290"/>
      <c r="AJ81" s="290"/>
      <c r="AK81" s="290"/>
      <c r="AL81" s="290"/>
      <c r="AM81" s="290"/>
      <c r="AN81" s="290"/>
      <c r="AO81" s="290"/>
      <c r="AP81" s="290"/>
      <c r="AQ81" s="261" t="s">
        <v>415</v>
      </c>
      <c r="AR81" s="261" t="s">
        <v>2089</v>
      </c>
    </row>
    <row r="82" spans="1:45" ht="43.2" x14ac:dyDescent="0.3">
      <c r="A82" s="260">
        <v>120880</v>
      </c>
      <c r="B82" s="261" t="s">
        <v>415</v>
      </c>
      <c r="C82" s="261" t="s">
        <v>636</v>
      </c>
      <c r="D82" s="261" t="s">
        <v>636</v>
      </c>
      <c r="E82" s="261" t="s">
        <v>636</v>
      </c>
      <c r="F82" s="261" t="s">
        <v>636</v>
      </c>
      <c r="G82" s="261" t="s">
        <v>636</v>
      </c>
      <c r="H82" s="261" t="s">
        <v>636</v>
      </c>
      <c r="I82" s="261" t="s">
        <v>636</v>
      </c>
      <c r="J82" s="261" t="s">
        <v>636</v>
      </c>
      <c r="K82" s="261" t="s">
        <v>636</v>
      </c>
      <c r="L82" s="261" t="s">
        <v>636</v>
      </c>
      <c r="M82" s="261" t="s">
        <v>636</v>
      </c>
      <c r="N82" s="261" t="s">
        <v>636</v>
      </c>
      <c r="O82" s="261" t="s">
        <v>636</v>
      </c>
      <c r="P82" s="261" t="s">
        <v>636</v>
      </c>
      <c r="Q82" s="261" t="s">
        <v>636</v>
      </c>
      <c r="R82" s="261" t="s">
        <v>636</v>
      </c>
      <c r="S82" s="261" t="s">
        <v>636</v>
      </c>
      <c r="T82" s="261" t="s">
        <v>636</v>
      </c>
      <c r="U82" s="261" t="s">
        <v>636</v>
      </c>
      <c r="V82" s="261" t="s">
        <v>636</v>
      </c>
      <c r="W82" s="290"/>
      <c r="X82" s="290"/>
      <c r="Y82" s="290"/>
      <c r="Z82" s="290"/>
      <c r="AA82" s="290"/>
      <c r="AB82" s="290"/>
      <c r="AC82" s="290"/>
      <c r="AD82" s="290"/>
      <c r="AE82" s="290"/>
      <c r="AF82" s="290"/>
      <c r="AG82" s="290"/>
      <c r="AH82" s="290"/>
      <c r="AI82" s="290"/>
      <c r="AJ82" s="290"/>
      <c r="AK82" s="290"/>
      <c r="AL82" s="290"/>
      <c r="AM82" s="290"/>
      <c r="AN82" s="291"/>
      <c r="AO82" s="290"/>
      <c r="AP82" s="298"/>
      <c r="AQ82" s="261" t="s">
        <v>415</v>
      </c>
      <c r="AR82" s="261" t="s">
        <v>2090</v>
      </c>
      <c r="AS82"/>
    </row>
    <row r="83" spans="1:45" ht="14.4" x14ac:dyDescent="0.3">
      <c r="A83" s="262">
        <v>120918</v>
      </c>
      <c r="B83" s="263" t="s">
        <v>415</v>
      </c>
      <c r="C83" s="261" t="s">
        <v>182</v>
      </c>
      <c r="D83" s="261" t="s">
        <v>182</v>
      </c>
      <c r="E83" s="261" t="s">
        <v>182</v>
      </c>
      <c r="F83" s="261" t="s">
        <v>182</v>
      </c>
      <c r="G83" s="261" t="s">
        <v>182</v>
      </c>
      <c r="H83" s="261" t="s">
        <v>182</v>
      </c>
      <c r="I83" s="261" t="s">
        <v>182</v>
      </c>
      <c r="J83" s="261" t="s">
        <v>182</v>
      </c>
      <c r="K83" s="261" t="s">
        <v>182</v>
      </c>
      <c r="L83" s="261" t="s">
        <v>182</v>
      </c>
      <c r="M83" s="261" t="s">
        <v>182</v>
      </c>
      <c r="N83" s="261" t="s">
        <v>182</v>
      </c>
      <c r="O83" s="261" t="s">
        <v>182</v>
      </c>
      <c r="P83" s="261" t="s">
        <v>182</v>
      </c>
      <c r="Q83" s="261" t="s">
        <v>182</v>
      </c>
      <c r="R83" s="261" t="s">
        <v>182</v>
      </c>
      <c r="S83" s="261" t="s">
        <v>182</v>
      </c>
      <c r="T83" s="261" t="s">
        <v>182</v>
      </c>
      <c r="U83" s="261" t="s">
        <v>182</v>
      </c>
      <c r="V83" s="261" t="s">
        <v>182</v>
      </c>
      <c r="W83" s="261"/>
      <c r="X83" s="261"/>
      <c r="Y83" s="261"/>
      <c r="Z83" s="261"/>
      <c r="AA83" s="261"/>
      <c r="AB83" s="261"/>
      <c r="AC83" s="261"/>
      <c r="AD83" s="261"/>
      <c r="AE83" s="261"/>
      <c r="AF83" s="261"/>
      <c r="AG83" s="261"/>
      <c r="AH83" s="261"/>
      <c r="AI83" s="261"/>
      <c r="AJ83" s="261"/>
      <c r="AK83" s="261"/>
      <c r="AL83" s="261"/>
      <c r="AM83" s="261"/>
      <c r="AN83" s="261"/>
      <c r="AO83" s="261"/>
      <c r="AP83" s="261"/>
      <c r="AQ83" s="261" t="e">
        <f>VLOOKUP(A83,#REF!,5,0)</f>
        <v>#REF!</v>
      </c>
      <c r="AR83" s="261" t="e">
        <f>VLOOKUP(A83,#REF!,6,0)</f>
        <v>#REF!</v>
      </c>
      <c r="AS83"/>
    </row>
    <row r="84" spans="1:45" ht="21.6" x14ac:dyDescent="0.65">
      <c r="A84" s="284">
        <v>120970</v>
      </c>
      <c r="B84" s="286" t="s">
        <v>415</v>
      </c>
      <c r="C84" s="290" t="s">
        <v>183</v>
      </c>
      <c r="D84" s="290" t="s">
        <v>181</v>
      </c>
      <c r="E84" s="290" t="s">
        <v>181</v>
      </c>
      <c r="F84" s="290" t="s">
        <v>181</v>
      </c>
      <c r="G84" s="290" t="s">
        <v>181</v>
      </c>
      <c r="H84" s="290" t="s">
        <v>181</v>
      </c>
      <c r="I84" s="290" t="s">
        <v>183</v>
      </c>
      <c r="J84" s="290" t="s">
        <v>181</v>
      </c>
      <c r="K84" s="290" t="s">
        <v>181</v>
      </c>
      <c r="L84" s="290" t="s">
        <v>181</v>
      </c>
      <c r="M84" s="290" t="s">
        <v>183</v>
      </c>
      <c r="N84" s="290" t="s">
        <v>181</v>
      </c>
      <c r="O84" s="290" t="s">
        <v>181</v>
      </c>
      <c r="P84" s="290" t="s">
        <v>181</v>
      </c>
      <c r="Q84" s="290" t="s">
        <v>181</v>
      </c>
      <c r="R84" s="290" t="s">
        <v>183</v>
      </c>
      <c r="S84" s="290" t="s">
        <v>181</v>
      </c>
      <c r="T84" s="290" t="s">
        <v>181</v>
      </c>
      <c r="U84" s="290" t="s">
        <v>181</v>
      </c>
      <c r="V84" s="290" t="s">
        <v>181</v>
      </c>
      <c r="W84" s="290"/>
      <c r="X84" s="290"/>
      <c r="Y84" s="290"/>
      <c r="Z84" s="290"/>
      <c r="AA84" s="290"/>
      <c r="AB84" s="290"/>
      <c r="AC84" s="290"/>
      <c r="AD84" s="290"/>
      <c r="AE84" s="290"/>
      <c r="AF84" s="290"/>
      <c r="AG84" s="290"/>
      <c r="AH84" s="290"/>
      <c r="AI84" s="290"/>
      <c r="AJ84" s="290"/>
      <c r="AK84" s="290"/>
      <c r="AL84" s="290"/>
      <c r="AM84" s="290"/>
      <c r="AN84" s="290"/>
      <c r="AO84" s="290"/>
      <c r="AP84" s="290"/>
      <c r="AQ84" s="261" t="s">
        <v>415</v>
      </c>
      <c r="AR84" s="261" t="s">
        <v>307</v>
      </c>
    </row>
    <row r="85" spans="1:45" ht="43.2" x14ac:dyDescent="0.3">
      <c r="A85" s="260">
        <v>121044</v>
      </c>
      <c r="B85" s="261" t="s">
        <v>415</v>
      </c>
      <c r="C85" s="261" t="s">
        <v>636</v>
      </c>
      <c r="D85" s="261" t="s">
        <v>636</v>
      </c>
      <c r="E85" s="261" t="s">
        <v>636</v>
      </c>
      <c r="F85" s="261" t="s">
        <v>636</v>
      </c>
      <c r="G85" s="261" t="s">
        <v>636</v>
      </c>
      <c r="H85" s="261" t="s">
        <v>636</v>
      </c>
      <c r="I85" s="261" t="s">
        <v>636</v>
      </c>
      <c r="J85" s="261" t="s">
        <v>636</v>
      </c>
      <c r="K85" s="261" t="s">
        <v>636</v>
      </c>
      <c r="L85" s="261" t="s">
        <v>636</v>
      </c>
      <c r="M85" s="261" t="s">
        <v>636</v>
      </c>
      <c r="N85" s="261" t="s">
        <v>636</v>
      </c>
      <c r="O85" s="261" t="s">
        <v>636</v>
      </c>
      <c r="P85" s="261" t="s">
        <v>636</v>
      </c>
      <c r="Q85" s="261" t="s">
        <v>636</v>
      </c>
      <c r="R85" s="261" t="s">
        <v>636</v>
      </c>
      <c r="S85" s="261" t="s">
        <v>636</v>
      </c>
      <c r="T85" s="261" t="s">
        <v>636</v>
      </c>
      <c r="U85" s="261" t="s">
        <v>636</v>
      </c>
      <c r="V85" s="261" t="s">
        <v>636</v>
      </c>
      <c r="W85" s="290"/>
      <c r="X85" s="290"/>
      <c r="Y85" s="290"/>
      <c r="Z85" s="290"/>
      <c r="AA85" s="290"/>
      <c r="AB85" s="290"/>
      <c r="AC85" s="290"/>
      <c r="AD85" s="290"/>
      <c r="AE85" s="290"/>
      <c r="AF85" s="290"/>
      <c r="AG85" s="290"/>
      <c r="AH85" s="290"/>
      <c r="AI85" s="290"/>
      <c r="AJ85" s="290"/>
      <c r="AK85" s="290"/>
      <c r="AL85" s="290"/>
      <c r="AM85" s="290"/>
      <c r="AN85" s="291"/>
      <c r="AO85" s="290"/>
      <c r="AP85" s="298"/>
      <c r="AQ85" s="261" t="s">
        <v>415</v>
      </c>
      <c r="AR85" s="261" t="s">
        <v>2091</v>
      </c>
      <c r="AS85"/>
    </row>
    <row r="86" spans="1:45" ht="14.4" x14ac:dyDescent="0.3">
      <c r="A86" s="262">
        <v>121071</v>
      </c>
      <c r="B86" s="263" t="s">
        <v>415</v>
      </c>
      <c r="C86" s="261" t="s">
        <v>182</v>
      </c>
      <c r="D86" s="261" t="s">
        <v>182</v>
      </c>
      <c r="E86" s="261" t="s">
        <v>182</v>
      </c>
      <c r="F86" s="261" t="s">
        <v>182</v>
      </c>
      <c r="G86" s="261" t="s">
        <v>182</v>
      </c>
      <c r="H86" s="261" t="s">
        <v>182</v>
      </c>
      <c r="I86" s="261" t="s">
        <v>182</v>
      </c>
      <c r="J86" s="261" t="s">
        <v>182</v>
      </c>
      <c r="K86" s="261" t="s">
        <v>182</v>
      </c>
      <c r="L86" s="261" t="s">
        <v>182</v>
      </c>
      <c r="M86" s="261" t="s">
        <v>182</v>
      </c>
      <c r="N86" s="261" t="s">
        <v>182</v>
      </c>
      <c r="O86" s="261" t="s">
        <v>182</v>
      </c>
      <c r="P86" s="261" t="s">
        <v>182</v>
      </c>
      <c r="Q86" s="261" t="s">
        <v>182</v>
      </c>
      <c r="R86" s="261" t="s">
        <v>182</v>
      </c>
      <c r="S86" s="261" t="s">
        <v>182</v>
      </c>
      <c r="T86" s="261" t="s">
        <v>182</v>
      </c>
      <c r="U86" s="261" t="s">
        <v>182</v>
      </c>
      <c r="V86" s="261" t="s">
        <v>182</v>
      </c>
      <c r="W86" s="261"/>
      <c r="X86" s="261"/>
      <c r="Y86" s="261"/>
      <c r="Z86" s="261"/>
      <c r="AA86" s="261"/>
      <c r="AB86" s="261"/>
      <c r="AC86" s="261"/>
      <c r="AD86" s="261"/>
      <c r="AE86" s="261"/>
      <c r="AF86" s="261"/>
      <c r="AG86" s="261"/>
      <c r="AH86" s="261"/>
      <c r="AI86" s="261"/>
      <c r="AJ86" s="261"/>
      <c r="AK86" s="261"/>
      <c r="AL86" s="261"/>
      <c r="AM86" s="261"/>
      <c r="AN86" s="261"/>
      <c r="AO86" s="261"/>
      <c r="AP86" s="261"/>
      <c r="AQ86" s="261" t="e">
        <f>VLOOKUP(A86,#REF!,5,0)</f>
        <v>#REF!</v>
      </c>
      <c r="AR86" s="261" t="e">
        <f>VLOOKUP(A86,#REF!,6,0)</f>
        <v>#REF!</v>
      </c>
      <c r="AS86"/>
    </row>
    <row r="87" spans="1:45" ht="47.4" x14ac:dyDescent="0.65">
      <c r="A87" s="286">
        <v>121081</v>
      </c>
      <c r="B87" s="286" t="s">
        <v>415</v>
      </c>
      <c r="C87" s="290" t="s">
        <v>636</v>
      </c>
      <c r="D87" s="290" t="s">
        <v>636</v>
      </c>
      <c r="E87" s="290" t="s">
        <v>636</v>
      </c>
      <c r="F87" s="290" t="s">
        <v>636</v>
      </c>
      <c r="G87" s="290" t="s">
        <v>636</v>
      </c>
      <c r="H87" s="290" t="s">
        <v>636</v>
      </c>
      <c r="I87" s="290" t="s">
        <v>636</v>
      </c>
      <c r="J87" s="290" t="s">
        <v>636</v>
      </c>
      <c r="K87" s="290" t="s">
        <v>636</v>
      </c>
      <c r="L87" s="290" t="s">
        <v>636</v>
      </c>
      <c r="M87" s="290" t="s">
        <v>636</v>
      </c>
      <c r="N87" s="290" t="s">
        <v>636</v>
      </c>
      <c r="O87" s="290" t="s">
        <v>636</v>
      </c>
      <c r="P87" s="290" t="s">
        <v>636</v>
      </c>
      <c r="Q87" s="290" t="s">
        <v>636</v>
      </c>
      <c r="R87" s="290" t="s">
        <v>636</v>
      </c>
      <c r="S87" s="290" t="s">
        <v>636</v>
      </c>
      <c r="T87" s="290" t="s">
        <v>636</v>
      </c>
      <c r="U87" s="290" t="s">
        <v>636</v>
      </c>
      <c r="V87" s="290" t="s">
        <v>636</v>
      </c>
      <c r="W87" s="290"/>
      <c r="X87" s="290"/>
      <c r="Y87" s="290"/>
      <c r="Z87" s="290"/>
      <c r="AA87" s="290"/>
      <c r="AB87" s="290"/>
      <c r="AC87" s="290"/>
      <c r="AD87" s="290"/>
      <c r="AE87" s="290"/>
      <c r="AF87" s="290"/>
      <c r="AG87" s="290"/>
      <c r="AH87" s="290"/>
      <c r="AI87" s="290"/>
      <c r="AJ87" s="290"/>
      <c r="AK87" s="290"/>
      <c r="AL87" s="290"/>
      <c r="AM87" s="290"/>
      <c r="AN87" s="290"/>
      <c r="AO87" s="290"/>
      <c r="AP87" s="290"/>
      <c r="AQ87" s="261" t="s">
        <v>415</v>
      </c>
      <c r="AR87" s="261" t="s">
        <v>2089</v>
      </c>
    </row>
    <row r="88" spans="1:45" ht="43.2" x14ac:dyDescent="0.3">
      <c r="A88" s="260">
        <v>121089</v>
      </c>
      <c r="B88" s="261" t="s">
        <v>415</v>
      </c>
      <c r="C88" s="261" t="s">
        <v>636</v>
      </c>
      <c r="D88" s="261" t="s">
        <v>636</v>
      </c>
      <c r="E88" s="261" t="s">
        <v>636</v>
      </c>
      <c r="F88" s="261" t="s">
        <v>636</v>
      </c>
      <c r="G88" s="261" t="s">
        <v>636</v>
      </c>
      <c r="H88" s="261" t="s">
        <v>636</v>
      </c>
      <c r="I88" s="261" t="s">
        <v>636</v>
      </c>
      <c r="J88" s="261" t="s">
        <v>636</v>
      </c>
      <c r="K88" s="261" t="s">
        <v>636</v>
      </c>
      <c r="L88" s="261" t="s">
        <v>636</v>
      </c>
      <c r="M88" s="261" t="s">
        <v>636</v>
      </c>
      <c r="N88" s="261" t="s">
        <v>636</v>
      </c>
      <c r="O88" s="261" t="s">
        <v>636</v>
      </c>
      <c r="P88" s="261" t="s">
        <v>636</v>
      </c>
      <c r="Q88" s="261" t="s">
        <v>636</v>
      </c>
      <c r="R88" s="261" t="s">
        <v>636</v>
      </c>
      <c r="S88" s="261" t="s">
        <v>636</v>
      </c>
      <c r="T88" s="261" t="s">
        <v>636</v>
      </c>
      <c r="U88" s="261" t="s">
        <v>636</v>
      </c>
      <c r="V88" s="261" t="s">
        <v>636</v>
      </c>
      <c r="W88" s="290"/>
      <c r="X88" s="290"/>
      <c r="Y88" s="290"/>
      <c r="Z88" s="290"/>
      <c r="AA88" s="290"/>
      <c r="AB88" s="290"/>
      <c r="AC88" s="290"/>
      <c r="AD88" s="290"/>
      <c r="AE88" s="290"/>
      <c r="AF88" s="290"/>
      <c r="AG88" s="290"/>
      <c r="AH88" s="290"/>
      <c r="AI88" s="290"/>
      <c r="AJ88" s="290"/>
      <c r="AK88" s="290"/>
      <c r="AL88" s="290"/>
      <c r="AM88" s="290"/>
      <c r="AN88" s="291"/>
      <c r="AO88" s="290"/>
      <c r="AP88" s="298"/>
      <c r="AQ88" s="261" t="s">
        <v>415</v>
      </c>
      <c r="AR88" s="261" t="s">
        <v>2091</v>
      </c>
      <c r="AS88"/>
    </row>
    <row r="89" spans="1:45" ht="43.2" x14ac:dyDescent="0.3">
      <c r="A89" s="260">
        <v>121101</v>
      </c>
      <c r="B89" s="261" t="s">
        <v>415</v>
      </c>
      <c r="C89" s="261" t="s">
        <v>636</v>
      </c>
      <c r="D89" s="261" t="s">
        <v>636</v>
      </c>
      <c r="E89" s="261" t="s">
        <v>636</v>
      </c>
      <c r="F89" s="261" t="s">
        <v>636</v>
      </c>
      <c r="G89" s="261" t="s">
        <v>636</v>
      </c>
      <c r="H89" s="261" t="s">
        <v>636</v>
      </c>
      <c r="I89" s="261" t="s">
        <v>636</v>
      </c>
      <c r="J89" s="261" t="s">
        <v>636</v>
      </c>
      <c r="K89" s="261" t="s">
        <v>636</v>
      </c>
      <c r="L89" s="261" t="s">
        <v>636</v>
      </c>
      <c r="M89" s="261" t="s">
        <v>636</v>
      </c>
      <c r="N89" s="261" t="s">
        <v>636</v>
      </c>
      <c r="O89" s="261" t="s">
        <v>636</v>
      </c>
      <c r="P89" s="261" t="s">
        <v>636</v>
      </c>
      <c r="Q89" s="261" t="s">
        <v>636</v>
      </c>
      <c r="R89" s="261" t="s">
        <v>636</v>
      </c>
      <c r="S89" s="261" t="s">
        <v>636</v>
      </c>
      <c r="T89" s="261" t="s">
        <v>636</v>
      </c>
      <c r="U89" s="261" t="s">
        <v>636</v>
      </c>
      <c r="V89" s="261" t="s">
        <v>636</v>
      </c>
      <c r="W89" s="290"/>
      <c r="X89" s="290"/>
      <c r="Y89" s="290"/>
      <c r="Z89" s="290"/>
      <c r="AA89" s="290"/>
      <c r="AB89" s="290"/>
      <c r="AC89" s="290"/>
      <c r="AD89" s="290"/>
      <c r="AE89" s="290"/>
      <c r="AF89" s="290"/>
      <c r="AG89" s="290"/>
      <c r="AH89" s="290"/>
      <c r="AI89" s="290"/>
      <c r="AJ89" s="290"/>
      <c r="AK89" s="290"/>
      <c r="AL89" s="290"/>
      <c r="AM89" s="290"/>
      <c r="AN89" s="291"/>
      <c r="AO89" s="290"/>
      <c r="AP89" s="298"/>
      <c r="AQ89" s="261" t="s">
        <v>415</v>
      </c>
      <c r="AR89" s="261" t="s">
        <v>2091</v>
      </c>
      <c r="AS89"/>
    </row>
    <row r="90" spans="1:45" ht="43.2" x14ac:dyDescent="0.3">
      <c r="A90" s="260">
        <v>121105</v>
      </c>
      <c r="B90" s="261" t="s">
        <v>415</v>
      </c>
      <c r="C90" s="261" t="s">
        <v>636</v>
      </c>
      <c r="D90" s="261" t="s">
        <v>636</v>
      </c>
      <c r="E90" s="261" t="s">
        <v>636</v>
      </c>
      <c r="F90" s="261" t="s">
        <v>636</v>
      </c>
      <c r="G90" s="261" t="s">
        <v>636</v>
      </c>
      <c r="H90" s="261" t="s">
        <v>636</v>
      </c>
      <c r="I90" s="261" t="s">
        <v>636</v>
      </c>
      <c r="J90" s="261" t="s">
        <v>636</v>
      </c>
      <c r="K90" s="261" t="s">
        <v>636</v>
      </c>
      <c r="L90" s="261" t="s">
        <v>636</v>
      </c>
      <c r="M90" s="261" t="s">
        <v>636</v>
      </c>
      <c r="N90" s="261" t="s">
        <v>636</v>
      </c>
      <c r="O90" s="261" t="s">
        <v>636</v>
      </c>
      <c r="P90" s="261" t="s">
        <v>636</v>
      </c>
      <c r="Q90" s="261" t="s">
        <v>636</v>
      </c>
      <c r="R90" s="261" t="s">
        <v>636</v>
      </c>
      <c r="S90" s="261" t="s">
        <v>636</v>
      </c>
      <c r="T90" s="261" t="s">
        <v>636</v>
      </c>
      <c r="U90" s="261" t="s">
        <v>636</v>
      </c>
      <c r="V90" s="261" t="s">
        <v>636</v>
      </c>
      <c r="W90" s="290"/>
      <c r="X90" s="290"/>
      <c r="Y90" s="290"/>
      <c r="Z90" s="290"/>
      <c r="AA90" s="290"/>
      <c r="AB90" s="290"/>
      <c r="AC90" s="290"/>
      <c r="AD90" s="290"/>
      <c r="AE90" s="290"/>
      <c r="AF90" s="290"/>
      <c r="AG90" s="290"/>
      <c r="AH90" s="290"/>
      <c r="AI90" s="290"/>
      <c r="AJ90" s="290"/>
      <c r="AK90" s="290"/>
      <c r="AL90" s="290"/>
      <c r="AM90" s="290"/>
      <c r="AN90" s="291"/>
      <c r="AO90" s="295"/>
      <c r="AP90" s="298"/>
      <c r="AQ90" s="261" t="s">
        <v>415</v>
      </c>
      <c r="AR90" s="261" t="s">
        <v>2089</v>
      </c>
      <c r="AS90"/>
    </row>
    <row r="91" spans="1:45" ht="43.2" x14ac:dyDescent="0.3">
      <c r="A91" s="260">
        <v>121106</v>
      </c>
      <c r="B91" s="261" t="s">
        <v>415</v>
      </c>
      <c r="C91" s="261" t="s">
        <v>636</v>
      </c>
      <c r="D91" s="261" t="s">
        <v>636</v>
      </c>
      <c r="E91" s="261" t="s">
        <v>636</v>
      </c>
      <c r="F91" s="261" t="s">
        <v>636</v>
      </c>
      <c r="G91" s="261" t="s">
        <v>636</v>
      </c>
      <c r="H91" s="261" t="s">
        <v>636</v>
      </c>
      <c r="I91" s="261" t="s">
        <v>636</v>
      </c>
      <c r="J91" s="261" t="s">
        <v>636</v>
      </c>
      <c r="K91" s="261" t="s">
        <v>636</v>
      </c>
      <c r="L91" s="261" t="s">
        <v>636</v>
      </c>
      <c r="M91" s="261" t="s">
        <v>636</v>
      </c>
      <c r="N91" s="261" t="s">
        <v>636</v>
      </c>
      <c r="O91" s="261" t="s">
        <v>636</v>
      </c>
      <c r="P91" s="261" t="s">
        <v>636</v>
      </c>
      <c r="Q91" s="261" t="s">
        <v>636</v>
      </c>
      <c r="R91" s="261" t="s">
        <v>636</v>
      </c>
      <c r="S91" s="261" t="s">
        <v>636</v>
      </c>
      <c r="T91" s="261" t="s">
        <v>636</v>
      </c>
      <c r="U91" s="261" t="s">
        <v>636</v>
      </c>
      <c r="V91" s="261" t="s">
        <v>636</v>
      </c>
      <c r="W91" s="290"/>
      <c r="X91" s="290"/>
      <c r="Y91" s="290"/>
      <c r="Z91" s="290"/>
      <c r="AA91" s="290"/>
      <c r="AB91" s="290"/>
      <c r="AC91" s="290"/>
      <c r="AD91" s="290"/>
      <c r="AE91" s="290"/>
      <c r="AF91" s="290"/>
      <c r="AG91" s="290"/>
      <c r="AH91" s="290"/>
      <c r="AI91" s="290"/>
      <c r="AJ91" s="290"/>
      <c r="AK91" s="290"/>
      <c r="AL91" s="290"/>
      <c r="AM91" s="290"/>
      <c r="AN91" s="291"/>
      <c r="AO91" s="290"/>
      <c r="AP91" s="298"/>
      <c r="AQ91" s="261" t="s">
        <v>415</v>
      </c>
      <c r="AR91" s="261" t="s">
        <v>2090</v>
      </c>
      <c r="AS91"/>
    </row>
    <row r="92" spans="1:45" ht="47.4" x14ac:dyDescent="0.65">
      <c r="A92" s="286">
        <v>121113</v>
      </c>
      <c r="B92" s="286" t="s">
        <v>415</v>
      </c>
      <c r="C92" s="290" t="s">
        <v>636</v>
      </c>
      <c r="D92" s="290" t="s">
        <v>636</v>
      </c>
      <c r="E92" s="290" t="s">
        <v>636</v>
      </c>
      <c r="F92" s="290" t="s">
        <v>636</v>
      </c>
      <c r="G92" s="290" t="s">
        <v>636</v>
      </c>
      <c r="H92" s="290" t="s">
        <v>636</v>
      </c>
      <c r="I92" s="290" t="s">
        <v>636</v>
      </c>
      <c r="J92" s="290" t="s">
        <v>636</v>
      </c>
      <c r="K92" s="290" t="s">
        <v>636</v>
      </c>
      <c r="L92" s="290" t="s">
        <v>636</v>
      </c>
      <c r="M92" s="290" t="s">
        <v>636</v>
      </c>
      <c r="N92" s="290" t="s">
        <v>636</v>
      </c>
      <c r="O92" s="290" t="s">
        <v>636</v>
      </c>
      <c r="P92" s="290" t="s">
        <v>636</v>
      </c>
      <c r="Q92" s="290" t="s">
        <v>636</v>
      </c>
      <c r="R92" s="290" t="s">
        <v>636</v>
      </c>
      <c r="S92" s="290" t="s">
        <v>636</v>
      </c>
      <c r="T92" s="290" t="s">
        <v>636</v>
      </c>
      <c r="U92" s="290" t="s">
        <v>636</v>
      </c>
      <c r="V92" s="290" t="s">
        <v>636</v>
      </c>
      <c r="W92" s="290"/>
      <c r="X92" s="290"/>
      <c r="Y92" s="290"/>
      <c r="Z92" s="290"/>
      <c r="AA92" s="290"/>
      <c r="AB92" s="290"/>
      <c r="AC92" s="290"/>
      <c r="AD92" s="290"/>
      <c r="AE92" s="290"/>
      <c r="AF92" s="290"/>
      <c r="AG92" s="290"/>
      <c r="AH92" s="290"/>
      <c r="AI92" s="290"/>
      <c r="AJ92" s="290"/>
      <c r="AK92" s="290"/>
      <c r="AL92" s="290"/>
      <c r="AM92" s="290"/>
      <c r="AN92" s="290"/>
      <c r="AO92" s="290"/>
      <c r="AP92" s="290"/>
      <c r="AQ92" s="261" t="s">
        <v>415</v>
      </c>
      <c r="AR92" s="261" t="s">
        <v>2093</v>
      </c>
    </row>
    <row r="93" spans="1:45" ht="47.4" x14ac:dyDescent="0.65">
      <c r="A93" s="286">
        <v>121150</v>
      </c>
      <c r="B93" s="286" t="s">
        <v>415</v>
      </c>
      <c r="C93" s="290" t="s">
        <v>636</v>
      </c>
      <c r="D93" s="290" t="s">
        <v>636</v>
      </c>
      <c r="E93" s="290" t="s">
        <v>636</v>
      </c>
      <c r="F93" s="290" t="s">
        <v>636</v>
      </c>
      <c r="G93" s="290" t="s">
        <v>636</v>
      </c>
      <c r="H93" s="290" t="s">
        <v>636</v>
      </c>
      <c r="I93" s="290" t="s">
        <v>636</v>
      </c>
      <c r="J93" s="290" t="s">
        <v>636</v>
      </c>
      <c r="K93" s="290" t="s">
        <v>636</v>
      </c>
      <c r="L93" s="290" t="s">
        <v>636</v>
      </c>
      <c r="M93" s="290" t="s">
        <v>636</v>
      </c>
      <c r="N93" s="290" t="s">
        <v>636</v>
      </c>
      <c r="O93" s="290" t="s">
        <v>636</v>
      </c>
      <c r="P93" s="290" t="s">
        <v>636</v>
      </c>
      <c r="Q93" s="290" t="s">
        <v>636</v>
      </c>
      <c r="R93" s="290" t="s">
        <v>636</v>
      </c>
      <c r="S93" s="290" t="s">
        <v>636</v>
      </c>
      <c r="T93" s="290" t="s">
        <v>636</v>
      </c>
      <c r="U93" s="290" t="s">
        <v>636</v>
      </c>
      <c r="V93" s="290" t="s">
        <v>636</v>
      </c>
      <c r="W93" s="290"/>
      <c r="X93" s="290"/>
      <c r="Y93" s="290"/>
      <c r="Z93" s="290"/>
      <c r="AA93" s="290"/>
      <c r="AB93" s="290"/>
      <c r="AC93" s="290"/>
      <c r="AD93" s="290"/>
      <c r="AE93" s="290"/>
      <c r="AF93" s="290"/>
      <c r="AG93" s="290"/>
      <c r="AH93" s="290"/>
      <c r="AI93" s="290"/>
      <c r="AJ93" s="290"/>
      <c r="AK93" s="290"/>
      <c r="AL93" s="290"/>
      <c r="AM93" s="290"/>
      <c r="AN93" s="290"/>
      <c r="AO93" s="290"/>
      <c r="AP93" s="290"/>
      <c r="AQ93" s="261" t="s">
        <v>415</v>
      </c>
      <c r="AR93" s="261" t="s">
        <v>2088</v>
      </c>
    </row>
    <row r="94" spans="1:45" ht="43.2" x14ac:dyDescent="0.3">
      <c r="A94" s="260">
        <v>121184</v>
      </c>
      <c r="B94" s="261" t="s">
        <v>415</v>
      </c>
      <c r="C94" s="261" t="s">
        <v>636</v>
      </c>
      <c r="D94" s="261" t="s">
        <v>636</v>
      </c>
      <c r="E94" s="261" t="s">
        <v>636</v>
      </c>
      <c r="F94" s="261" t="s">
        <v>636</v>
      </c>
      <c r="G94" s="261" t="s">
        <v>636</v>
      </c>
      <c r="H94" s="261" t="s">
        <v>636</v>
      </c>
      <c r="I94" s="261" t="s">
        <v>636</v>
      </c>
      <c r="J94" s="261" t="s">
        <v>636</v>
      </c>
      <c r="K94" s="261" t="s">
        <v>636</v>
      </c>
      <c r="L94" s="261" t="s">
        <v>636</v>
      </c>
      <c r="M94" s="261" t="s">
        <v>636</v>
      </c>
      <c r="N94" s="261" t="s">
        <v>636</v>
      </c>
      <c r="O94" s="261" t="s">
        <v>636</v>
      </c>
      <c r="P94" s="261" t="s">
        <v>636</v>
      </c>
      <c r="Q94" s="261" t="s">
        <v>636</v>
      </c>
      <c r="R94" s="261" t="s">
        <v>636</v>
      </c>
      <c r="S94" s="261" t="s">
        <v>636</v>
      </c>
      <c r="T94" s="261" t="s">
        <v>636</v>
      </c>
      <c r="U94" s="261" t="s">
        <v>636</v>
      </c>
      <c r="V94" s="261" t="s">
        <v>636</v>
      </c>
      <c r="W94" s="290"/>
      <c r="X94" s="290"/>
      <c r="Y94" s="290"/>
      <c r="Z94" s="290"/>
      <c r="AA94" s="290"/>
      <c r="AB94" s="290"/>
      <c r="AC94" s="290"/>
      <c r="AD94" s="290"/>
      <c r="AE94" s="290"/>
      <c r="AF94" s="290"/>
      <c r="AG94" s="290"/>
      <c r="AH94" s="290"/>
      <c r="AI94" s="290"/>
      <c r="AJ94" s="290"/>
      <c r="AK94" s="290"/>
      <c r="AL94" s="290"/>
      <c r="AM94" s="290"/>
      <c r="AN94" s="291"/>
      <c r="AO94" s="290"/>
      <c r="AP94" s="298"/>
      <c r="AQ94" s="261" t="s">
        <v>415</v>
      </c>
      <c r="AR94" s="261" t="s">
        <v>2090</v>
      </c>
      <c r="AS94"/>
    </row>
    <row r="95" spans="1:45" ht="43.2" x14ac:dyDescent="0.3">
      <c r="A95" s="260">
        <v>121230</v>
      </c>
      <c r="B95" s="261" t="s">
        <v>415</v>
      </c>
      <c r="C95" s="261" t="s">
        <v>636</v>
      </c>
      <c r="D95" s="261" t="s">
        <v>636</v>
      </c>
      <c r="E95" s="261" t="s">
        <v>636</v>
      </c>
      <c r="F95" s="261" t="s">
        <v>636</v>
      </c>
      <c r="G95" s="261" t="s">
        <v>636</v>
      </c>
      <c r="H95" s="261" t="s">
        <v>636</v>
      </c>
      <c r="I95" s="261" t="s">
        <v>636</v>
      </c>
      <c r="J95" s="261" t="s">
        <v>636</v>
      </c>
      <c r="K95" s="261" t="s">
        <v>636</v>
      </c>
      <c r="L95" s="261" t="s">
        <v>636</v>
      </c>
      <c r="M95" s="261" t="s">
        <v>636</v>
      </c>
      <c r="N95" s="261" t="s">
        <v>636</v>
      </c>
      <c r="O95" s="261" t="s">
        <v>636</v>
      </c>
      <c r="P95" s="261" t="s">
        <v>636</v>
      </c>
      <c r="Q95" s="261" t="s">
        <v>636</v>
      </c>
      <c r="R95" s="261" t="s">
        <v>636</v>
      </c>
      <c r="S95" s="261" t="s">
        <v>636</v>
      </c>
      <c r="T95" s="261" t="s">
        <v>636</v>
      </c>
      <c r="U95" s="261" t="s">
        <v>636</v>
      </c>
      <c r="V95" s="261" t="s">
        <v>636</v>
      </c>
      <c r="W95" s="290"/>
      <c r="X95" s="290"/>
      <c r="Y95" s="290"/>
      <c r="Z95" s="290"/>
      <c r="AA95" s="290"/>
      <c r="AB95" s="290"/>
      <c r="AC95" s="290"/>
      <c r="AD95" s="290"/>
      <c r="AE95" s="290"/>
      <c r="AF95" s="290"/>
      <c r="AG95" s="290"/>
      <c r="AH95" s="290"/>
      <c r="AI95" s="290"/>
      <c r="AJ95" s="290"/>
      <c r="AK95" s="290"/>
      <c r="AL95" s="290"/>
      <c r="AM95" s="290"/>
      <c r="AN95" s="291"/>
      <c r="AO95" s="295"/>
      <c r="AP95" s="298"/>
      <c r="AQ95" s="261" t="s">
        <v>415</v>
      </c>
      <c r="AR95" s="261" t="s">
        <v>2091</v>
      </c>
      <c r="AS95"/>
    </row>
    <row r="96" spans="1:45" ht="21.6" x14ac:dyDescent="0.65">
      <c r="A96" s="286">
        <v>121283</v>
      </c>
      <c r="B96" s="286" t="s">
        <v>415</v>
      </c>
      <c r="C96" s="290" t="s">
        <v>181</v>
      </c>
      <c r="D96" s="290" t="s">
        <v>181</v>
      </c>
      <c r="E96" s="290" t="s">
        <v>181</v>
      </c>
      <c r="F96" s="290" t="s">
        <v>181</v>
      </c>
      <c r="G96" s="290" t="s">
        <v>183</v>
      </c>
      <c r="H96" s="290" t="s">
        <v>181</v>
      </c>
      <c r="I96" s="290" t="s">
        <v>181</v>
      </c>
      <c r="J96" s="290" t="s">
        <v>183</v>
      </c>
      <c r="K96" s="290" t="s">
        <v>182</v>
      </c>
      <c r="L96" s="290" t="s">
        <v>183</v>
      </c>
      <c r="M96" s="290" t="s">
        <v>183</v>
      </c>
      <c r="N96" s="290" t="s">
        <v>181</v>
      </c>
      <c r="O96" s="290" t="s">
        <v>181</v>
      </c>
      <c r="P96" s="290" t="s">
        <v>182</v>
      </c>
      <c r="Q96" s="290" t="s">
        <v>181</v>
      </c>
      <c r="R96" s="290" t="s">
        <v>182</v>
      </c>
      <c r="S96" s="290" t="s">
        <v>182</v>
      </c>
      <c r="T96" s="290" t="s">
        <v>182</v>
      </c>
      <c r="U96" s="290" t="s">
        <v>182</v>
      </c>
      <c r="V96" s="290" t="s">
        <v>182</v>
      </c>
      <c r="W96" s="290"/>
      <c r="X96" s="290"/>
      <c r="Y96" s="290"/>
      <c r="Z96" s="290"/>
      <c r="AA96" s="290"/>
      <c r="AB96" s="290"/>
      <c r="AC96" s="290"/>
      <c r="AD96" s="290"/>
      <c r="AE96" s="290"/>
      <c r="AF96" s="290"/>
      <c r="AG96" s="290"/>
      <c r="AH96" s="290"/>
      <c r="AI96" s="290"/>
      <c r="AJ96" s="290"/>
      <c r="AK96" s="290"/>
      <c r="AL96" s="290"/>
      <c r="AM96" s="290"/>
      <c r="AN96" s="290"/>
      <c r="AO96" s="290"/>
      <c r="AP96" s="290"/>
      <c r="AQ96" s="261" t="s">
        <v>415</v>
      </c>
      <c r="AR96" s="261" t="s">
        <v>307</v>
      </c>
    </row>
    <row r="97" spans="1:45" ht="47.4" x14ac:dyDescent="0.65">
      <c r="A97" s="286">
        <v>121314</v>
      </c>
      <c r="B97" s="286" t="s">
        <v>415</v>
      </c>
      <c r="C97" s="290" t="s">
        <v>636</v>
      </c>
      <c r="D97" s="290" t="s">
        <v>636</v>
      </c>
      <c r="E97" s="290" t="s">
        <v>636</v>
      </c>
      <c r="F97" s="290" t="s">
        <v>636</v>
      </c>
      <c r="G97" s="290" t="s">
        <v>636</v>
      </c>
      <c r="H97" s="290" t="s">
        <v>636</v>
      </c>
      <c r="I97" s="290" t="s">
        <v>636</v>
      </c>
      <c r="J97" s="290" t="s">
        <v>636</v>
      </c>
      <c r="K97" s="290" t="s">
        <v>636</v>
      </c>
      <c r="L97" s="290" t="s">
        <v>636</v>
      </c>
      <c r="M97" s="290" t="s">
        <v>636</v>
      </c>
      <c r="N97" s="290" t="s">
        <v>636</v>
      </c>
      <c r="O97" s="290" t="s">
        <v>636</v>
      </c>
      <c r="P97" s="290" t="s">
        <v>636</v>
      </c>
      <c r="Q97" s="290" t="s">
        <v>636</v>
      </c>
      <c r="R97" s="290" t="s">
        <v>636</v>
      </c>
      <c r="S97" s="290" t="s">
        <v>636</v>
      </c>
      <c r="T97" s="290" t="s">
        <v>636</v>
      </c>
      <c r="U97" s="290" t="s">
        <v>636</v>
      </c>
      <c r="V97" s="290" t="s">
        <v>636</v>
      </c>
      <c r="W97" s="290"/>
      <c r="X97" s="290"/>
      <c r="Y97" s="290"/>
      <c r="Z97" s="290"/>
      <c r="AA97" s="290"/>
      <c r="AB97" s="290"/>
      <c r="AC97" s="290"/>
      <c r="AD97" s="290"/>
      <c r="AE97" s="290"/>
      <c r="AF97" s="290"/>
      <c r="AG97" s="290"/>
      <c r="AH97" s="290"/>
      <c r="AI97" s="290"/>
      <c r="AJ97" s="290"/>
      <c r="AK97" s="290"/>
      <c r="AL97" s="290"/>
      <c r="AM97" s="290"/>
      <c r="AN97" s="290"/>
      <c r="AO97" s="290"/>
      <c r="AP97" s="290"/>
      <c r="AQ97" s="261" t="s">
        <v>415</v>
      </c>
      <c r="AR97" s="261" t="s">
        <v>2093</v>
      </c>
    </row>
    <row r="98" spans="1:45" ht="47.4" x14ac:dyDescent="0.65">
      <c r="A98" s="284">
        <v>121340</v>
      </c>
      <c r="B98" s="286" t="s">
        <v>415</v>
      </c>
      <c r="C98" s="290" t="s">
        <v>636</v>
      </c>
      <c r="D98" s="290" t="s">
        <v>636</v>
      </c>
      <c r="E98" s="290" t="s">
        <v>636</v>
      </c>
      <c r="F98" s="290" t="s">
        <v>636</v>
      </c>
      <c r="G98" s="290" t="s">
        <v>636</v>
      </c>
      <c r="H98" s="290" t="s">
        <v>636</v>
      </c>
      <c r="I98" s="290" t="s">
        <v>636</v>
      </c>
      <c r="J98" s="290" t="s">
        <v>636</v>
      </c>
      <c r="K98" s="290" t="s">
        <v>636</v>
      </c>
      <c r="L98" s="290" t="s">
        <v>636</v>
      </c>
      <c r="M98" s="290" t="s">
        <v>636</v>
      </c>
      <c r="N98" s="290" t="s">
        <v>636</v>
      </c>
      <c r="O98" s="290" t="s">
        <v>636</v>
      </c>
      <c r="P98" s="290" t="s">
        <v>636</v>
      </c>
      <c r="Q98" s="290" t="s">
        <v>636</v>
      </c>
      <c r="R98" s="290" t="s">
        <v>636</v>
      </c>
      <c r="S98" s="290" t="s">
        <v>636</v>
      </c>
      <c r="T98" s="290" t="s">
        <v>636</v>
      </c>
      <c r="U98" s="290" t="s">
        <v>636</v>
      </c>
      <c r="V98" s="290" t="s">
        <v>636</v>
      </c>
      <c r="W98" s="290"/>
      <c r="X98" s="290"/>
      <c r="Y98" s="290"/>
      <c r="Z98" s="290"/>
      <c r="AA98" s="290"/>
      <c r="AB98" s="290"/>
      <c r="AC98" s="290"/>
      <c r="AD98" s="290"/>
      <c r="AE98" s="290"/>
      <c r="AF98" s="290"/>
      <c r="AG98" s="290"/>
      <c r="AH98" s="290"/>
      <c r="AI98" s="290"/>
      <c r="AJ98" s="290"/>
      <c r="AK98" s="290"/>
      <c r="AL98" s="290"/>
      <c r="AM98" s="290"/>
      <c r="AN98" s="290"/>
      <c r="AO98" s="290"/>
      <c r="AP98" s="290"/>
      <c r="AQ98" s="261" t="s">
        <v>415</v>
      </c>
      <c r="AR98" s="261" t="s">
        <v>2091</v>
      </c>
    </row>
    <row r="99" spans="1:45" ht="21.6" x14ac:dyDescent="0.65">
      <c r="A99" s="286">
        <v>121363</v>
      </c>
      <c r="B99" s="286" t="s">
        <v>415</v>
      </c>
      <c r="C99" s="290" t="s">
        <v>181</v>
      </c>
      <c r="D99" s="290" t="s">
        <v>181</v>
      </c>
      <c r="E99" s="290" t="s">
        <v>181</v>
      </c>
      <c r="F99" s="290" t="s">
        <v>181</v>
      </c>
      <c r="G99" s="290" t="s">
        <v>181</v>
      </c>
      <c r="H99" s="290" t="s">
        <v>181</v>
      </c>
      <c r="I99" s="290" t="s">
        <v>183</v>
      </c>
      <c r="J99" s="290" t="s">
        <v>181</v>
      </c>
      <c r="K99" s="290" t="s">
        <v>183</v>
      </c>
      <c r="L99" s="290" t="s">
        <v>181</v>
      </c>
      <c r="M99" s="290" t="s">
        <v>183</v>
      </c>
      <c r="N99" s="290" t="s">
        <v>181</v>
      </c>
      <c r="O99" s="290" t="s">
        <v>181</v>
      </c>
      <c r="P99" s="290" t="s">
        <v>183</v>
      </c>
      <c r="Q99" s="290" t="s">
        <v>181</v>
      </c>
      <c r="R99" s="290" t="s">
        <v>182</v>
      </c>
      <c r="S99" s="290" t="s">
        <v>181</v>
      </c>
      <c r="T99" s="290" t="s">
        <v>183</v>
      </c>
      <c r="U99" s="290" t="s">
        <v>181</v>
      </c>
      <c r="V99" s="290" t="s">
        <v>181</v>
      </c>
      <c r="W99" s="290"/>
      <c r="X99" s="290"/>
      <c r="Y99" s="290"/>
      <c r="Z99" s="290"/>
      <c r="AA99" s="290"/>
      <c r="AB99" s="290"/>
      <c r="AC99" s="290"/>
      <c r="AD99" s="290"/>
      <c r="AE99" s="290"/>
      <c r="AF99" s="290"/>
      <c r="AG99" s="290"/>
      <c r="AH99" s="290"/>
      <c r="AI99" s="290"/>
      <c r="AJ99" s="290"/>
      <c r="AK99" s="290"/>
      <c r="AL99" s="290"/>
      <c r="AM99" s="290"/>
      <c r="AN99" s="290"/>
      <c r="AO99" s="290"/>
      <c r="AP99" s="290"/>
      <c r="AQ99" s="261" t="s">
        <v>415</v>
      </c>
      <c r="AR99" s="261" t="s">
        <v>307</v>
      </c>
    </row>
    <row r="100" spans="1:45" ht="43.2" x14ac:dyDescent="0.3">
      <c r="A100" s="260">
        <v>121383</v>
      </c>
      <c r="B100" s="261" t="s">
        <v>415</v>
      </c>
      <c r="C100" s="261" t="s">
        <v>636</v>
      </c>
      <c r="D100" s="261" t="s">
        <v>636</v>
      </c>
      <c r="E100" s="261" t="s">
        <v>636</v>
      </c>
      <c r="F100" s="261" t="s">
        <v>636</v>
      </c>
      <c r="G100" s="261" t="s">
        <v>636</v>
      </c>
      <c r="H100" s="261" t="s">
        <v>636</v>
      </c>
      <c r="I100" s="261" t="s">
        <v>636</v>
      </c>
      <c r="J100" s="261" t="s">
        <v>636</v>
      </c>
      <c r="K100" s="261" t="s">
        <v>636</v>
      </c>
      <c r="L100" s="261" t="s">
        <v>636</v>
      </c>
      <c r="M100" s="261" t="s">
        <v>636</v>
      </c>
      <c r="N100" s="261" t="s">
        <v>636</v>
      </c>
      <c r="O100" s="261" t="s">
        <v>636</v>
      </c>
      <c r="P100" s="261" t="s">
        <v>636</v>
      </c>
      <c r="Q100" s="261" t="s">
        <v>636</v>
      </c>
      <c r="R100" s="261" t="s">
        <v>636</v>
      </c>
      <c r="S100" s="261" t="s">
        <v>636</v>
      </c>
      <c r="T100" s="261" t="s">
        <v>636</v>
      </c>
      <c r="U100" s="261" t="s">
        <v>636</v>
      </c>
      <c r="V100" s="261" t="s">
        <v>636</v>
      </c>
      <c r="W100" s="290"/>
      <c r="X100" s="290"/>
      <c r="Y100" s="290"/>
      <c r="Z100" s="290"/>
      <c r="AA100" s="290"/>
      <c r="AB100" s="290"/>
      <c r="AC100" s="290"/>
      <c r="AD100" s="290"/>
      <c r="AE100" s="290"/>
      <c r="AF100" s="290"/>
      <c r="AG100" s="290"/>
      <c r="AH100" s="290"/>
      <c r="AI100" s="290"/>
      <c r="AJ100" s="290"/>
      <c r="AK100" s="290"/>
      <c r="AL100" s="290"/>
      <c r="AM100" s="290"/>
      <c r="AN100" s="291"/>
      <c r="AO100" s="295"/>
      <c r="AP100" s="298"/>
      <c r="AQ100" s="261" t="s">
        <v>415</v>
      </c>
      <c r="AR100" s="261" t="s">
        <v>2091</v>
      </c>
      <c r="AS100"/>
    </row>
    <row r="101" spans="1:45" ht="14.4" x14ac:dyDescent="0.3">
      <c r="A101" s="262">
        <v>121474</v>
      </c>
      <c r="B101" s="263" t="s">
        <v>415</v>
      </c>
      <c r="C101" s="261" t="s">
        <v>182</v>
      </c>
      <c r="D101" s="261" t="s">
        <v>182</v>
      </c>
      <c r="E101" s="261" t="s">
        <v>182</v>
      </c>
      <c r="F101" s="261" t="s">
        <v>182</v>
      </c>
      <c r="G101" s="261" t="s">
        <v>182</v>
      </c>
      <c r="H101" s="261" t="s">
        <v>182</v>
      </c>
      <c r="I101" s="261" t="s">
        <v>182</v>
      </c>
      <c r="J101" s="261" t="s">
        <v>182</v>
      </c>
      <c r="K101" s="261" t="s">
        <v>182</v>
      </c>
      <c r="L101" s="261" t="s">
        <v>182</v>
      </c>
      <c r="M101" s="261" t="s">
        <v>182</v>
      </c>
      <c r="N101" s="261" t="s">
        <v>182</v>
      </c>
      <c r="O101" s="261" t="s">
        <v>182</v>
      </c>
      <c r="P101" s="261" t="s">
        <v>182</v>
      </c>
      <c r="Q101" s="261" t="s">
        <v>182</v>
      </c>
      <c r="R101" s="261" t="s">
        <v>182</v>
      </c>
      <c r="S101" s="261" t="s">
        <v>182</v>
      </c>
      <c r="T101" s="261" t="s">
        <v>182</v>
      </c>
      <c r="U101" s="261" t="s">
        <v>182</v>
      </c>
      <c r="V101" s="261" t="s">
        <v>182</v>
      </c>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t="e">
        <f>VLOOKUP(A101,#REF!,5,0)</f>
        <v>#REF!</v>
      </c>
      <c r="AR101" s="261" t="e">
        <f>VLOOKUP(A101,#REF!,6,0)</f>
        <v>#REF!</v>
      </c>
      <c r="AS101"/>
    </row>
    <row r="102" spans="1:45" ht="47.4" x14ac:dyDescent="0.65">
      <c r="A102" s="284">
        <v>121481</v>
      </c>
      <c r="B102" s="286" t="s">
        <v>415</v>
      </c>
      <c r="C102" s="290" t="s">
        <v>636</v>
      </c>
      <c r="D102" s="290" t="s">
        <v>636</v>
      </c>
      <c r="E102" s="290" t="s">
        <v>636</v>
      </c>
      <c r="F102" s="290" t="s">
        <v>636</v>
      </c>
      <c r="G102" s="290" t="s">
        <v>636</v>
      </c>
      <c r="H102" s="290" t="s">
        <v>636</v>
      </c>
      <c r="I102" s="290" t="s">
        <v>636</v>
      </c>
      <c r="J102" s="290" t="s">
        <v>636</v>
      </c>
      <c r="K102" s="290" t="s">
        <v>636</v>
      </c>
      <c r="L102" s="290" t="s">
        <v>636</v>
      </c>
      <c r="M102" s="290" t="s">
        <v>636</v>
      </c>
      <c r="N102" s="290" t="s">
        <v>636</v>
      </c>
      <c r="O102" s="290" t="s">
        <v>636</v>
      </c>
      <c r="P102" s="290" t="s">
        <v>636</v>
      </c>
      <c r="Q102" s="290" t="s">
        <v>636</v>
      </c>
      <c r="R102" s="290" t="s">
        <v>636</v>
      </c>
      <c r="S102" s="290" t="s">
        <v>636</v>
      </c>
      <c r="T102" s="290" t="s">
        <v>636</v>
      </c>
      <c r="U102" s="290" t="s">
        <v>636</v>
      </c>
      <c r="V102" s="290" t="s">
        <v>636</v>
      </c>
      <c r="W102" s="290"/>
      <c r="X102" s="290"/>
      <c r="Y102" s="290"/>
      <c r="Z102" s="290"/>
      <c r="AA102" s="290"/>
      <c r="AB102" s="290"/>
      <c r="AC102" s="290"/>
      <c r="AD102" s="290"/>
      <c r="AE102" s="290"/>
      <c r="AF102" s="290"/>
      <c r="AG102" s="290"/>
      <c r="AH102" s="290"/>
      <c r="AI102" s="290"/>
      <c r="AJ102" s="290"/>
      <c r="AK102" s="290"/>
      <c r="AL102" s="290"/>
      <c r="AM102" s="290"/>
      <c r="AN102" s="290"/>
      <c r="AO102" s="290"/>
      <c r="AP102" s="290"/>
      <c r="AQ102" s="261" t="s">
        <v>415</v>
      </c>
      <c r="AR102" s="261" t="s">
        <v>2089</v>
      </c>
    </row>
    <row r="103" spans="1:45" ht="43.2" x14ac:dyDescent="0.3">
      <c r="A103" s="260">
        <v>121489</v>
      </c>
      <c r="B103" s="261" t="s">
        <v>415</v>
      </c>
      <c r="C103" s="261" t="s">
        <v>636</v>
      </c>
      <c r="D103" s="261" t="s">
        <v>636</v>
      </c>
      <c r="E103" s="261" t="s">
        <v>636</v>
      </c>
      <c r="F103" s="261" t="s">
        <v>636</v>
      </c>
      <c r="G103" s="261" t="s">
        <v>636</v>
      </c>
      <c r="H103" s="261" t="s">
        <v>636</v>
      </c>
      <c r="I103" s="261" t="s">
        <v>636</v>
      </c>
      <c r="J103" s="261" t="s">
        <v>636</v>
      </c>
      <c r="K103" s="261" t="s">
        <v>636</v>
      </c>
      <c r="L103" s="261" t="s">
        <v>636</v>
      </c>
      <c r="M103" s="261" t="s">
        <v>636</v>
      </c>
      <c r="N103" s="261" t="s">
        <v>636</v>
      </c>
      <c r="O103" s="261" t="s">
        <v>636</v>
      </c>
      <c r="P103" s="261" t="s">
        <v>636</v>
      </c>
      <c r="Q103" s="261" t="s">
        <v>636</v>
      </c>
      <c r="R103" s="261" t="s">
        <v>636</v>
      </c>
      <c r="S103" s="261" t="s">
        <v>636</v>
      </c>
      <c r="T103" s="261" t="s">
        <v>636</v>
      </c>
      <c r="U103" s="261" t="s">
        <v>636</v>
      </c>
      <c r="V103" s="261" t="s">
        <v>636</v>
      </c>
      <c r="W103" s="290"/>
      <c r="X103" s="290"/>
      <c r="Y103" s="290"/>
      <c r="Z103" s="290"/>
      <c r="AA103" s="290"/>
      <c r="AB103" s="290"/>
      <c r="AC103" s="290"/>
      <c r="AD103" s="290"/>
      <c r="AE103" s="290"/>
      <c r="AF103" s="290"/>
      <c r="AG103" s="290"/>
      <c r="AH103" s="290"/>
      <c r="AI103" s="290"/>
      <c r="AJ103" s="290"/>
      <c r="AK103" s="290"/>
      <c r="AL103" s="290"/>
      <c r="AM103" s="290"/>
      <c r="AN103" s="291"/>
      <c r="AO103" s="290"/>
      <c r="AP103" s="298"/>
      <c r="AQ103" s="261" t="s">
        <v>415</v>
      </c>
      <c r="AR103" s="261" t="s">
        <v>2091</v>
      </c>
      <c r="AS103"/>
    </row>
    <row r="104" spans="1:45" ht="47.4" x14ac:dyDescent="0.65">
      <c r="A104" s="286">
        <v>121529</v>
      </c>
      <c r="B104" s="286" t="s">
        <v>415</v>
      </c>
      <c r="C104" s="290" t="s">
        <v>636</v>
      </c>
      <c r="D104" s="290" t="s">
        <v>636</v>
      </c>
      <c r="E104" s="290" t="s">
        <v>636</v>
      </c>
      <c r="F104" s="290" t="s">
        <v>636</v>
      </c>
      <c r="G104" s="290" t="s">
        <v>636</v>
      </c>
      <c r="H104" s="290" t="s">
        <v>636</v>
      </c>
      <c r="I104" s="290" t="s">
        <v>636</v>
      </c>
      <c r="J104" s="290" t="s">
        <v>636</v>
      </c>
      <c r="K104" s="290" t="s">
        <v>636</v>
      </c>
      <c r="L104" s="290" t="s">
        <v>636</v>
      </c>
      <c r="M104" s="290" t="s">
        <v>636</v>
      </c>
      <c r="N104" s="290" t="s">
        <v>636</v>
      </c>
      <c r="O104" s="290" t="s">
        <v>636</v>
      </c>
      <c r="P104" s="290" t="s">
        <v>636</v>
      </c>
      <c r="Q104" s="290" t="s">
        <v>636</v>
      </c>
      <c r="R104" s="290" t="s">
        <v>636</v>
      </c>
      <c r="S104" s="290" t="s">
        <v>636</v>
      </c>
      <c r="T104" s="290" t="s">
        <v>636</v>
      </c>
      <c r="U104" s="290" t="s">
        <v>636</v>
      </c>
      <c r="V104" s="290" t="s">
        <v>636</v>
      </c>
      <c r="W104" s="290"/>
      <c r="X104" s="290"/>
      <c r="Y104" s="290"/>
      <c r="Z104" s="290"/>
      <c r="AA104" s="290"/>
      <c r="AB104" s="290"/>
      <c r="AC104" s="290"/>
      <c r="AD104" s="290"/>
      <c r="AE104" s="290"/>
      <c r="AF104" s="290"/>
      <c r="AG104" s="290"/>
      <c r="AH104" s="290"/>
      <c r="AI104" s="290"/>
      <c r="AJ104" s="290"/>
      <c r="AK104" s="290"/>
      <c r="AL104" s="290"/>
      <c r="AM104" s="290"/>
      <c r="AN104" s="290"/>
      <c r="AO104" s="290"/>
      <c r="AP104" s="290"/>
      <c r="AQ104" s="261" t="s">
        <v>415</v>
      </c>
      <c r="AR104" s="261" t="s">
        <v>2091</v>
      </c>
    </row>
    <row r="105" spans="1:45" ht="14.4" x14ac:dyDescent="0.3">
      <c r="A105" s="262">
        <v>121541</v>
      </c>
      <c r="B105" s="263" t="s">
        <v>415</v>
      </c>
      <c r="C105" s="261" t="s">
        <v>182</v>
      </c>
      <c r="D105" s="261" t="s">
        <v>182</v>
      </c>
      <c r="E105" s="261" t="s">
        <v>182</v>
      </c>
      <c r="F105" s="261" t="s">
        <v>182</v>
      </c>
      <c r="G105" s="261" t="s">
        <v>182</v>
      </c>
      <c r="H105" s="261" t="s">
        <v>182</v>
      </c>
      <c r="I105" s="261" t="s">
        <v>182</v>
      </c>
      <c r="J105" s="261" t="s">
        <v>182</v>
      </c>
      <c r="K105" s="261" t="s">
        <v>182</v>
      </c>
      <c r="L105" s="261" t="s">
        <v>182</v>
      </c>
      <c r="M105" s="261" t="s">
        <v>182</v>
      </c>
      <c r="N105" s="261" t="s">
        <v>182</v>
      </c>
      <c r="O105" s="261" t="s">
        <v>182</v>
      </c>
      <c r="P105" s="261" t="s">
        <v>182</v>
      </c>
      <c r="Q105" s="261" t="s">
        <v>182</v>
      </c>
      <c r="R105" s="261" t="s">
        <v>182</v>
      </c>
      <c r="S105" s="261" t="s">
        <v>182</v>
      </c>
      <c r="T105" s="261" t="s">
        <v>182</v>
      </c>
      <c r="U105" s="261" t="s">
        <v>182</v>
      </c>
      <c r="V105" s="261" t="s">
        <v>182</v>
      </c>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t="e">
        <f>VLOOKUP(A105,#REF!,5,0)</f>
        <v>#REF!</v>
      </c>
      <c r="AR105" s="261" t="e">
        <f>VLOOKUP(A105,#REF!,6,0)</f>
        <v>#REF!</v>
      </c>
      <c r="AS105"/>
    </row>
    <row r="106" spans="1:45" ht="43.2" x14ac:dyDescent="0.3">
      <c r="A106" s="260">
        <v>121543</v>
      </c>
      <c r="B106" s="261" t="s">
        <v>415</v>
      </c>
      <c r="C106" s="261" t="s">
        <v>636</v>
      </c>
      <c r="D106" s="261" t="s">
        <v>636</v>
      </c>
      <c r="E106" s="261" t="s">
        <v>636</v>
      </c>
      <c r="F106" s="261" t="s">
        <v>636</v>
      </c>
      <c r="G106" s="261" t="s">
        <v>636</v>
      </c>
      <c r="H106" s="261" t="s">
        <v>636</v>
      </c>
      <c r="I106" s="261" t="s">
        <v>636</v>
      </c>
      <c r="J106" s="261" t="s">
        <v>636</v>
      </c>
      <c r="K106" s="261" t="s">
        <v>636</v>
      </c>
      <c r="L106" s="261" t="s">
        <v>636</v>
      </c>
      <c r="M106" s="261" t="s">
        <v>636</v>
      </c>
      <c r="N106" s="261" t="s">
        <v>636</v>
      </c>
      <c r="O106" s="261" t="s">
        <v>636</v>
      </c>
      <c r="P106" s="261" t="s">
        <v>636</v>
      </c>
      <c r="Q106" s="261" t="s">
        <v>636</v>
      </c>
      <c r="R106" s="261" t="s">
        <v>636</v>
      </c>
      <c r="S106" s="261" t="s">
        <v>636</v>
      </c>
      <c r="T106" s="261" t="s">
        <v>636</v>
      </c>
      <c r="U106" s="261" t="s">
        <v>636</v>
      </c>
      <c r="V106" s="261" t="s">
        <v>636</v>
      </c>
      <c r="W106" s="290"/>
      <c r="X106" s="290"/>
      <c r="Y106" s="290"/>
      <c r="Z106" s="290"/>
      <c r="AA106" s="290"/>
      <c r="AB106" s="290"/>
      <c r="AC106" s="290"/>
      <c r="AD106" s="290"/>
      <c r="AE106" s="290"/>
      <c r="AF106" s="290"/>
      <c r="AG106" s="290"/>
      <c r="AH106" s="290"/>
      <c r="AI106" s="290"/>
      <c r="AJ106" s="290"/>
      <c r="AK106" s="290"/>
      <c r="AL106" s="290"/>
      <c r="AM106" s="290"/>
      <c r="AN106" s="291"/>
      <c r="AO106" s="290"/>
      <c r="AP106" s="298"/>
      <c r="AQ106" s="261" t="s">
        <v>415</v>
      </c>
      <c r="AR106" s="261" t="s">
        <v>2091</v>
      </c>
      <c r="AS106"/>
    </row>
    <row r="107" spans="1:45" ht="14.4" x14ac:dyDescent="0.3">
      <c r="A107" s="262">
        <v>121547</v>
      </c>
      <c r="B107" s="263" t="s">
        <v>415</v>
      </c>
      <c r="C107" s="261" t="s">
        <v>182</v>
      </c>
      <c r="D107" s="261" t="s">
        <v>182</v>
      </c>
      <c r="E107" s="261" t="s">
        <v>182</v>
      </c>
      <c r="F107" s="261" t="s">
        <v>182</v>
      </c>
      <c r="G107" s="261" t="s">
        <v>182</v>
      </c>
      <c r="H107" s="261" t="s">
        <v>182</v>
      </c>
      <c r="I107" s="261" t="s">
        <v>182</v>
      </c>
      <c r="J107" s="261" t="s">
        <v>182</v>
      </c>
      <c r="K107" s="261" t="s">
        <v>182</v>
      </c>
      <c r="L107" s="261" t="s">
        <v>182</v>
      </c>
      <c r="M107" s="261" t="s">
        <v>182</v>
      </c>
      <c r="N107" s="261" t="s">
        <v>182</v>
      </c>
      <c r="O107" s="261" t="s">
        <v>182</v>
      </c>
      <c r="P107" s="261" t="s">
        <v>182</v>
      </c>
      <c r="Q107" s="261" t="s">
        <v>182</v>
      </c>
      <c r="R107" s="261" t="s">
        <v>182</v>
      </c>
      <c r="S107" s="261" t="s">
        <v>182</v>
      </c>
      <c r="T107" s="261" t="s">
        <v>182</v>
      </c>
      <c r="U107" s="261" t="s">
        <v>182</v>
      </c>
      <c r="V107" s="261" t="s">
        <v>182</v>
      </c>
      <c r="W107" s="261"/>
      <c r="X107" s="261"/>
      <c r="Y107" s="261"/>
      <c r="Z107" s="261"/>
      <c r="AA107" s="261"/>
      <c r="AB107" s="261"/>
      <c r="AC107" s="261"/>
      <c r="AD107" s="261"/>
      <c r="AE107" s="261"/>
      <c r="AF107" s="261"/>
      <c r="AG107" s="261"/>
      <c r="AH107" s="261"/>
      <c r="AI107" s="261"/>
      <c r="AJ107" s="261"/>
      <c r="AK107" s="261"/>
      <c r="AL107" s="261"/>
      <c r="AM107" s="261"/>
      <c r="AN107" s="261"/>
      <c r="AO107" s="261"/>
      <c r="AP107" s="261"/>
      <c r="AQ107" s="261" t="e">
        <f>VLOOKUP(A107,#REF!,5,0)</f>
        <v>#REF!</v>
      </c>
      <c r="AR107" s="261" t="e">
        <f>VLOOKUP(A107,#REF!,6,0)</f>
        <v>#REF!</v>
      </c>
      <c r="AS107"/>
    </row>
    <row r="108" spans="1:45" ht="43.2" x14ac:dyDescent="0.3">
      <c r="A108" s="260">
        <v>121557</v>
      </c>
      <c r="B108" s="261" t="s">
        <v>415</v>
      </c>
      <c r="C108" s="261" t="s">
        <v>636</v>
      </c>
      <c r="D108" s="261" t="s">
        <v>636</v>
      </c>
      <c r="E108" s="261" t="s">
        <v>636</v>
      </c>
      <c r="F108" s="261" t="s">
        <v>636</v>
      </c>
      <c r="G108" s="261" t="s">
        <v>636</v>
      </c>
      <c r="H108" s="261" t="s">
        <v>636</v>
      </c>
      <c r="I108" s="261" t="s">
        <v>636</v>
      </c>
      <c r="J108" s="261" t="s">
        <v>636</v>
      </c>
      <c r="K108" s="261" t="s">
        <v>636</v>
      </c>
      <c r="L108" s="261" t="s">
        <v>636</v>
      </c>
      <c r="M108" s="261" t="s">
        <v>636</v>
      </c>
      <c r="N108" s="261" t="s">
        <v>636</v>
      </c>
      <c r="O108" s="261" t="s">
        <v>636</v>
      </c>
      <c r="P108" s="261" t="s">
        <v>636</v>
      </c>
      <c r="Q108" s="261" t="s">
        <v>636</v>
      </c>
      <c r="R108" s="261" t="s">
        <v>636</v>
      </c>
      <c r="S108" s="261" t="s">
        <v>636</v>
      </c>
      <c r="T108" s="261" t="s">
        <v>636</v>
      </c>
      <c r="U108" s="261" t="s">
        <v>636</v>
      </c>
      <c r="V108" s="261" t="s">
        <v>636</v>
      </c>
      <c r="W108" s="290"/>
      <c r="X108" s="290"/>
      <c r="Y108" s="290"/>
      <c r="Z108" s="290"/>
      <c r="AA108" s="290"/>
      <c r="AB108" s="290"/>
      <c r="AC108" s="290"/>
      <c r="AD108" s="290"/>
      <c r="AE108" s="290"/>
      <c r="AF108" s="290"/>
      <c r="AG108" s="290"/>
      <c r="AH108" s="290"/>
      <c r="AI108" s="290"/>
      <c r="AJ108" s="290"/>
      <c r="AK108" s="290"/>
      <c r="AL108" s="290"/>
      <c r="AM108" s="290"/>
      <c r="AN108" s="291"/>
      <c r="AO108" s="295"/>
      <c r="AP108" s="298"/>
      <c r="AQ108" s="261" t="s">
        <v>415</v>
      </c>
      <c r="AR108" s="261" t="s">
        <v>2091</v>
      </c>
      <c r="AS108"/>
    </row>
    <row r="109" spans="1:45" ht="14.4" x14ac:dyDescent="0.3">
      <c r="A109" s="262">
        <v>121563</v>
      </c>
      <c r="B109" s="263" t="s">
        <v>415</v>
      </c>
      <c r="C109" s="261" t="s">
        <v>182</v>
      </c>
      <c r="D109" s="261" t="s">
        <v>182</v>
      </c>
      <c r="E109" s="261" t="s">
        <v>182</v>
      </c>
      <c r="F109" s="261" t="s">
        <v>182</v>
      </c>
      <c r="G109" s="261" t="s">
        <v>182</v>
      </c>
      <c r="H109" s="261" t="s">
        <v>182</v>
      </c>
      <c r="I109" s="261" t="s">
        <v>182</v>
      </c>
      <c r="J109" s="261" t="s">
        <v>182</v>
      </c>
      <c r="K109" s="261" t="s">
        <v>182</v>
      </c>
      <c r="L109" s="261" t="s">
        <v>182</v>
      </c>
      <c r="M109" s="261" t="s">
        <v>182</v>
      </c>
      <c r="N109" s="261" t="s">
        <v>182</v>
      </c>
      <c r="O109" s="261" t="s">
        <v>182</v>
      </c>
      <c r="P109" s="261" t="s">
        <v>182</v>
      </c>
      <c r="Q109" s="261" t="s">
        <v>182</v>
      </c>
      <c r="R109" s="261" t="s">
        <v>182</v>
      </c>
      <c r="S109" s="261" t="s">
        <v>182</v>
      </c>
      <c r="T109" s="261" t="s">
        <v>182</v>
      </c>
      <c r="U109" s="261" t="s">
        <v>182</v>
      </c>
      <c r="V109" s="261" t="s">
        <v>182</v>
      </c>
      <c r="W109" s="261"/>
      <c r="X109" s="261"/>
      <c r="Y109" s="261"/>
      <c r="Z109" s="261"/>
      <c r="AA109" s="261"/>
      <c r="AB109" s="261"/>
      <c r="AC109" s="261"/>
      <c r="AD109" s="261"/>
      <c r="AE109" s="261"/>
      <c r="AF109" s="261"/>
      <c r="AG109" s="261"/>
      <c r="AH109" s="261"/>
      <c r="AI109" s="261"/>
      <c r="AJ109" s="261"/>
      <c r="AK109" s="261"/>
      <c r="AL109" s="261"/>
      <c r="AM109" s="261"/>
      <c r="AN109" s="261"/>
      <c r="AO109" s="261"/>
      <c r="AP109" s="261"/>
      <c r="AQ109" s="261" t="e">
        <f>VLOOKUP(A109,#REF!,5,0)</f>
        <v>#REF!</v>
      </c>
      <c r="AR109" s="261" t="e">
        <f>VLOOKUP(A109,#REF!,6,0)</f>
        <v>#REF!</v>
      </c>
      <c r="AS109"/>
    </row>
    <row r="110" spans="1:45" ht="47.4" x14ac:dyDescent="0.65">
      <c r="A110" s="284">
        <v>121584</v>
      </c>
      <c r="B110" s="286" t="s">
        <v>415</v>
      </c>
      <c r="C110" s="290" t="s">
        <v>636</v>
      </c>
      <c r="D110" s="290" t="s">
        <v>636</v>
      </c>
      <c r="E110" s="290" t="s">
        <v>636</v>
      </c>
      <c r="F110" s="290" t="s">
        <v>636</v>
      </c>
      <c r="G110" s="290" t="s">
        <v>636</v>
      </c>
      <c r="H110" s="290" t="s">
        <v>636</v>
      </c>
      <c r="I110" s="290" t="s">
        <v>636</v>
      </c>
      <c r="J110" s="290" t="s">
        <v>636</v>
      </c>
      <c r="K110" s="290" t="s">
        <v>636</v>
      </c>
      <c r="L110" s="290" t="s">
        <v>636</v>
      </c>
      <c r="M110" s="290" t="s">
        <v>636</v>
      </c>
      <c r="N110" s="290" t="s">
        <v>636</v>
      </c>
      <c r="O110" s="290" t="s">
        <v>636</v>
      </c>
      <c r="P110" s="290" t="s">
        <v>636</v>
      </c>
      <c r="Q110" s="290" t="s">
        <v>636</v>
      </c>
      <c r="R110" s="290" t="s">
        <v>307</v>
      </c>
      <c r="S110" s="290" t="s">
        <v>307</v>
      </c>
      <c r="T110" s="290" t="s">
        <v>307</v>
      </c>
      <c r="U110" s="290" t="s">
        <v>307</v>
      </c>
      <c r="V110" s="290" t="s">
        <v>307</v>
      </c>
      <c r="W110" s="290"/>
      <c r="X110" s="290"/>
      <c r="Y110" s="290"/>
      <c r="Z110" s="290"/>
      <c r="AA110" s="290"/>
      <c r="AB110" s="290"/>
      <c r="AC110" s="290"/>
      <c r="AD110" s="290"/>
      <c r="AE110" s="290"/>
      <c r="AF110" s="290"/>
      <c r="AG110" s="290"/>
      <c r="AH110" s="290"/>
      <c r="AI110" s="290"/>
      <c r="AJ110" s="290"/>
      <c r="AK110" s="290"/>
      <c r="AL110" s="290"/>
      <c r="AM110" s="290"/>
      <c r="AN110" s="290"/>
      <c r="AO110" s="290"/>
      <c r="AP110" s="290"/>
      <c r="AQ110" s="261" t="s">
        <v>415</v>
      </c>
      <c r="AR110" s="261" t="s">
        <v>2088</v>
      </c>
    </row>
    <row r="111" spans="1:45" ht="43.2" x14ac:dyDescent="0.3">
      <c r="A111" s="260">
        <v>121593</v>
      </c>
      <c r="B111" s="261" t="s">
        <v>415</v>
      </c>
      <c r="C111" s="261" t="s">
        <v>636</v>
      </c>
      <c r="D111" s="261" t="s">
        <v>636</v>
      </c>
      <c r="E111" s="261" t="s">
        <v>636</v>
      </c>
      <c r="F111" s="261" t="s">
        <v>636</v>
      </c>
      <c r="G111" s="261" t="s">
        <v>636</v>
      </c>
      <c r="H111" s="261" t="s">
        <v>636</v>
      </c>
      <c r="I111" s="261" t="s">
        <v>636</v>
      </c>
      <c r="J111" s="261" t="s">
        <v>636</v>
      </c>
      <c r="K111" s="261" t="s">
        <v>636</v>
      </c>
      <c r="L111" s="261" t="s">
        <v>636</v>
      </c>
      <c r="M111" s="261" t="s">
        <v>636</v>
      </c>
      <c r="N111" s="261" t="s">
        <v>636</v>
      </c>
      <c r="O111" s="261" t="s">
        <v>636</v>
      </c>
      <c r="P111" s="261" t="s">
        <v>636</v>
      </c>
      <c r="Q111" s="261" t="s">
        <v>636</v>
      </c>
      <c r="R111" s="261" t="s">
        <v>636</v>
      </c>
      <c r="S111" s="261" t="s">
        <v>636</v>
      </c>
      <c r="T111" s="261" t="s">
        <v>636</v>
      </c>
      <c r="U111" s="261" t="s">
        <v>636</v>
      </c>
      <c r="V111" s="261" t="s">
        <v>636</v>
      </c>
      <c r="W111" s="290"/>
      <c r="X111" s="290"/>
      <c r="Y111" s="290"/>
      <c r="Z111" s="290"/>
      <c r="AA111" s="290"/>
      <c r="AB111" s="290"/>
      <c r="AC111" s="290"/>
      <c r="AD111" s="290"/>
      <c r="AE111" s="290"/>
      <c r="AF111" s="290"/>
      <c r="AG111" s="290"/>
      <c r="AH111" s="290"/>
      <c r="AI111" s="290"/>
      <c r="AJ111" s="290"/>
      <c r="AK111" s="290"/>
      <c r="AL111" s="290"/>
      <c r="AM111" s="290"/>
      <c r="AN111" s="291"/>
      <c r="AO111" s="290"/>
      <c r="AP111" s="298"/>
      <c r="AQ111" s="261" t="s">
        <v>415</v>
      </c>
      <c r="AR111" s="261" t="s">
        <v>2091</v>
      </c>
      <c r="AS111"/>
    </row>
    <row r="112" spans="1:45" ht="47.4" x14ac:dyDescent="0.65">
      <c r="A112" s="260">
        <v>121599</v>
      </c>
      <c r="B112" s="261" t="s">
        <v>415</v>
      </c>
      <c r="C112" s="261" t="s">
        <v>636</v>
      </c>
      <c r="D112" s="261" t="s">
        <v>636</v>
      </c>
      <c r="E112" s="261" t="s">
        <v>636</v>
      </c>
      <c r="F112" s="261" t="s">
        <v>636</v>
      </c>
      <c r="G112" s="261" t="s">
        <v>636</v>
      </c>
      <c r="H112" s="261" t="s">
        <v>636</v>
      </c>
      <c r="I112" s="261" t="s">
        <v>636</v>
      </c>
      <c r="J112" s="261" t="s">
        <v>636</v>
      </c>
      <c r="K112" s="261" t="s">
        <v>636</v>
      </c>
      <c r="L112" s="261" t="s">
        <v>636</v>
      </c>
      <c r="M112" s="261" t="s">
        <v>636</v>
      </c>
      <c r="N112" s="261" t="s">
        <v>636</v>
      </c>
      <c r="O112" s="261" t="s">
        <v>636</v>
      </c>
      <c r="P112" s="261" t="s">
        <v>636</v>
      </c>
      <c r="Q112" s="261" t="s">
        <v>636</v>
      </c>
      <c r="R112" s="261" t="s">
        <v>636</v>
      </c>
      <c r="S112" s="261" t="s">
        <v>636</v>
      </c>
      <c r="T112" s="261" t="s">
        <v>636</v>
      </c>
      <c r="U112" s="261" t="s">
        <v>636</v>
      </c>
      <c r="V112" s="261" t="s">
        <v>636</v>
      </c>
      <c r="W112" s="290"/>
      <c r="X112" s="290"/>
      <c r="Y112" s="290"/>
      <c r="Z112" s="290"/>
      <c r="AA112" s="290"/>
      <c r="AB112" s="290"/>
      <c r="AC112" s="290"/>
      <c r="AD112" s="290"/>
      <c r="AE112" s="290"/>
      <c r="AF112" s="290"/>
      <c r="AG112" s="290"/>
      <c r="AH112" s="290"/>
      <c r="AI112" s="290"/>
      <c r="AJ112" s="290"/>
      <c r="AK112" s="290"/>
      <c r="AL112" s="290"/>
      <c r="AM112" s="290"/>
      <c r="AN112" s="286"/>
      <c r="AO112" s="297"/>
      <c r="AP112" s="297"/>
      <c r="AQ112" s="261" t="s">
        <v>415</v>
      </c>
      <c r="AR112" s="261" t="s">
        <v>2091</v>
      </c>
      <c r="AS112"/>
    </row>
    <row r="113" spans="1:45" ht="14.4" x14ac:dyDescent="0.3">
      <c r="A113" s="262">
        <v>121619</v>
      </c>
      <c r="B113" s="263" t="s">
        <v>415</v>
      </c>
      <c r="C113" s="261" t="s">
        <v>182</v>
      </c>
      <c r="D113" s="261" t="s">
        <v>182</v>
      </c>
      <c r="E113" s="261" t="s">
        <v>182</v>
      </c>
      <c r="F113" s="261" t="s">
        <v>182</v>
      </c>
      <c r="G113" s="261" t="s">
        <v>182</v>
      </c>
      <c r="H113" s="261" t="s">
        <v>182</v>
      </c>
      <c r="I113" s="261" t="s">
        <v>182</v>
      </c>
      <c r="J113" s="261" t="s">
        <v>182</v>
      </c>
      <c r="K113" s="261" t="s">
        <v>182</v>
      </c>
      <c r="L113" s="261" t="s">
        <v>182</v>
      </c>
      <c r="M113" s="261" t="s">
        <v>182</v>
      </c>
      <c r="N113" s="261" t="s">
        <v>182</v>
      </c>
      <c r="O113" s="261" t="s">
        <v>182</v>
      </c>
      <c r="P113" s="261" t="s">
        <v>182</v>
      </c>
      <c r="Q113" s="261" t="s">
        <v>182</v>
      </c>
      <c r="R113" s="261" t="s">
        <v>182</v>
      </c>
      <c r="S113" s="261" t="s">
        <v>182</v>
      </c>
      <c r="T113" s="261" t="s">
        <v>182</v>
      </c>
      <c r="U113" s="261" t="s">
        <v>182</v>
      </c>
      <c r="V113" s="261" t="s">
        <v>182</v>
      </c>
      <c r="W113" s="261"/>
      <c r="X113" s="261"/>
      <c r="Y113" s="261"/>
      <c r="Z113" s="261"/>
      <c r="AA113" s="261"/>
      <c r="AB113" s="261"/>
      <c r="AC113" s="261"/>
      <c r="AD113" s="261"/>
      <c r="AE113" s="261"/>
      <c r="AF113" s="261"/>
      <c r="AG113" s="261"/>
      <c r="AH113" s="261"/>
      <c r="AI113" s="261"/>
      <c r="AJ113" s="261"/>
      <c r="AK113" s="261"/>
      <c r="AL113" s="261"/>
      <c r="AM113" s="261"/>
      <c r="AN113" s="261"/>
      <c r="AO113" s="261"/>
      <c r="AP113" s="261"/>
      <c r="AQ113" s="261" t="e">
        <f>VLOOKUP(A113,#REF!,5,0)</f>
        <v>#REF!</v>
      </c>
      <c r="AR113" s="261" t="e">
        <f>VLOOKUP(A113,#REF!,6,0)</f>
        <v>#REF!</v>
      </c>
      <c r="AS113"/>
    </row>
    <row r="114" spans="1:45" ht="43.2" x14ac:dyDescent="0.3">
      <c r="A114" s="260">
        <v>121625</v>
      </c>
      <c r="B114" s="261" t="s">
        <v>415</v>
      </c>
      <c r="C114" s="261" t="s">
        <v>636</v>
      </c>
      <c r="D114" s="261" t="s">
        <v>636</v>
      </c>
      <c r="E114" s="261" t="s">
        <v>636</v>
      </c>
      <c r="F114" s="261" t="s">
        <v>636</v>
      </c>
      <c r="G114" s="261" t="s">
        <v>636</v>
      </c>
      <c r="H114" s="261" t="s">
        <v>636</v>
      </c>
      <c r="I114" s="261" t="s">
        <v>636</v>
      </c>
      <c r="J114" s="261" t="s">
        <v>636</v>
      </c>
      <c r="K114" s="261" t="s">
        <v>636</v>
      </c>
      <c r="L114" s="261" t="s">
        <v>636</v>
      </c>
      <c r="M114" s="261" t="s">
        <v>636</v>
      </c>
      <c r="N114" s="261" t="s">
        <v>636</v>
      </c>
      <c r="O114" s="261" t="s">
        <v>636</v>
      </c>
      <c r="P114" s="261" t="s">
        <v>636</v>
      </c>
      <c r="Q114" s="261" t="s">
        <v>636</v>
      </c>
      <c r="R114" s="261" t="s">
        <v>636</v>
      </c>
      <c r="S114" s="261" t="s">
        <v>636</v>
      </c>
      <c r="T114" s="261" t="s">
        <v>636</v>
      </c>
      <c r="U114" s="261" t="s">
        <v>636</v>
      </c>
      <c r="V114" s="261" t="s">
        <v>636</v>
      </c>
      <c r="W114" s="290"/>
      <c r="X114" s="290"/>
      <c r="Y114" s="290"/>
      <c r="Z114" s="290"/>
      <c r="AA114" s="290"/>
      <c r="AB114" s="290"/>
      <c r="AC114" s="290"/>
      <c r="AD114" s="290"/>
      <c r="AE114" s="290"/>
      <c r="AF114" s="290"/>
      <c r="AG114" s="290"/>
      <c r="AH114" s="290"/>
      <c r="AI114" s="290"/>
      <c r="AJ114" s="290"/>
      <c r="AK114" s="290"/>
      <c r="AL114" s="290"/>
      <c r="AM114" s="290"/>
      <c r="AN114" s="294"/>
      <c r="AO114" s="297"/>
      <c r="AP114" s="297"/>
      <c r="AQ114" s="261" t="s">
        <v>415</v>
      </c>
      <c r="AR114" s="261" t="s">
        <v>2090</v>
      </c>
      <c r="AS114"/>
    </row>
    <row r="115" spans="1:45" ht="47.4" x14ac:dyDescent="0.65">
      <c r="A115" s="260">
        <v>121644</v>
      </c>
      <c r="B115" s="261" t="s">
        <v>415</v>
      </c>
      <c r="C115" s="261" t="s">
        <v>636</v>
      </c>
      <c r="D115" s="261" t="s">
        <v>636</v>
      </c>
      <c r="E115" s="261" t="s">
        <v>636</v>
      </c>
      <c r="F115" s="261" t="s">
        <v>636</v>
      </c>
      <c r="G115" s="261" t="s">
        <v>636</v>
      </c>
      <c r="H115" s="261" t="s">
        <v>636</v>
      </c>
      <c r="I115" s="261" t="s">
        <v>636</v>
      </c>
      <c r="J115" s="261" t="s">
        <v>636</v>
      </c>
      <c r="K115" s="261" t="s">
        <v>636</v>
      </c>
      <c r="L115" s="261" t="s">
        <v>636</v>
      </c>
      <c r="M115" s="261" t="s">
        <v>636</v>
      </c>
      <c r="N115" s="261" t="s">
        <v>636</v>
      </c>
      <c r="O115" s="261" t="s">
        <v>636</v>
      </c>
      <c r="P115" s="261" t="s">
        <v>636</v>
      </c>
      <c r="Q115" s="261" t="s">
        <v>636</v>
      </c>
      <c r="R115" s="261" t="s">
        <v>636</v>
      </c>
      <c r="S115" s="261" t="s">
        <v>636</v>
      </c>
      <c r="T115" s="261" t="s">
        <v>636</v>
      </c>
      <c r="U115" s="261" t="s">
        <v>636</v>
      </c>
      <c r="V115" s="261" t="s">
        <v>636</v>
      </c>
      <c r="W115" s="290"/>
      <c r="X115" s="290"/>
      <c r="Y115" s="290"/>
      <c r="Z115" s="290"/>
      <c r="AA115" s="290"/>
      <c r="AB115" s="290"/>
      <c r="AC115" s="290"/>
      <c r="AD115" s="290"/>
      <c r="AE115" s="290"/>
      <c r="AF115" s="290"/>
      <c r="AG115" s="290"/>
      <c r="AH115" s="290"/>
      <c r="AI115" s="290"/>
      <c r="AJ115" s="290"/>
      <c r="AK115" s="290"/>
      <c r="AL115" s="290"/>
      <c r="AM115" s="290"/>
      <c r="AN115" s="286"/>
      <c r="AO115" s="297"/>
      <c r="AP115" s="297"/>
      <c r="AQ115" s="261" t="s">
        <v>415</v>
      </c>
      <c r="AR115" s="261" t="s">
        <v>2091</v>
      </c>
      <c r="AS115"/>
    </row>
    <row r="116" spans="1:45" ht="21.6" x14ac:dyDescent="0.65">
      <c r="A116" s="286">
        <v>121647</v>
      </c>
      <c r="B116" s="286" t="s">
        <v>415</v>
      </c>
      <c r="C116" s="290" t="s">
        <v>183</v>
      </c>
      <c r="D116" s="290" t="s">
        <v>181</v>
      </c>
      <c r="E116" s="290" t="s">
        <v>181</v>
      </c>
      <c r="F116" s="290" t="s">
        <v>181</v>
      </c>
      <c r="G116" s="290" t="s">
        <v>181</v>
      </c>
      <c r="H116" s="290" t="s">
        <v>183</v>
      </c>
      <c r="I116" s="290" t="s">
        <v>181</v>
      </c>
      <c r="J116" s="290" t="s">
        <v>183</v>
      </c>
      <c r="K116" s="290" t="s">
        <v>183</v>
      </c>
      <c r="L116" s="290" t="s">
        <v>181</v>
      </c>
      <c r="M116" s="290" t="s">
        <v>183</v>
      </c>
      <c r="N116" s="290" t="s">
        <v>181</v>
      </c>
      <c r="O116" s="290" t="s">
        <v>181</v>
      </c>
      <c r="P116" s="290" t="s">
        <v>181</v>
      </c>
      <c r="Q116" s="290" t="s">
        <v>183</v>
      </c>
      <c r="R116" s="290" t="s">
        <v>181</v>
      </c>
      <c r="S116" s="290" t="s">
        <v>183</v>
      </c>
      <c r="T116" s="290" t="s">
        <v>181</v>
      </c>
      <c r="U116" s="290" t="s">
        <v>181</v>
      </c>
      <c r="V116" s="290" t="s">
        <v>183</v>
      </c>
      <c r="W116" s="290"/>
      <c r="X116" s="290"/>
      <c r="Y116" s="290"/>
      <c r="Z116" s="290"/>
      <c r="AA116" s="290"/>
      <c r="AB116" s="290"/>
      <c r="AC116" s="290"/>
      <c r="AD116" s="290"/>
      <c r="AE116" s="290"/>
      <c r="AF116" s="290"/>
      <c r="AG116" s="290"/>
      <c r="AH116" s="290"/>
      <c r="AI116" s="290"/>
      <c r="AJ116" s="290"/>
      <c r="AK116" s="290"/>
      <c r="AL116" s="290"/>
      <c r="AM116" s="290"/>
      <c r="AN116" s="290"/>
      <c r="AO116" s="290"/>
      <c r="AP116" s="290"/>
      <c r="AQ116" s="261" t="s">
        <v>415</v>
      </c>
      <c r="AR116" s="261" t="s">
        <v>307</v>
      </c>
    </row>
    <row r="117" spans="1:45" ht="43.2" x14ac:dyDescent="0.3">
      <c r="A117" s="260">
        <v>121662</v>
      </c>
      <c r="B117" s="261" t="s">
        <v>415</v>
      </c>
      <c r="C117" s="261" t="s">
        <v>636</v>
      </c>
      <c r="D117" s="261" t="s">
        <v>636</v>
      </c>
      <c r="E117" s="261" t="s">
        <v>636</v>
      </c>
      <c r="F117" s="261" t="s">
        <v>636</v>
      </c>
      <c r="G117" s="261" t="s">
        <v>636</v>
      </c>
      <c r="H117" s="261" t="s">
        <v>636</v>
      </c>
      <c r="I117" s="261" t="s">
        <v>636</v>
      </c>
      <c r="J117" s="261" t="s">
        <v>636</v>
      </c>
      <c r="K117" s="261" t="s">
        <v>636</v>
      </c>
      <c r="L117" s="261" t="s">
        <v>636</v>
      </c>
      <c r="M117" s="261" t="s">
        <v>636</v>
      </c>
      <c r="N117" s="261" t="s">
        <v>636</v>
      </c>
      <c r="O117" s="261" t="s">
        <v>636</v>
      </c>
      <c r="P117" s="261" t="s">
        <v>636</v>
      </c>
      <c r="Q117" s="261" t="s">
        <v>636</v>
      </c>
      <c r="R117" s="261" t="s">
        <v>636</v>
      </c>
      <c r="S117" s="261" t="s">
        <v>636</v>
      </c>
      <c r="T117" s="261" t="s">
        <v>636</v>
      </c>
      <c r="U117" s="261" t="s">
        <v>636</v>
      </c>
      <c r="V117" s="261" t="s">
        <v>636</v>
      </c>
      <c r="W117" s="290"/>
      <c r="X117" s="290"/>
      <c r="Y117" s="290"/>
      <c r="Z117" s="290"/>
      <c r="AA117" s="290"/>
      <c r="AB117" s="290"/>
      <c r="AC117" s="290"/>
      <c r="AD117" s="290"/>
      <c r="AE117" s="290"/>
      <c r="AF117" s="290"/>
      <c r="AG117" s="290"/>
      <c r="AH117" s="290"/>
      <c r="AI117" s="290"/>
      <c r="AJ117" s="290"/>
      <c r="AK117" s="290"/>
      <c r="AL117" s="290"/>
      <c r="AM117" s="290"/>
      <c r="AN117" s="291"/>
      <c r="AO117" s="295"/>
      <c r="AP117" s="298"/>
      <c r="AQ117" s="261" t="s">
        <v>415</v>
      </c>
      <c r="AR117" s="261" t="s">
        <v>2091</v>
      </c>
      <c r="AS117"/>
    </row>
    <row r="118" spans="1:45" ht="14.4" x14ac:dyDescent="0.3">
      <c r="A118" s="262">
        <v>121663</v>
      </c>
      <c r="B118" s="263" t="s">
        <v>415</v>
      </c>
      <c r="C118" s="261" t="s">
        <v>183</v>
      </c>
      <c r="D118" s="261" t="s">
        <v>181</v>
      </c>
      <c r="E118" s="261" t="s">
        <v>181</v>
      </c>
      <c r="F118" s="261" t="s">
        <v>181</v>
      </c>
      <c r="G118" s="261" t="s">
        <v>183</v>
      </c>
      <c r="H118" s="261" t="s">
        <v>181</v>
      </c>
      <c r="I118" s="261" t="s">
        <v>181</v>
      </c>
      <c r="J118" s="261" t="s">
        <v>181</v>
      </c>
      <c r="K118" s="261" t="s">
        <v>181</v>
      </c>
      <c r="L118" s="261" t="s">
        <v>181</v>
      </c>
      <c r="M118" s="261" t="s">
        <v>183</v>
      </c>
      <c r="N118" s="261" t="s">
        <v>183</v>
      </c>
      <c r="O118" s="261" t="s">
        <v>182</v>
      </c>
      <c r="P118" s="261" t="s">
        <v>181</v>
      </c>
      <c r="Q118" s="261" t="s">
        <v>183</v>
      </c>
      <c r="R118" s="261" t="s">
        <v>182</v>
      </c>
      <c r="S118" s="261" t="s">
        <v>182</v>
      </c>
      <c r="T118" s="261" t="s">
        <v>182</v>
      </c>
      <c r="U118" s="261" t="s">
        <v>182</v>
      </c>
      <c r="V118" s="261" t="s">
        <v>182</v>
      </c>
      <c r="W118" s="261"/>
      <c r="X118" s="261"/>
      <c r="Y118" s="261"/>
      <c r="Z118" s="261"/>
      <c r="AA118" s="261"/>
      <c r="AB118" s="261"/>
      <c r="AC118" s="261"/>
      <c r="AD118" s="261"/>
      <c r="AE118" s="261"/>
      <c r="AF118" s="261"/>
      <c r="AG118" s="261"/>
      <c r="AH118" s="261"/>
      <c r="AI118" s="261"/>
      <c r="AJ118" s="261"/>
      <c r="AK118" s="261"/>
      <c r="AL118" s="261"/>
      <c r="AM118" s="261"/>
      <c r="AN118" s="261"/>
      <c r="AO118" s="261"/>
      <c r="AP118" s="261"/>
      <c r="AQ118" s="261" t="e">
        <f>VLOOKUP(A118,#REF!,5,0)</f>
        <v>#REF!</v>
      </c>
      <c r="AR118" s="261" t="e">
        <f>VLOOKUP(A118,#REF!,6,0)</f>
        <v>#REF!</v>
      </c>
      <c r="AS118"/>
    </row>
    <row r="119" spans="1:45" ht="47.4" x14ac:dyDescent="0.65">
      <c r="A119" s="260">
        <v>121679</v>
      </c>
      <c r="B119" s="261" t="s">
        <v>415</v>
      </c>
      <c r="C119" s="261" t="s">
        <v>636</v>
      </c>
      <c r="D119" s="261" t="s">
        <v>636</v>
      </c>
      <c r="E119" s="261" t="s">
        <v>636</v>
      </c>
      <c r="F119" s="261" t="s">
        <v>636</v>
      </c>
      <c r="G119" s="261" t="s">
        <v>636</v>
      </c>
      <c r="H119" s="261" t="s">
        <v>636</v>
      </c>
      <c r="I119" s="261" t="s">
        <v>636</v>
      </c>
      <c r="J119" s="261" t="s">
        <v>636</v>
      </c>
      <c r="K119" s="261" t="s">
        <v>636</v>
      </c>
      <c r="L119" s="261" t="s">
        <v>636</v>
      </c>
      <c r="M119" s="261" t="s">
        <v>636</v>
      </c>
      <c r="N119" s="261" t="s">
        <v>636</v>
      </c>
      <c r="O119" s="261" t="s">
        <v>636</v>
      </c>
      <c r="P119" s="261" t="s">
        <v>636</v>
      </c>
      <c r="Q119" s="261" t="s">
        <v>636</v>
      </c>
      <c r="R119" s="261" t="s">
        <v>636</v>
      </c>
      <c r="S119" s="261" t="s">
        <v>636</v>
      </c>
      <c r="T119" s="261" t="s">
        <v>636</v>
      </c>
      <c r="U119" s="261" t="s">
        <v>636</v>
      </c>
      <c r="V119" s="261" t="s">
        <v>636</v>
      </c>
      <c r="W119" s="290"/>
      <c r="X119" s="290"/>
      <c r="Y119" s="290"/>
      <c r="Z119" s="290"/>
      <c r="AA119" s="290"/>
      <c r="AB119" s="290"/>
      <c r="AC119" s="290"/>
      <c r="AD119" s="290"/>
      <c r="AE119" s="290"/>
      <c r="AF119" s="290"/>
      <c r="AG119" s="290"/>
      <c r="AH119" s="290"/>
      <c r="AI119" s="290"/>
      <c r="AJ119" s="290"/>
      <c r="AK119" s="290"/>
      <c r="AL119" s="290"/>
      <c r="AM119" s="290"/>
      <c r="AN119" s="286"/>
      <c r="AO119" s="297"/>
      <c r="AP119" s="297"/>
      <c r="AQ119" s="261" t="s">
        <v>415</v>
      </c>
      <c r="AR119" s="261" t="s">
        <v>2091</v>
      </c>
      <c r="AS119"/>
    </row>
    <row r="120" spans="1:45" ht="43.2" x14ac:dyDescent="0.3">
      <c r="A120" s="260">
        <v>121690</v>
      </c>
      <c r="B120" s="261" t="s">
        <v>415</v>
      </c>
      <c r="C120" s="261" t="s">
        <v>636</v>
      </c>
      <c r="D120" s="261" t="s">
        <v>636</v>
      </c>
      <c r="E120" s="261" t="s">
        <v>636</v>
      </c>
      <c r="F120" s="261" t="s">
        <v>636</v>
      </c>
      <c r="G120" s="261" t="s">
        <v>636</v>
      </c>
      <c r="H120" s="261" t="s">
        <v>636</v>
      </c>
      <c r="I120" s="261" t="s">
        <v>636</v>
      </c>
      <c r="J120" s="261" t="s">
        <v>636</v>
      </c>
      <c r="K120" s="261" t="s">
        <v>636</v>
      </c>
      <c r="L120" s="261" t="s">
        <v>636</v>
      </c>
      <c r="M120" s="261" t="s">
        <v>636</v>
      </c>
      <c r="N120" s="261" t="s">
        <v>636</v>
      </c>
      <c r="O120" s="261" t="s">
        <v>636</v>
      </c>
      <c r="P120" s="261" t="s">
        <v>636</v>
      </c>
      <c r="Q120" s="261" t="s">
        <v>636</v>
      </c>
      <c r="R120" s="261" t="s">
        <v>636</v>
      </c>
      <c r="S120" s="261" t="s">
        <v>636</v>
      </c>
      <c r="T120" s="261" t="s">
        <v>636</v>
      </c>
      <c r="U120" s="261" t="s">
        <v>636</v>
      </c>
      <c r="V120" s="261" t="s">
        <v>636</v>
      </c>
      <c r="W120" s="290"/>
      <c r="X120" s="290"/>
      <c r="Y120" s="290"/>
      <c r="Z120" s="290"/>
      <c r="AA120" s="290"/>
      <c r="AB120" s="290"/>
      <c r="AC120" s="290"/>
      <c r="AD120" s="290"/>
      <c r="AE120" s="290"/>
      <c r="AF120" s="290"/>
      <c r="AG120" s="290"/>
      <c r="AH120" s="290"/>
      <c r="AI120" s="290"/>
      <c r="AJ120" s="290"/>
      <c r="AK120" s="290"/>
      <c r="AL120" s="290"/>
      <c r="AM120" s="290"/>
      <c r="AN120" s="291"/>
      <c r="AO120" s="295"/>
      <c r="AP120" s="298"/>
      <c r="AQ120" s="261" t="s">
        <v>415</v>
      </c>
      <c r="AR120" s="261" t="s">
        <v>2091</v>
      </c>
      <c r="AS120"/>
    </row>
    <row r="121" spans="1:45" ht="43.2" x14ac:dyDescent="0.3">
      <c r="A121" s="260">
        <v>121698</v>
      </c>
      <c r="B121" s="261" t="s">
        <v>415</v>
      </c>
      <c r="C121" s="261" t="s">
        <v>636</v>
      </c>
      <c r="D121" s="261" t="s">
        <v>636</v>
      </c>
      <c r="E121" s="261" t="s">
        <v>636</v>
      </c>
      <c r="F121" s="261" t="s">
        <v>636</v>
      </c>
      <c r="G121" s="261" t="s">
        <v>636</v>
      </c>
      <c r="H121" s="261" t="s">
        <v>636</v>
      </c>
      <c r="I121" s="261" t="s">
        <v>636</v>
      </c>
      <c r="J121" s="261" t="s">
        <v>636</v>
      </c>
      <c r="K121" s="261" t="s">
        <v>636</v>
      </c>
      <c r="L121" s="261" t="s">
        <v>636</v>
      </c>
      <c r="M121" s="261" t="s">
        <v>636</v>
      </c>
      <c r="N121" s="261" t="s">
        <v>636</v>
      </c>
      <c r="O121" s="261" t="s">
        <v>636</v>
      </c>
      <c r="P121" s="261" t="s">
        <v>636</v>
      </c>
      <c r="Q121" s="261" t="s">
        <v>636</v>
      </c>
      <c r="R121" s="261" t="s">
        <v>636</v>
      </c>
      <c r="S121" s="261" t="s">
        <v>636</v>
      </c>
      <c r="T121" s="261" t="s">
        <v>636</v>
      </c>
      <c r="U121" s="261" t="s">
        <v>636</v>
      </c>
      <c r="V121" s="261" t="s">
        <v>636</v>
      </c>
      <c r="W121" s="290"/>
      <c r="X121" s="290"/>
      <c r="Y121" s="290"/>
      <c r="Z121" s="290"/>
      <c r="AA121" s="290"/>
      <c r="AB121" s="290"/>
      <c r="AC121" s="290"/>
      <c r="AD121" s="290"/>
      <c r="AE121" s="290"/>
      <c r="AF121" s="290"/>
      <c r="AG121" s="290"/>
      <c r="AH121" s="290"/>
      <c r="AI121" s="290"/>
      <c r="AJ121" s="290"/>
      <c r="AK121" s="290"/>
      <c r="AL121" s="290"/>
      <c r="AM121" s="290"/>
      <c r="AN121" s="291"/>
      <c r="AO121" s="295"/>
      <c r="AP121" s="298"/>
      <c r="AQ121" s="261" t="s">
        <v>415</v>
      </c>
      <c r="AR121" s="261" t="s">
        <v>2091</v>
      </c>
      <c r="AS121"/>
    </row>
    <row r="122" spans="1:45" ht="43.2" x14ac:dyDescent="0.3">
      <c r="A122" s="260">
        <v>121705</v>
      </c>
      <c r="B122" s="261" t="s">
        <v>415</v>
      </c>
      <c r="C122" s="261" t="s">
        <v>636</v>
      </c>
      <c r="D122" s="261" t="s">
        <v>636</v>
      </c>
      <c r="E122" s="261" t="s">
        <v>636</v>
      </c>
      <c r="F122" s="261" t="s">
        <v>636</v>
      </c>
      <c r="G122" s="261" t="s">
        <v>636</v>
      </c>
      <c r="H122" s="261" t="s">
        <v>636</v>
      </c>
      <c r="I122" s="261" t="s">
        <v>636</v>
      </c>
      <c r="J122" s="261" t="s">
        <v>636</v>
      </c>
      <c r="K122" s="261" t="s">
        <v>636</v>
      </c>
      <c r="L122" s="261" t="s">
        <v>636</v>
      </c>
      <c r="M122" s="261" t="s">
        <v>636</v>
      </c>
      <c r="N122" s="261" t="s">
        <v>636</v>
      </c>
      <c r="O122" s="261" t="s">
        <v>636</v>
      </c>
      <c r="P122" s="261" t="s">
        <v>636</v>
      </c>
      <c r="Q122" s="261" t="s">
        <v>636</v>
      </c>
      <c r="R122" s="261" t="s">
        <v>636</v>
      </c>
      <c r="S122" s="261" t="s">
        <v>636</v>
      </c>
      <c r="T122" s="261" t="s">
        <v>636</v>
      </c>
      <c r="U122" s="261" t="s">
        <v>636</v>
      </c>
      <c r="V122" s="261" t="s">
        <v>636</v>
      </c>
      <c r="W122" s="290"/>
      <c r="X122" s="290"/>
      <c r="Y122" s="290"/>
      <c r="Z122" s="290"/>
      <c r="AA122" s="290"/>
      <c r="AB122" s="290"/>
      <c r="AC122" s="290"/>
      <c r="AD122" s="290"/>
      <c r="AE122" s="290"/>
      <c r="AF122" s="290"/>
      <c r="AG122" s="290"/>
      <c r="AH122" s="290"/>
      <c r="AI122" s="290"/>
      <c r="AJ122" s="290"/>
      <c r="AK122" s="290"/>
      <c r="AL122" s="290"/>
      <c r="AM122" s="290"/>
      <c r="AN122" s="291"/>
      <c r="AO122" s="295"/>
      <c r="AP122" s="298"/>
      <c r="AQ122" s="261" t="s">
        <v>415</v>
      </c>
      <c r="AR122" s="261" t="s">
        <v>2091</v>
      </c>
      <c r="AS122"/>
    </row>
    <row r="123" spans="1:45" ht="47.4" x14ac:dyDescent="0.65">
      <c r="A123" s="286">
        <v>121737</v>
      </c>
      <c r="B123" s="286" t="s">
        <v>417</v>
      </c>
      <c r="C123" s="290" t="s">
        <v>636</v>
      </c>
      <c r="D123" s="290" t="s">
        <v>636</v>
      </c>
      <c r="E123" s="290" t="s">
        <v>636</v>
      </c>
      <c r="F123" s="290" t="s">
        <v>636</v>
      </c>
      <c r="G123" s="290" t="s">
        <v>636</v>
      </c>
      <c r="H123" s="290" t="s">
        <v>636</v>
      </c>
      <c r="I123" s="290" t="s">
        <v>636</v>
      </c>
      <c r="J123" s="290" t="s">
        <v>636</v>
      </c>
      <c r="K123" s="290" t="s">
        <v>636</v>
      </c>
      <c r="L123" s="290" t="s">
        <v>636</v>
      </c>
      <c r="M123" s="290" t="s">
        <v>636</v>
      </c>
      <c r="N123" s="290" t="s">
        <v>636</v>
      </c>
      <c r="O123" s="290" t="s">
        <v>636</v>
      </c>
      <c r="P123" s="290" t="s">
        <v>636</v>
      </c>
      <c r="Q123" s="290" t="s">
        <v>636</v>
      </c>
      <c r="R123" s="290"/>
      <c r="S123" s="290"/>
      <c r="T123" s="290"/>
      <c r="U123" s="290"/>
      <c r="V123" s="290"/>
      <c r="W123" s="290"/>
      <c r="X123" s="290"/>
      <c r="Y123" s="290"/>
      <c r="Z123" s="290"/>
      <c r="AA123" s="290"/>
      <c r="AB123" s="290"/>
      <c r="AC123" s="290"/>
      <c r="AD123" s="290"/>
      <c r="AE123" s="290"/>
      <c r="AF123" s="290"/>
      <c r="AG123" s="290"/>
      <c r="AH123" s="290"/>
      <c r="AI123" s="290"/>
      <c r="AJ123" s="290"/>
      <c r="AK123" s="290"/>
      <c r="AL123" s="290"/>
      <c r="AM123" s="290"/>
      <c r="AN123" s="290"/>
      <c r="AO123" s="290"/>
      <c r="AP123" s="290"/>
      <c r="AQ123" s="261" t="s">
        <v>417</v>
      </c>
      <c r="AR123" s="261" t="s">
        <v>2088</v>
      </c>
    </row>
    <row r="124" spans="1:45" ht="43.2" x14ac:dyDescent="0.3">
      <c r="A124" s="260">
        <v>121752</v>
      </c>
      <c r="B124" s="261" t="s">
        <v>415</v>
      </c>
      <c r="C124" s="261" t="s">
        <v>636</v>
      </c>
      <c r="D124" s="261" t="s">
        <v>636</v>
      </c>
      <c r="E124" s="261" t="s">
        <v>636</v>
      </c>
      <c r="F124" s="261" t="s">
        <v>636</v>
      </c>
      <c r="G124" s="261" t="s">
        <v>636</v>
      </c>
      <c r="H124" s="261" t="s">
        <v>636</v>
      </c>
      <c r="I124" s="261" t="s">
        <v>636</v>
      </c>
      <c r="J124" s="261" t="s">
        <v>636</v>
      </c>
      <c r="K124" s="261" t="s">
        <v>636</v>
      </c>
      <c r="L124" s="261" t="s">
        <v>636</v>
      </c>
      <c r="M124" s="261" t="s">
        <v>636</v>
      </c>
      <c r="N124" s="261" t="s">
        <v>636</v>
      </c>
      <c r="O124" s="261" t="s">
        <v>636</v>
      </c>
      <c r="P124" s="261" t="s">
        <v>636</v>
      </c>
      <c r="Q124" s="261" t="s">
        <v>636</v>
      </c>
      <c r="R124" s="261" t="s">
        <v>636</v>
      </c>
      <c r="S124" s="261" t="s">
        <v>636</v>
      </c>
      <c r="T124" s="261" t="s">
        <v>636</v>
      </c>
      <c r="U124" s="261" t="s">
        <v>636</v>
      </c>
      <c r="V124" s="261" t="s">
        <v>636</v>
      </c>
      <c r="W124" s="290"/>
      <c r="X124" s="290"/>
      <c r="Y124" s="290"/>
      <c r="Z124" s="290"/>
      <c r="AA124" s="290"/>
      <c r="AB124" s="290"/>
      <c r="AC124" s="290"/>
      <c r="AD124" s="290"/>
      <c r="AE124" s="290"/>
      <c r="AF124" s="290"/>
      <c r="AG124" s="290"/>
      <c r="AH124" s="290"/>
      <c r="AI124" s="290"/>
      <c r="AJ124" s="290"/>
      <c r="AK124" s="290"/>
      <c r="AL124" s="290"/>
      <c r="AM124" s="290"/>
      <c r="AN124" s="291"/>
      <c r="AO124" s="295"/>
      <c r="AP124" s="298"/>
      <c r="AQ124" s="261" t="s">
        <v>415</v>
      </c>
      <c r="AR124" s="261" t="s">
        <v>2091</v>
      </c>
      <c r="AS124"/>
    </row>
    <row r="125" spans="1:45" ht="43.2" x14ac:dyDescent="0.3">
      <c r="A125" s="260">
        <v>121763</v>
      </c>
      <c r="B125" s="261" t="s">
        <v>415</v>
      </c>
      <c r="C125" s="261" t="s">
        <v>636</v>
      </c>
      <c r="D125" s="261" t="s">
        <v>636</v>
      </c>
      <c r="E125" s="261" t="s">
        <v>636</v>
      </c>
      <c r="F125" s="261" t="s">
        <v>636</v>
      </c>
      <c r="G125" s="261" t="s">
        <v>636</v>
      </c>
      <c r="H125" s="261" t="s">
        <v>636</v>
      </c>
      <c r="I125" s="261" t="s">
        <v>636</v>
      </c>
      <c r="J125" s="261" t="s">
        <v>636</v>
      </c>
      <c r="K125" s="261" t="s">
        <v>636</v>
      </c>
      <c r="L125" s="261" t="s">
        <v>636</v>
      </c>
      <c r="M125" s="261" t="s">
        <v>636</v>
      </c>
      <c r="N125" s="261" t="s">
        <v>636</v>
      </c>
      <c r="O125" s="261" t="s">
        <v>636</v>
      </c>
      <c r="P125" s="261" t="s">
        <v>636</v>
      </c>
      <c r="Q125" s="261" t="s">
        <v>636</v>
      </c>
      <c r="R125" s="261" t="s">
        <v>636</v>
      </c>
      <c r="S125" s="261" t="s">
        <v>636</v>
      </c>
      <c r="T125" s="261" t="s">
        <v>636</v>
      </c>
      <c r="U125" s="261" t="s">
        <v>636</v>
      </c>
      <c r="V125" s="261" t="s">
        <v>636</v>
      </c>
      <c r="W125" s="290"/>
      <c r="X125" s="290"/>
      <c r="Y125" s="290"/>
      <c r="Z125" s="290"/>
      <c r="AA125" s="290"/>
      <c r="AB125" s="290"/>
      <c r="AC125" s="290"/>
      <c r="AD125" s="290"/>
      <c r="AE125" s="290"/>
      <c r="AF125" s="290"/>
      <c r="AG125" s="290"/>
      <c r="AH125" s="290"/>
      <c r="AI125" s="290"/>
      <c r="AJ125" s="290"/>
      <c r="AK125" s="290"/>
      <c r="AL125" s="290"/>
      <c r="AM125" s="290"/>
      <c r="AN125" s="291"/>
      <c r="AO125" s="295"/>
      <c r="AP125" s="298"/>
      <c r="AQ125" s="261" t="s">
        <v>415</v>
      </c>
      <c r="AR125" s="261" t="s">
        <v>2091</v>
      </c>
      <c r="AS125"/>
    </row>
    <row r="126" spans="1:45" ht="43.2" x14ac:dyDescent="0.3">
      <c r="A126" s="260">
        <v>121766</v>
      </c>
      <c r="B126" s="261" t="s">
        <v>415</v>
      </c>
      <c r="C126" s="261" t="s">
        <v>636</v>
      </c>
      <c r="D126" s="261" t="s">
        <v>636</v>
      </c>
      <c r="E126" s="261" t="s">
        <v>636</v>
      </c>
      <c r="F126" s="261" t="s">
        <v>636</v>
      </c>
      <c r="G126" s="261" t="s">
        <v>636</v>
      </c>
      <c r="H126" s="261" t="s">
        <v>636</v>
      </c>
      <c r="I126" s="261" t="s">
        <v>636</v>
      </c>
      <c r="J126" s="261" t="s">
        <v>636</v>
      </c>
      <c r="K126" s="261" t="s">
        <v>636</v>
      </c>
      <c r="L126" s="261" t="s">
        <v>636</v>
      </c>
      <c r="M126" s="261" t="s">
        <v>636</v>
      </c>
      <c r="N126" s="261" t="s">
        <v>636</v>
      </c>
      <c r="O126" s="261" t="s">
        <v>636</v>
      </c>
      <c r="P126" s="261" t="s">
        <v>636</v>
      </c>
      <c r="Q126" s="261" t="s">
        <v>636</v>
      </c>
      <c r="R126" s="261" t="s">
        <v>636</v>
      </c>
      <c r="S126" s="261" t="s">
        <v>636</v>
      </c>
      <c r="T126" s="261" t="s">
        <v>636</v>
      </c>
      <c r="U126" s="261" t="s">
        <v>636</v>
      </c>
      <c r="V126" s="261" t="s">
        <v>636</v>
      </c>
      <c r="W126" s="290"/>
      <c r="X126" s="290"/>
      <c r="Y126" s="290"/>
      <c r="Z126" s="290"/>
      <c r="AA126" s="290"/>
      <c r="AB126" s="290"/>
      <c r="AC126" s="290"/>
      <c r="AD126" s="290"/>
      <c r="AE126" s="290"/>
      <c r="AF126" s="290"/>
      <c r="AG126" s="290"/>
      <c r="AH126" s="290"/>
      <c r="AI126" s="290"/>
      <c r="AJ126" s="290"/>
      <c r="AK126" s="290"/>
      <c r="AL126" s="290"/>
      <c r="AM126" s="290"/>
      <c r="AN126" s="291"/>
      <c r="AO126" s="295"/>
      <c r="AP126" s="298"/>
      <c r="AQ126" s="261" t="s">
        <v>415</v>
      </c>
      <c r="AR126" s="261" t="s">
        <v>2091</v>
      </c>
      <c r="AS126"/>
    </row>
    <row r="127" spans="1:45" ht="47.4" x14ac:dyDescent="0.65">
      <c r="A127" s="284">
        <v>121775</v>
      </c>
      <c r="B127" s="286" t="s">
        <v>415</v>
      </c>
      <c r="C127" s="290" t="s">
        <v>636</v>
      </c>
      <c r="D127" s="290" t="s">
        <v>636</v>
      </c>
      <c r="E127" s="290" t="s">
        <v>636</v>
      </c>
      <c r="F127" s="290" t="s">
        <v>636</v>
      </c>
      <c r="G127" s="290" t="s">
        <v>636</v>
      </c>
      <c r="H127" s="290" t="s">
        <v>636</v>
      </c>
      <c r="I127" s="290" t="s">
        <v>636</v>
      </c>
      <c r="J127" s="290" t="s">
        <v>636</v>
      </c>
      <c r="K127" s="290" t="s">
        <v>636</v>
      </c>
      <c r="L127" s="290" t="s">
        <v>636</v>
      </c>
      <c r="M127" s="290" t="s">
        <v>636</v>
      </c>
      <c r="N127" s="290" t="s">
        <v>636</v>
      </c>
      <c r="O127" s="290" t="s">
        <v>636</v>
      </c>
      <c r="P127" s="290" t="s">
        <v>636</v>
      </c>
      <c r="Q127" s="290" t="s">
        <v>636</v>
      </c>
      <c r="R127" s="290" t="s">
        <v>636</v>
      </c>
      <c r="S127" s="290" t="s">
        <v>636</v>
      </c>
      <c r="T127" s="290" t="s">
        <v>636</v>
      </c>
      <c r="U127" s="290" t="s">
        <v>636</v>
      </c>
      <c r="V127" s="290" t="s">
        <v>636</v>
      </c>
      <c r="W127" s="290"/>
      <c r="X127" s="290"/>
      <c r="Y127" s="290"/>
      <c r="Z127" s="290"/>
      <c r="AA127" s="290"/>
      <c r="AB127" s="290"/>
      <c r="AC127" s="290"/>
      <c r="AD127" s="290"/>
      <c r="AE127" s="290"/>
      <c r="AF127" s="290"/>
      <c r="AG127" s="290"/>
      <c r="AH127" s="290"/>
      <c r="AI127" s="290"/>
      <c r="AJ127" s="290"/>
      <c r="AK127" s="290"/>
      <c r="AL127" s="290"/>
      <c r="AM127" s="290"/>
      <c r="AN127" s="290"/>
      <c r="AO127" s="290"/>
      <c r="AP127" s="290"/>
      <c r="AQ127" s="261" t="s">
        <v>415</v>
      </c>
      <c r="AR127" s="261" t="s">
        <v>2091</v>
      </c>
    </row>
    <row r="128" spans="1:45" ht="43.2" x14ac:dyDescent="0.3">
      <c r="A128" s="260">
        <v>121803</v>
      </c>
      <c r="B128" s="261" t="s">
        <v>415</v>
      </c>
      <c r="C128" s="261" t="s">
        <v>636</v>
      </c>
      <c r="D128" s="261" t="s">
        <v>636</v>
      </c>
      <c r="E128" s="261" t="s">
        <v>636</v>
      </c>
      <c r="F128" s="261" t="s">
        <v>636</v>
      </c>
      <c r="G128" s="261" t="s">
        <v>636</v>
      </c>
      <c r="H128" s="261" t="s">
        <v>636</v>
      </c>
      <c r="I128" s="261" t="s">
        <v>636</v>
      </c>
      <c r="J128" s="261" t="s">
        <v>636</v>
      </c>
      <c r="K128" s="261" t="s">
        <v>636</v>
      </c>
      <c r="L128" s="261" t="s">
        <v>636</v>
      </c>
      <c r="M128" s="261" t="s">
        <v>636</v>
      </c>
      <c r="N128" s="261" t="s">
        <v>636</v>
      </c>
      <c r="O128" s="261" t="s">
        <v>636</v>
      </c>
      <c r="P128" s="261" t="s">
        <v>636</v>
      </c>
      <c r="Q128" s="261" t="s">
        <v>636</v>
      </c>
      <c r="R128" s="261" t="s">
        <v>636</v>
      </c>
      <c r="S128" s="261" t="s">
        <v>636</v>
      </c>
      <c r="T128" s="261" t="s">
        <v>636</v>
      </c>
      <c r="U128" s="261" t="s">
        <v>636</v>
      </c>
      <c r="V128" s="261" t="s">
        <v>636</v>
      </c>
      <c r="W128" s="290"/>
      <c r="X128" s="290"/>
      <c r="Y128" s="290"/>
      <c r="Z128" s="290"/>
      <c r="AA128" s="290"/>
      <c r="AB128" s="290"/>
      <c r="AC128" s="290"/>
      <c r="AD128" s="290"/>
      <c r="AE128" s="290"/>
      <c r="AF128" s="290"/>
      <c r="AG128" s="290"/>
      <c r="AH128" s="290"/>
      <c r="AI128" s="290"/>
      <c r="AJ128" s="290"/>
      <c r="AK128" s="290"/>
      <c r="AL128" s="290"/>
      <c r="AM128" s="290"/>
      <c r="AN128" s="291"/>
      <c r="AO128" s="295"/>
      <c r="AP128" s="298"/>
      <c r="AQ128" s="261" t="s">
        <v>415</v>
      </c>
      <c r="AR128" s="261" t="s">
        <v>2091</v>
      </c>
      <c r="AS128"/>
    </row>
    <row r="129" spans="1:45" ht="43.2" x14ac:dyDescent="0.3">
      <c r="A129" s="260">
        <v>121805</v>
      </c>
      <c r="B129" s="261" t="s">
        <v>415</v>
      </c>
      <c r="C129" s="261" t="s">
        <v>636</v>
      </c>
      <c r="D129" s="261" t="s">
        <v>636</v>
      </c>
      <c r="E129" s="261" t="s">
        <v>636</v>
      </c>
      <c r="F129" s="261" t="s">
        <v>636</v>
      </c>
      <c r="G129" s="261" t="s">
        <v>636</v>
      </c>
      <c r="H129" s="261" t="s">
        <v>636</v>
      </c>
      <c r="I129" s="261" t="s">
        <v>636</v>
      </c>
      <c r="J129" s="261" t="s">
        <v>636</v>
      </c>
      <c r="K129" s="261" t="s">
        <v>636</v>
      </c>
      <c r="L129" s="261" t="s">
        <v>636</v>
      </c>
      <c r="M129" s="261" t="s">
        <v>636</v>
      </c>
      <c r="N129" s="261" t="s">
        <v>636</v>
      </c>
      <c r="O129" s="261" t="s">
        <v>636</v>
      </c>
      <c r="P129" s="261" t="s">
        <v>636</v>
      </c>
      <c r="Q129" s="261" t="s">
        <v>636</v>
      </c>
      <c r="R129" s="261" t="s">
        <v>636</v>
      </c>
      <c r="S129" s="261" t="s">
        <v>636</v>
      </c>
      <c r="T129" s="261" t="s">
        <v>636</v>
      </c>
      <c r="U129" s="261" t="s">
        <v>636</v>
      </c>
      <c r="V129" s="261" t="s">
        <v>636</v>
      </c>
      <c r="W129" s="290"/>
      <c r="X129" s="290"/>
      <c r="Y129" s="290"/>
      <c r="Z129" s="290"/>
      <c r="AA129" s="290"/>
      <c r="AB129" s="290"/>
      <c r="AC129" s="290"/>
      <c r="AD129" s="290"/>
      <c r="AE129" s="290"/>
      <c r="AF129" s="290"/>
      <c r="AG129" s="290"/>
      <c r="AH129" s="290"/>
      <c r="AI129" s="290"/>
      <c r="AJ129" s="290"/>
      <c r="AK129" s="290"/>
      <c r="AL129" s="290"/>
      <c r="AM129" s="290"/>
      <c r="AN129" s="291"/>
      <c r="AO129" s="290"/>
      <c r="AP129" s="298"/>
      <c r="AQ129" s="261" t="s">
        <v>415</v>
      </c>
      <c r="AR129" s="261" t="s">
        <v>2091</v>
      </c>
      <c r="AS129"/>
    </row>
    <row r="130" spans="1:45" ht="14.4" x14ac:dyDescent="0.3">
      <c r="A130" s="262">
        <v>121828</v>
      </c>
      <c r="B130" s="263" t="s">
        <v>415</v>
      </c>
      <c r="C130" s="261" t="s">
        <v>181</v>
      </c>
      <c r="D130" s="261" t="s">
        <v>181</v>
      </c>
      <c r="E130" s="261" t="s">
        <v>181</v>
      </c>
      <c r="F130" s="261" t="s">
        <v>181</v>
      </c>
      <c r="G130" s="261" t="s">
        <v>181</v>
      </c>
      <c r="H130" s="261" t="s">
        <v>183</v>
      </c>
      <c r="I130" s="261" t="s">
        <v>183</v>
      </c>
      <c r="J130" s="261" t="s">
        <v>183</v>
      </c>
      <c r="K130" s="261" t="s">
        <v>183</v>
      </c>
      <c r="L130" s="261" t="s">
        <v>183</v>
      </c>
      <c r="M130" s="261" t="s">
        <v>182</v>
      </c>
      <c r="N130" s="261" t="s">
        <v>181</v>
      </c>
      <c r="O130" s="261" t="s">
        <v>181</v>
      </c>
      <c r="P130" s="261" t="s">
        <v>181</v>
      </c>
      <c r="Q130" s="261" t="s">
        <v>183</v>
      </c>
      <c r="R130" s="261" t="s">
        <v>182</v>
      </c>
      <c r="S130" s="261" t="s">
        <v>182</v>
      </c>
      <c r="T130" s="261" t="s">
        <v>182</v>
      </c>
      <c r="U130" s="261" t="s">
        <v>182</v>
      </c>
      <c r="V130" s="261" t="s">
        <v>182</v>
      </c>
      <c r="W130" s="261"/>
      <c r="X130" s="261"/>
      <c r="Y130" s="261"/>
      <c r="Z130" s="261"/>
      <c r="AA130" s="261"/>
      <c r="AB130" s="261"/>
      <c r="AC130" s="261"/>
      <c r="AD130" s="261"/>
      <c r="AE130" s="261"/>
      <c r="AF130" s="261"/>
      <c r="AG130" s="261"/>
      <c r="AH130" s="261"/>
      <c r="AI130" s="261"/>
      <c r="AJ130" s="261"/>
      <c r="AK130" s="261"/>
      <c r="AL130" s="261"/>
      <c r="AM130" s="261"/>
      <c r="AN130" s="261"/>
      <c r="AO130" s="261"/>
      <c r="AP130" s="261"/>
      <c r="AQ130" s="261" t="e">
        <f>VLOOKUP(A130,#REF!,5,0)</f>
        <v>#REF!</v>
      </c>
      <c r="AR130" s="261" t="e">
        <f>VLOOKUP(A130,#REF!,6,0)</f>
        <v>#REF!</v>
      </c>
      <c r="AS130"/>
    </row>
    <row r="131" spans="1:45" ht="43.2" x14ac:dyDescent="0.3">
      <c r="A131" s="260">
        <v>121854</v>
      </c>
      <c r="B131" s="261" t="s">
        <v>415</v>
      </c>
      <c r="C131" s="261" t="s">
        <v>636</v>
      </c>
      <c r="D131" s="261" t="s">
        <v>636</v>
      </c>
      <c r="E131" s="261" t="s">
        <v>636</v>
      </c>
      <c r="F131" s="261" t="s">
        <v>636</v>
      </c>
      <c r="G131" s="261" t="s">
        <v>636</v>
      </c>
      <c r="H131" s="261" t="s">
        <v>636</v>
      </c>
      <c r="I131" s="261" t="s">
        <v>636</v>
      </c>
      <c r="J131" s="261" t="s">
        <v>636</v>
      </c>
      <c r="K131" s="261" t="s">
        <v>636</v>
      </c>
      <c r="L131" s="261" t="s">
        <v>636</v>
      </c>
      <c r="M131" s="261" t="s">
        <v>636</v>
      </c>
      <c r="N131" s="261" t="s">
        <v>636</v>
      </c>
      <c r="O131" s="261" t="s">
        <v>636</v>
      </c>
      <c r="P131" s="261" t="s">
        <v>636</v>
      </c>
      <c r="Q131" s="261" t="s">
        <v>636</v>
      </c>
      <c r="R131" s="261" t="s">
        <v>636</v>
      </c>
      <c r="S131" s="261" t="s">
        <v>636</v>
      </c>
      <c r="T131" s="261" t="s">
        <v>636</v>
      </c>
      <c r="U131" s="261" t="s">
        <v>636</v>
      </c>
      <c r="V131" s="261" t="s">
        <v>636</v>
      </c>
      <c r="W131" s="290"/>
      <c r="X131" s="290"/>
      <c r="Y131" s="290"/>
      <c r="Z131" s="290"/>
      <c r="AA131" s="290"/>
      <c r="AB131" s="290"/>
      <c r="AC131" s="290"/>
      <c r="AD131" s="290"/>
      <c r="AE131" s="290"/>
      <c r="AF131" s="290"/>
      <c r="AG131" s="290"/>
      <c r="AH131" s="290"/>
      <c r="AI131" s="290"/>
      <c r="AJ131" s="290"/>
      <c r="AK131" s="290"/>
      <c r="AL131" s="290"/>
      <c r="AM131" s="290"/>
      <c r="AN131" s="291"/>
      <c r="AO131" s="295"/>
      <c r="AP131" s="298"/>
      <c r="AQ131" s="261" t="s">
        <v>415</v>
      </c>
      <c r="AR131" s="261" t="s">
        <v>2090</v>
      </c>
      <c r="AS131"/>
    </row>
    <row r="132" spans="1:45" ht="47.4" x14ac:dyDescent="0.65">
      <c r="A132" s="286">
        <v>121856</v>
      </c>
      <c r="B132" s="286" t="s">
        <v>415</v>
      </c>
      <c r="C132" s="290" t="s">
        <v>636</v>
      </c>
      <c r="D132" s="290" t="s">
        <v>636</v>
      </c>
      <c r="E132" s="290" t="s">
        <v>636</v>
      </c>
      <c r="F132" s="290" t="s">
        <v>636</v>
      </c>
      <c r="G132" s="290" t="s">
        <v>636</v>
      </c>
      <c r="H132" s="290" t="s">
        <v>636</v>
      </c>
      <c r="I132" s="290" t="s">
        <v>636</v>
      </c>
      <c r="J132" s="290" t="s">
        <v>636</v>
      </c>
      <c r="K132" s="290" t="s">
        <v>636</v>
      </c>
      <c r="L132" s="290" t="s">
        <v>636</v>
      </c>
      <c r="M132" s="290" t="s">
        <v>636</v>
      </c>
      <c r="N132" s="290" t="s">
        <v>636</v>
      </c>
      <c r="O132" s="290" t="s">
        <v>636</v>
      </c>
      <c r="P132" s="290" t="s">
        <v>636</v>
      </c>
      <c r="Q132" s="290" t="s">
        <v>636</v>
      </c>
      <c r="R132" s="290" t="s">
        <v>636</v>
      </c>
      <c r="S132" s="290" t="s">
        <v>636</v>
      </c>
      <c r="T132" s="290" t="s">
        <v>636</v>
      </c>
      <c r="U132" s="290" t="s">
        <v>636</v>
      </c>
      <c r="V132" s="290" t="s">
        <v>636</v>
      </c>
      <c r="W132" s="290"/>
      <c r="X132" s="290"/>
      <c r="Y132" s="290"/>
      <c r="Z132" s="290"/>
      <c r="AA132" s="290"/>
      <c r="AB132" s="290"/>
      <c r="AC132" s="290"/>
      <c r="AD132" s="290"/>
      <c r="AE132" s="290"/>
      <c r="AF132" s="290"/>
      <c r="AG132" s="290"/>
      <c r="AH132" s="290"/>
      <c r="AI132" s="290"/>
      <c r="AJ132" s="290"/>
      <c r="AK132" s="290"/>
      <c r="AL132" s="290"/>
      <c r="AM132" s="290"/>
      <c r="AN132" s="290"/>
      <c r="AO132" s="290"/>
      <c r="AP132" s="290"/>
      <c r="AQ132" s="261" t="s">
        <v>415</v>
      </c>
      <c r="AR132" s="261" t="s">
        <v>2088</v>
      </c>
    </row>
    <row r="133" spans="1:45" ht="21.6" x14ac:dyDescent="0.65">
      <c r="A133" s="284">
        <v>121882</v>
      </c>
      <c r="B133" s="286" t="s">
        <v>415</v>
      </c>
      <c r="C133" s="290" t="s">
        <v>181</v>
      </c>
      <c r="D133" s="290" t="s">
        <v>181</v>
      </c>
      <c r="E133" s="290" t="s">
        <v>181</v>
      </c>
      <c r="F133" s="290" t="s">
        <v>181</v>
      </c>
      <c r="G133" s="290" t="s">
        <v>181</v>
      </c>
      <c r="H133" s="290" t="s">
        <v>181</v>
      </c>
      <c r="I133" s="290" t="s">
        <v>183</v>
      </c>
      <c r="J133" s="290" t="s">
        <v>181</v>
      </c>
      <c r="K133" s="290" t="s">
        <v>181</v>
      </c>
      <c r="L133" s="290" t="s">
        <v>183</v>
      </c>
      <c r="M133" s="290" t="s">
        <v>181</v>
      </c>
      <c r="N133" s="290" t="s">
        <v>183</v>
      </c>
      <c r="O133" s="290" t="s">
        <v>181</v>
      </c>
      <c r="P133" s="290" t="s">
        <v>181</v>
      </c>
      <c r="Q133" s="290" t="s">
        <v>181</v>
      </c>
      <c r="R133" s="290" t="s">
        <v>183</v>
      </c>
      <c r="S133" s="290" t="s">
        <v>181</v>
      </c>
      <c r="T133" s="290" t="s">
        <v>181</v>
      </c>
      <c r="U133" s="290" t="s">
        <v>181</v>
      </c>
      <c r="V133" s="290" t="s">
        <v>181</v>
      </c>
      <c r="W133" s="290"/>
      <c r="X133" s="290"/>
      <c r="Y133" s="290"/>
      <c r="Z133" s="290"/>
      <c r="AA133" s="290"/>
      <c r="AB133" s="290"/>
      <c r="AC133" s="290"/>
      <c r="AD133" s="290"/>
      <c r="AE133" s="290"/>
      <c r="AF133" s="290"/>
      <c r="AG133" s="290"/>
      <c r="AH133" s="290"/>
      <c r="AI133" s="290"/>
      <c r="AJ133" s="290"/>
      <c r="AK133" s="290"/>
      <c r="AL133" s="290"/>
      <c r="AM133" s="290"/>
      <c r="AN133" s="290"/>
      <c r="AO133" s="290"/>
      <c r="AP133" s="290"/>
      <c r="AQ133" s="261" t="s">
        <v>415</v>
      </c>
      <c r="AR133" s="261" t="s">
        <v>307</v>
      </c>
    </row>
    <row r="134" spans="1:45" ht="47.4" x14ac:dyDescent="0.65">
      <c r="A134" s="286">
        <v>121919</v>
      </c>
      <c r="B134" s="286" t="s">
        <v>415</v>
      </c>
      <c r="C134" s="290" t="s">
        <v>636</v>
      </c>
      <c r="D134" s="290" t="s">
        <v>636</v>
      </c>
      <c r="E134" s="290" t="s">
        <v>636</v>
      </c>
      <c r="F134" s="290" t="s">
        <v>636</v>
      </c>
      <c r="G134" s="290" t="s">
        <v>636</v>
      </c>
      <c r="H134" s="290" t="s">
        <v>636</v>
      </c>
      <c r="I134" s="290" t="s">
        <v>636</v>
      </c>
      <c r="J134" s="290" t="s">
        <v>636</v>
      </c>
      <c r="K134" s="290" t="s">
        <v>636</v>
      </c>
      <c r="L134" s="290" t="s">
        <v>636</v>
      </c>
      <c r="M134" s="290" t="s">
        <v>636</v>
      </c>
      <c r="N134" s="290" t="s">
        <v>636</v>
      </c>
      <c r="O134" s="290" t="s">
        <v>636</v>
      </c>
      <c r="P134" s="290" t="s">
        <v>636</v>
      </c>
      <c r="Q134" s="290" t="s">
        <v>636</v>
      </c>
      <c r="R134" s="290" t="s">
        <v>636</v>
      </c>
      <c r="S134" s="290" t="s">
        <v>636</v>
      </c>
      <c r="T134" s="290" t="s">
        <v>636</v>
      </c>
      <c r="U134" s="290" t="s">
        <v>636</v>
      </c>
      <c r="V134" s="290" t="s">
        <v>636</v>
      </c>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61" t="s">
        <v>415</v>
      </c>
      <c r="AR134" s="261" t="s">
        <v>2089</v>
      </c>
    </row>
    <row r="135" spans="1:45" ht="14.4" x14ac:dyDescent="0.3">
      <c r="A135" s="262">
        <v>121921</v>
      </c>
      <c r="B135" s="263" t="s">
        <v>415</v>
      </c>
      <c r="C135" s="261" t="s">
        <v>636</v>
      </c>
      <c r="D135" s="261" t="s">
        <v>636</v>
      </c>
      <c r="E135" s="261" t="s">
        <v>636</v>
      </c>
      <c r="F135" s="261" t="s">
        <v>636</v>
      </c>
      <c r="G135" s="261" t="s">
        <v>636</v>
      </c>
      <c r="H135" s="261" t="s">
        <v>636</v>
      </c>
      <c r="I135" s="261" t="s">
        <v>636</v>
      </c>
      <c r="J135" s="261" t="s">
        <v>636</v>
      </c>
      <c r="K135" s="261" t="s">
        <v>636</v>
      </c>
      <c r="L135" s="261" t="s">
        <v>636</v>
      </c>
      <c r="M135" s="261" t="s">
        <v>182</v>
      </c>
      <c r="N135" s="261" t="s">
        <v>636</v>
      </c>
      <c r="O135" s="261" t="s">
        <v>636</v>
      </c>
      <c r="P135" s="261" t="s">
        <v>636</v>
      </c>
      <c r="Q135" s="261" t="s">
        <v>636</v>
      </c>
      <c r="R135" s="261" t="s">
        <v>636</v>
      </c>
      <c r="S135" s="261" t="s">
        <v>636</v>
      </c>
      <c r="T135" s="261" t="s">
        <v>636</v>
      </c>
      <c r="U135" s="261" t="s">
        <v>636</v>
      </c>
      <c r="V135" s="261" t="s">
        <v>636</v>
      </c>
      <c r="W135" s="261"/>
      <c r="X135" s="261"/>
      <c r="Y135" s="261"/>
      <c r="Z135" s="261"/>
      <c r="AA135" s="261"/>
      <c r="AB135" s="261"/>
      <c r="AC135" s="261"/>
      <c r="AD135" s="261"/>
      <c r="AE135" s="261"/>
      <c r="AF135" s="261"/>
      <c r="AG135" s="261"/>
      <c r="AH135" s="261"/>
      <c r="AI135" s="261"/>
      <c r="AJ135" s="261"/>
      <c r="AK135" s="261"/>
      <c r="AL135" s="261"/>
      <c r="AM135" s="261"/>
      <c r="AN135" s="261"/>
      <c r="AO135" s="261"/>
      <c r="AP135" s="261"/>
      <c r="AQ135" s="261" t="e">
        <f>VLOOKUP(A135,#REF!,5,0)</f>
        <v>#REF!</v>
      </c>
      <c r="AR135" s="261" t="e">
        <f>VLOOKUP(A135,#REF!,6,0)</f>
        <v>#REF!</v>
      </c>
      <c r="AS135"/>
    </row>
    <row r="136" spans="1:45" ht="14.4" x14ac:dyDescent="0.3">
      <c r="A136" s="262">
        <v>121935</v>
      </c>
      <c r="B136" s="263" t="s">
        <v>415</v>
      </c>
      <c r="C136" s="261" t="s">
        <v>182</v>
      </c>
      <c r="D136" s="261" t="s">
        <v>182</v>
      </c>
      <c r="E136" s="261" t="s">
        <v>182</v>
      </c>
      <c r="F136" s="261" t="s">
        <v>182</v>
      </c>
      <c r="G136" s="261" t="s">
        <v>182</v>
      </c>
      <c r="H136" s="261" t="s">
        <v>182</v>
      </c>
      <c r="I136" s="261" t="s">
        <v>182</v>
      </c>
      <c r="J136" s="261" t="s">
        <v>182</v>
      </c>
      <c r="K136" s="261" t="s">
        <v>182</v>
      </c>
      <c r="L136" s="261" t="s">
        <v>182</v>
      </c>
      <c r="M136" s="261" t="s">
        <v>182</v>
      </c>
      <c r="N136" s="261" t="s">
        <v>182</v>
      </c>
      <c r="O136" s="261" t="s">
        <v>182</v>
      </c>
      <c r="P136" s="261" t="s">
        <v>182</v>
      </c>
      <c r="Q136" s="261" t="s">
        <v>182</v>
      </c>
      <c r="R136" s="261" t="s">
        <v>182</v>
      </c>
      <c r="S136" s="261" t="s">
        <v>182</v>
      </c>
      <c r="T136" s="261" t="s">
        <v>182</v>
      </c>
      <c r="U136" s="261" t="s">
        <v>182</v>
      </c>
      <c r="V136" s="261" t="s">
        <v>182</v>
      </c>
      <c r="W136" s="261"/>
      <c r="X136" s="261"/>
      <c r="Y136" s="261"/>
      <c r="Z136" s="261"/>
      <c r="AA136" s="261"/>
      <c r="AB136" s="261"/>
      <c r="AC136" s="261"/>
      <c r="AD136" s="261"/>
      <c r="AE136" s="261"/>
      <c r="AF136" s="261"/>
      <c r="AG136" s="261"/>
      <c r="AH136" s="261"/>
      <c r="AI136" s="261"/>
      <c r="AJ136" s="261"/>
      <c r="AK136" s="261"/>
      <c r="AL136" s="261"/>
      <c r="AM136" s="261"/>
      <c r="AN136" s="261"/>
      <c r="AO136" s="261"/>
      <c r="AP136" s="261"/>
      <c r="AQ136" s="261" t="e">
        <f>VLOOKUP(A136,#REF!,5,0)</f>
        <v>#REF!</v>
      </c>
      <c r="AR136" s="261" t="e">
        <f>VLOOKUP(A136,#REF!,6,0)</f>
        <v>#REF!</v>
      </c>
      <c r="AS136"/>
    </row>
    <row r="137" spans="1:45" ht="14.4" x14ac:dyDescent="0.3">
      <c r="A137" s="262">
        <v>121952</v>
      </c>
      <c r="B137" s="263" t="s">
        <v>415</v>
      </c>
      <c r="C137" s="261" t="s">
        <v>181</v>
      </c>
      <c r="D137" s="261" t="s">
        <v>181</v>
      </c>
      <c r="E137" s="261" t="s">
        <v>181</v>
      </c>
      <c r="F137" s="261" t="s">
        <v>181</v>
      </c>
      <c r="G137" s="261" t="s">
        <v>183</v>
      </c>
      <c r="H137" s="261" t="s">
        <v>183</v>
      </c>
      <c r="I137" s="261" t="s">
        <v>182</v>
      </c>
      <c r="J137" s="261" t="s">
        <v>183</v>
      </c>
      <c r="K137" s="261" t="s">
        <v>183</v>
      </c>
      <c r="L137" s="261" t="s">
        <v>183</v>
      </c>
      <c r="M137" s="261" t="s">
        <v>183</v>
      </c>
      <c r="N137" s="261" t="s">
        <v>181</v>
      </c>
      <c r="O137" s="261" t="s">
        <v>182</v>
      </c>
      <c r="P137" s="261" t="s">
        <v>183</v>
      </c>
      <c r="Q137" s="261" t="s">
        <v>182</v>
      </c>
      <c r="R137" s="261" t="s">
        <v>182</v>
      </c>
      <c r="S137" s="261" t="s">
        <v>182</v>
      </c>
      <c r="T137" s="261" t="s">
        <v>183</v>
      </c>
      <c r="U137" s="261" t="s">
        <v>183</v>
      </c>
      <c r="V137" s="261" t="s">
        <v>181</v>
      </c>
      <c r="W137" s="261"/>
      <c r="X137" s="261"/>
      <c r="Y137" s="261"/>
      <c r="Z137" s="261"/>
      <c r="AA137" s="261"/>
      <c r="AB137" s="261"/>
      <c r="AC137" s="261"/>
      <c r="AD137" s="261"/>
      <c r="AE137" s="261"/>
      <c r="AF137" s="261"/>
      <c r="AG137" s="261"/>
      <c r="AH137" s="261"/>
      <c r="AI137" s="261"/>
      <c r="AJ137" s="261"/>
      <c r="AK137" s="261"/>
      <c r="AL137" s="261"/>
      <c r="AM137" s="261"/>
      <c r="AN137" s="261"/>
      <c r="AO137" s="261"/>
      <c r="AP137" s="261"/>
      <c r="AQ137" s="261" t="e">
        <f>VLOOKUP(A137,#REF!,5,0)</f>
        <v>#REF!</v>
      </c>
      <c r="AR137" s="261" t="e">
        <f>VLOOKUP(A137,#REF!,6,0)</f>
        <v>#REF!</v>
      </c>
      <c r="AS137"/>
    </row>
    <row r="138" spans="1:45" ht="14.4" x14ac:dyDescent="0.3">
      <c r="A138" s="262">
        <v>121956</v>
      </c>
      <c r="B138" s="263" t="s">
        <v>415</v>
      </c>
      <c r="C138" s="261" t="s">
        <v>182</v>
      </c>
      <c r="D138" s="261" t="s">
        <v>182</v>
      </c>
      <c r="E138" s="261" t="s">
        <v>182</v>
      </c>
      <c r="F138" s="261" t="s">
        <v>182</v>
      </c>
      <c r="G138" s="261" t="s">
        <v>182</v>
      </c>
      <c r="H138" s="261" t="s">
        <v>182</v>
      </c>
      <c r="I138" s="261" t="s">
        <v>182</v>
      </c>
      <c r="J138" s="261" t="s">
        <v>182</v>
      </c>
      <c r="K138" s="261" t="s">
        <v>182</v>
      </c>
      <c r="L138" s="261" t="s">
        <v>182</v>
      </c>
      <c r="M138" s="261" t="s">
        <v>182</v>
      </c>
      <c r="N138" s="261" t="s">
        <v>182</v>
      </c>
      <c r="O138" s="261" t="s">
        <v>182</v>
      </c>
      <c r="P138" s="261" t="s">
        <v>182</v>
      </c>
      <c r="Q138" s="261" t="s">
        <v>182</v>
      </c>
      <c r="R138" s="261" t="s">
        <v>182</v>
      </c>
      <c r="S138" s="261" t="s">
        <v>182</v>
      </c>
      <c r="T138" s="261" t="s">
        <v>182</v>
      </c>
      <c r="U138" s="261" t="s">
        <v>182</v>
      </c>
      <c r="V138" s="261" t="s">
        <v>182</v>
      </c>
      <c r="W138" s="261"/>
      <c r="X138" s="261"/>
      <c r="Y138" s="261"/>
      <c r="Z138" s="261"/>
      <c r="AA138" s="261"/>
      <c r="AB138" s="261"/>
      <c r="AC138" s="261"/>
      <c r="AD138" s="261"/>
      <c r="AE138" s="261"/>
      <c r="AF138" s="261"/>
      <c r="AG138" s="261"/>
      <c r="AH138" s="261"/>
      <c r="AI138" s="261"/>
      <c r="AJ138" s="261"/>
      <c r="AK138" s="261"/>
      <c r="AL138" s="261"/>
      <c r="AM138" s="261"/>
      <c r="AN138" s="261"/>
      <c r="AO138" s="261"/>
      <c r="AP138" s="261"/>
      <c r="AQ138" s="261" t="e">
        <f>VLOOKUP(A138,#REF!,5,0)</f>
        <v>#REF!</v>
      </c>
      <c r="AR138" s="261" t="e">
        <f>VLOOKUP(A138,#REF!,6,0)</f>
        <v>#REF!</v>
      </c>
      <c r="AS138"/>
    </row>
    <row r="139" spans="1:45" ht="43.2" x14ac:dyDescent="0.3">
      <c r="A139" s="260">
        <v>121976</v>
      </c>
      <c r="B139" s="261" t="s">
        <v>415</v>
      </c>
      <c r="C139" s="261" t="s">
        <v>636</v>
      </c>
      <c r="D139" s="261" t="s">
        <v>636</v>
      </c>
      <c r="E139" s="261" t="s">
        <v>636</v>
      </c>
      <c r="F139" s="261" t="s">
        <v>636</v>
      </c>
      <c r="G139" s="261" t="s">
        <v>636</v>
      </c>
      <c r="H139" s="261" t="s">
        <v>636</v>
      </c>
      <c r="I139" s="261" t="s">
        <v>636</v>
      </c>
      <c r="J139" s="261" t="s">
        <v>636</v>
      </c>
      <c r="K139" s="261" t="s">
        <v>636</v>
      </c>
      <c r="L139" s="261" t="s">
        <v>636</v>
      </c>
      <c r="M139" s="261" t="s">
        <v>636</v>
      </c>
      <c r="N139" s="261" t="s">
        <v>636</v>
      </c>
      <c r="O139" s="261" t="s">
        <v>636</v>
      </c>
      <c r="P139" s="261" t="s">
        <v>636</v>
      </c>
      <c r="Q139" s="261" t="s">
        <v>636</v>
      </c>
      <c r="R139" s="261" t="s">
        <v>636</v>
      </c>
      <c r="S139" s="261" t="s">
        <v>636</v>
      </c>
      <c r="T139" s="261" t="s">
        <v>636</v>
      </c>
      <c r="U139" s="261" t="s">
        <v>636</v>
      </c>
      <c r="V139" s="261" t="s">
        <v>636</v>
      </c>
      <c r="W139" s="290"/>
      <c r="X139" s="290"/>
      <c r="Y139" s="290"/>
      <c r="Z139" s="290"/>
      <c r="AA139" s="290"/>
      <c r="AB139" s="290"/>
      <c r="AC139" s="290"/>
      <c r="AD139" s="290"/>
      <c r="AE139" s="290"/>
      <c r="AF139" s="290"/>
      <c r="AG139" s="290"/>
      <c r="AH139" s="290"/>
      <c r="AI139" s="290"/>
      <c r="AJ139" s="290"/>
      <c r="AK139" s="290"/>
      <c r="AL139" s="290"/>
      <c r="AM139" s="290"/>
      <c r="AN139" s="291"/>
      <c r="AO139" s="295"/>
      <c r="AP139" s="298"/>
      <c r="AQ139" s="261" t="s">
        <v>415</v>
      </c>
      <c r="AR139" s="261" t="s">
        <v>2091</v>
      </c>
      <c r="AS139"/>
    </row>
    <row r="140" spans="1:45" ht="21.6" x14ac:dyDescent="0.65">
      <c r="A140" s="286">
        <v>121980</v>
      </c>
      <c r="B140" s="286" t="s">
        <v>415</v>
      </c>
      <c r="C140" s="290" t="s">
        <v>183</v>
      </c>
      <c r="D140" s="290" t="s">
        <v>181</v>
      </c>
      <c r="E140" s="290" t="s">
        <v>181</v>
      </c>
      <c r="F140" s="290" t="s">
        <v>183</v>
      </c>
      <c r="G140" s="290" t="s">
        <v>181</v>
      </c>
      <c r="H140" s="290" t="s">
        <v>183</v>
      </c>
      <c r="I140" s="290" t="s">
        <v>182</v>
      </c>
      <c r="J140" s="290" t="s">
        <v>183</v>
      </c>
      <c r="K140" s="290" t="s">
        <v>183</v>
      </c>
      <c r="L140" s="290" t="s">
        <v>183</v>
      </c>
      <c r="M140" s="290" t="s">
        <v>181</v>
      </c>
      <c r="N140" s="290" t="s">
        <v>181</v>
      </c>
      <c r="O140" s="290" t="s">
        <v>181</v>
      </c>
      <c r="P140" s="290" t="s">
        <v>181</v>
      </c>
      <c r="Q140" s="290" t="s">
        <v>181</v>
      </c>
      <c r="R140" s="290" t="s">
        <v>182</v>
      </c>
      <c r="S140" s="290" t="s">
        <v>182</v>
      </c>
      <c r="T140" s="290" t="s">
        <v>182</v>
      </c>
      <c r="U140" s="290" t="s">
        <v>183</v>
      </c>
      <c r="V140" s="290" t="s">
        <v>182</v>
      </c>
      <c r="W140" s="290"/>
      <c r="X140" s="290"/>
      <c r="Y140" s="290"/>
      <c r="Z140" s="290"/>
      <c r="AA140" s="290"/>
      <c r="AB140" s="290"/>
      <c r="AC140" s="290"/>
      <c r="AD140" s="290"/>
      <c r="AE140" s="290"/>
      <c r="AF140" s="290"/>
      <c r="AG140" s="290"/>
      <c r="AH140" s="290"/>
      <c r="AI140" s="290"/>
      <c r="AJ140" s="290"/>
      <c r="AK140" s="290"/>
      <c r="AL140" s="290"/>
      <c r="AM140" s="290"/>
      <c r="AN140" s="290"/>
      <c r="AO140" s="290"/>
      <c r="AP140" s="290"/>
      <c r="AQ140" s="261" t="s">
        <v>415</v>
      </c>
      <c r="AR140" s="261" t="s">
        <v>307</v>
      </c>
    </row>
    <row r="141" spans="1:45" ht="43.2" x14ac:dyDescent="0.3">
      <c r="A141" s="260">
        <v>121987</v>
      </c>
      <c r="B141" s="261" t="s">
        <v>415</v>
      </c>
      <c r="C141" s="261" t="s">
        <v>636</v>
      </c>
      <c r="D141" s="261" t="s">
        <v>636</v>
      </c>
      <c r="E141" s="261" t="s">
        <v>636</v>
      </c>
      <c r="F141" s="261" t="s">
        <v>636</v>
      </c>
      <c r="G141" s="261" t="s">
        <v>636</v>
      </c>
      <c r="H141" s="261" t="s">
        <v>636</v>
      </c>
      <c r="I141" s="261" t="s">
        <v>636</v>
      </c>
      <c r="J141" s="261" t="s">
        <v>636</v>
      </c>
      <c r="K141" s="261" t="s">
        <v>636</v>
      </c>
      <c r="L141" s="261" t="s">
        <v>636</v>
      </c>
      <c r="M141" s="261" t="s">
        <v>636</v>
      </c>
      <c r="N141" s="261" t="s">
        <v>636</v>
      </c>
      <c r="O141" s="261" t="s">
        <v>636</v>
      </c>
      <c r="P141" s="261" t="s">
        <v>636</v>
      </c>
      <c r="Q141" s="261" t="s">
        <v>636</v>
      </c>
      <c r="R141" s="261" t="s">
        <v>636</v>
      </c>
      <c r="S141" s="261" t="s">
        <v>636</v>
      </c>
      <c r="T141" s="261" t="s">
        <v>636</v>
      </c>
      <c r="U141" s="261" t="s">
        <v>636</v>
      </c>
      <c r="V141" s="261" t="s">
        <v>636</v>
      </c>
      <c r="W141" s="290"/>
      <c r="X141" s="290"/>
      <c r="Y141" s="290"/>
      <c r="Z141" s="290"/>
      <c r="AA141" s="290"/>
      <c r="AB141" s="290"/>
      <c r="AC141" s="290"/>
      <c r="AD141" s="290"/>
      <c r="AE141" s="290"/>
      <c r="AF141" s="290"/>
      <c r="AG141" s="290"/>
      <c r="AH141" s="290"/>
      <c r="AI141" s="290"/>
      <c r="AJ141" s="290"/>
      <c r="AK141" s="290"/>
      <c r="AL141" s="290"/>
      <c r="AM141" s="290"/>
      <c r="AN141" s="291"/>
      <c r="AO141" s="295"/>
      <c r="AP141" s="298"/>
      <c r="AQ141" s="261" t="s">
        <v>415</v>
      </c>
      <c r="AR141" s="261" t="s">
        <v>2091</v>
      </c>
      <c r="AS141"/>
    </row>
    <row r="142" spans="1:45" ht="43.2" x14ac:dyDescent="0.3">
      <c r="A142" s="260">
        <v>122012</v>
      </c>
      <c r="B142" s="261" t="s">
        <v>415</v>
      </c>
      <c r="C142" s="261" t="s">
        <v>636</v>
      </c>
      <c r="D142" s="261" t="s">
        <v>636</v>
      </c>
      <c r="E142" s="261" t="s">
        <v>636</v>
      </c>
      <c r="F142" s="261" t="s">
        <v>636</v>
      </c>
      <c r="G142" s="261" t="s">
        <v>636</v>
      </c>
      <c r="H142" s="261" t="s">
        <v>636</v>
      </c>
      <c r="I142" s="261" t="s">
        <v>636</v>
      </c>
      <c r="J142" s="261" t="s">
        <v>636</v>
      </c>
      <c r="K142" s="261" t="s">
        <v>636</v>
      </c>
      <c r="L142" s="261" t="s">
        <v>636</v>
      </c>
      <c r="M142" s="261" t="s">
        <v>636</v>
      </c>
      <c r="N142" s="261" t="s">
        <v>636</v>
      </c>
      <c r="O142" s="261" t="s">
        <v>636</v>
      </c>
      <c r="P142" s="261" t="s">
        <v>636</v>
      </c>
      <c r="Q142" s="261" t="s">
        <v>636</v>
      </c>
      <c r="R142" s="261" t="s">
        <v>636</v>
      </c>
      <c r="S142" s="261" t="s">
        <v>636</v>
      </c>
      <c r="T142" s="261" t="s">
        <v>636</v>
      </c>
      <c r="U142" s="261" t="s">
        <v>636</v>
      </c>
      <c r="V142" s="261" t="s">
        <v>636</v>
      </c>
      <c r="W142" s="290"/>
      <c r="X142" s="290"/>
      <c r="Y142" s="290"/>
      <c r="Z142" s="290"/>
      <c r="AA142" s="290"/>
      <c r="AB142" s="290"/>
      <c r="AC142" s="290"/>
      <c r="AD142" s="290"/>
      <c r="AE142" s="290"/>
      <c r="AF142" s="290"/>
      <c r="AG142" s="290"/>
      <c r="AH142" s="290"/>
      <c r="AI142" s="290"/>
      <c r="AJ142" s="290"/>
      <c r="AK142" s="290"/>
      <c r="AL142" s="290"/>
      <c r="AM142" s="290"/>
      <c r="AN142" s="291"/>
      <c r="AO142" s="290"/>
      <c r="AP142" s="298"/>
      <c r="AQ142" s="261" t="s">
        <v>415</v>
      </c>
      <c r="AR142" s="261" t="s">
        <v>2091</v>
      </c>
      <c r="AS142"/>
    </row>
    <row r="143" spans="1:45" ht="14.4" x14ac:dyDescent="0.3">
      <c r="A143" s="262">
        <v>122019</v>
      </c>
      <c r="B143" s="263" t="s">
        <v>415</v>
      </c>
      <c r="C143" s="261" t="s">
        <v>182</v>
      </c>
      <c r="D143" s="261" t="s">
        <v>182</v>
      </c>
      <c r="E143" s="261" t="s">
        <v>182</v>
      </c>
      <c r="F143" s="261" t="s">
        <v>182</v>
      </c>
      <c r="G143" s="261" t="s">
        <v>182</v>
      </c>
      <c r="H143" s="261" t="s">
        <v>182</v>
      </c>
      <c r="I143" s="261" t="s">
        <v>182</v>
      </c>
      <c r="J143" s="261" t="s">
        <v>182</v>
      </c>
      <c r="K143" s="261" t="s">
        <v>182</v>
      </c>
      <c r="L143" s="261" t="s">
        <v>182</v>
      </c>
      <c r="M143" s="261" t="s">
        <v>182</v>
      </c>
      <c r="N143" s="261" t="s">
        <v>182</v>
      </c>
      <c r="O143" s="261" t="s">
        <v>182</v>
      </c>
      <c r="P143" s="261" t="s">
        <v>182</v>
      </c>
      <c r="Q143" s="261" t="s">
        <v>182</v>
      </c>
      <c r="R143" s="261" t="s">
        <v>182</v>
      </c>
      <c r="S143" s="261" t="s">
        <v>182</v>
      </c>
      <c r="T143" s="261" t="s">
        <v>182</v>
      </c>
      <c r="U143" s="261" t="s">
        <v>182</v>
      </c>
      <c r="V143" s="261" t="s">
        <v>182</v>
      </c>
      <c r="W143" s="261"/>
      <c r="X143" s="261"/>
      <c r="Y143" s="261"/>
      <c r="Z143" s="261"/>
      <c r="AA143" s="261"/>
      <c r="AB143" s="261"/>
      <c r="AC143" s="261"/>
      <c r="AD143" s="261"/>
      <c r="AE143" s="261"/>
      <c r="AF143" s="261"/>
      <c r="AG143" s="261"/>
      <c r="AH143" s="261"/>
      <c r="AI143" s="261"/>
      <c r="AJ143" s="261"/>
      <c r="AK143" s="261"/>
      <c r="AL143" s="261"/>
      <c r="AM143" s="261"/>
      <c r="AN143" s="261"/>
      <c r="AO143" s="261"/>
      <c r="AP143" s="261"/>
      <c r="AQ143" s="261" t="e">
        <f>VLOOKUP(A143,#REF!,5,0)</f>
        <v>#REF!</v>
      </c>
      <c r="AR143" s="261" t="e">
        <f>VLOOKUP(A143,#REF!,6,0)</f>
        <v>#REF!</v>
      </c>
      <c r="AS143"/>
    </row>
    <row r="144" spans="1:45" ht="43.2" x14ac:dyDescent="0.3">
      <c r="A144" s="260">
        <v>122034</v>
      </c>
      <c r="B144" s="261" t="s">
        <v>415</v>
      </c>
      <c r="C144" s="261" t="s">
        <v>636</v>
      </c>
      <c r="D144" s="261" t="s">
        <v>636</v>
      </c>
      <c r="E144" s="261" t="s">
        <v>636</v>
      </c>
      <c r="F144" s="261" t="s">
        <v>636</v>
      </c>
      <c r="G144" s="261" t="s">
        <v>636</v>
      </c>
      <c r="H144" s="261" t="s">
        <v>636</v>
      </c>
      <c r="I144" s="261" t="s">
        <v>636</v>
      </c>
      <c r="J144" s="261" t="s">
        <v>636</v>
      </c>
      <c r="K144" s="261" t="s">
        <v>636</v>
      </c>
      <c r="L144" s="261" t="s">
        <v>636</v>
      </c>
      <c r="M144" s="261" t="s">
        <v>636</v>
      </c>
      <c r="N144" s="261" t="s">
        <v>636</v>
      </c>
      <c r="O144" s="261" t="s">
        <v>636</v>
      </c>
      <c r="P144" s="261" t="s">
        <v>636</v>
      </c>
      <c r="Q144" s="261" t="s">
        <v>636</v>
      </c>
      <c r="R144" s="261" t="s">
        <v>636</v>
      </c>
      <c r="S144" s="261" t="s">
        <v>636</v>
      </c>
      <c r="T144" s="261" t="s">
        <v>636</v>
      </c>
      <c r="U144" s="261" t="s">
        <v>636</v>
      </c>
      <c r="V144" s="261" t="s">
        <v>636</v>
      </c>
      <c r="W144" s="290"/>
      <c r="X144" s="290"/>
      <c r="Y144" s="290"/>
      <c r="Z144" s="290"/>
      <c r="AA144" s="290"/>
      <c r="AB144" s="290"/>
      <c r="AC144" s="290"/>
      <c r="AD144" s="290"/>
      <c r="AE144" s="290"/>
      <c r="AF144" s="290"/>
      <c r="AG144" s="290"/>
      <c r="AH144" s="290"/>
      <c r="AI144" s="290"/>
      <c r="AJ144" s="290"/>
      <c r="AK144" s="290"/>
      <c r="AL144" s="290"/>
      <c r="AM144" s="290"/>
      <c r="AN144" s="291"/>
      <c r="AO144" s="290"/>
      <c r="AP144" s="298"/>
      <c r="AQ144" s="261" t="s">
        <v>415</v>
      </c>
      <c r="AR144" s="261" t="s">
        <v>2091</v>
      </c>
      <c r="AS144"/>
    </row>
    <row r="145" spans="1:45" ht="14.4" x14ac:dyDescent="0.3">
      <c r="A145" s="262">
        <v>122063</v>
      </c>
      <c r="B145" s="263" t="s">
        <v>415</v>
      </c>
      <c r="C145" s="261" t="s">
        <v>182</v>
      </c>
      <c r="D145" s="261" t="s">
        <v>182</v>
      </c>
      <c r="E145" s="261" t="s">
        <v>182</v>
      </c>
      <c r="F145" s="261" t="s">
        <v>182</v>
      </c>
      <c r="G145" s="261" t="s">
        <v>182</v>
      </c>
      <c r="H145" s="261" t="s">
        <v>182</v>
      </c>
      <c r="I145" s="261" t="s">
        <v>182</v>
      </c>
      <c r="J145" s="261" t="s">
        <v>182</v>
      </c>
      <c r="K145" s="261" t="s">
        <v>182</v>
      </c>
      <c r="L145" s="261" t="s">
        <v>182</v>
      </c>
      <c r="M145" s="261" t="s">
        <v>182</v>
      </c>
      <c r="N145" s="261" t="s">
        <v>182</v>
      </c>
      <c r="O145" s="261" t="s">
        <v>182</v>
      </c>
      <c r="P145" s="261" t="s">
        <v>182</v>
      </c>
      <c r="Q145" s="261" t="s">
        <v>182</v>
      </c>
      <c r="R145" s="261" t="s">
        <v>182</v>
      </c>
      <c r="S145" s="261" t="s">
        <v>182</v>
      </c>
      <c r="T145" s="261" t="s">
        <v>182</v>
      </c>
      <c r="U145" s="261" t="s">
        <v>182</v>
      </c>
      <c r="V145" s="261" t="s">
        <v>182</v>
      </c>
      <c r="W145" s="261"/>
      <c r="X145" s="261"/>
      <c r="Y145" s="261"/>
      <c r="Z145" s="261"/>
      <c r="AA145" s="261"/>
      <c r="AB145" s="261"/>
      <c r="AC145" s="261"/>
      <c r="AD145" s="261"/>
      <c r="AE145" s="261"/>
      <c r="AF145" s="261"/>
      <c r="AG145" s="261"/>
      <c r="AH145" s="261"/>
      <c r="AI145" s="261"/>
      <c r="AJ145" s="261"/>
      <c r="AK145" s="261"/>
      <c r="AL145" s="261"/>
      <c r="AM145" s="261"/>
      <c r="AN145" s="261"/>
      <c r="AO145" s="261"/>
      <c r="AP145" s="261"/>
      <c r="AQ145" s="261" t="e">
        <f>VLOOKUP(A145,#REF!,5,0)</f>
        <v>#REF!</v>
      </c>
      <c r="AR145" s="261" t="e">
        <f>VLOOKUP(A145,#REF!,6,0)</f>
        <v>#REF!</v>
      </c>
      <c r="AS145"/>
    </row>
    <row r="146" spans="1:45" ht="14.4" x14ac:dyDescent="0.3">
      <c r="A146" s="262">
        <v>122075</v>
      </c>
      <c r="B146" s="263" t="s">
        <v>415</v>
      </c>
      <c r="C146" s="261" t="s">
        <v>182</v>
      </c>
      <c r="D146" s="261" t="s">
        <v>182</v>
      </c>
      <c r="E146" s="261" t="s">
        <v>182</v>
      </c>
      <c r="F146" s="261" t="s">
        <v>182</v>
      </c>
      <c r="G146" s="261" t="s">
        <v>182</v>
      </c>
      <c r="H146" s="261" t="s">
        <v>182</v>
      </c>
      <c r="I146" s="261" t="s">
        <v>182</v>
      </c>
      <c r="J146" s="261" t="s">
        <v>182</v>
      </c>
      <c r="K146" s="261" t="s">
        <v>182</v>
      </c>
      <c r="L146" s="261" t="s">
        <v>182</v>
      </c>
      <c r="M146" s="261" t="s">
        <v>182</v>
      </c>
      <c r="N146" s="261" t="s">
        <v>182</v>
      </c>
      <c r="O146" s="261" t="s">
        <v>182</v>
      </c>
      <c r="P146" s="261" t="s">
        <v>182</v>
      </c>
      <c r="Q146" s="261" t="s">
        <v>182</v>
      </c>
      <c r="R146" s="261" t="s">
        <v>182</v>
      </c>
      <c r="S146" s="261" t="s">
        <v>182</v>
      </c>
      <c r="T146" s="261" t="s">
        <v>182</v>
      </c>
      <c r="U146" s="261" t="s">
        <v>182</v>
      </c>
      <c r="V146" s="261" t="s">
        <v>182</v>
      </c>
      <c r="W146" s="261"/>
      <c r="X146" s="261"/>
      <c r="Y146" s="261"/>
      <c r="Z146" s="261"/>
      <c r="AA146" s="261"/>
      <c r="AB146" s="261"/>
      <c r="AC146" s="261"/>
      <c r="AD146" s="261"/>
      <c r="AE146" s="261"/>
      <c r="AF146" s="261"/>
      <c r="AG146" s="261"/>
      <c r="AH146" s="261"/>
      <c r="AI146" s="261"/>
      <c r="AJ146" s="261"/>
      <c r="AK146" s="261"/>
      <c r="AL146" s="261"/>
      <c r="AM146" s="261"/>
      <c r="AN146" s="261"/>
      <c r="AO146" s="261"/>
      <c r="AP146" s="261"/>
      <c r="AQ146" s="261" t="e">
        <f>VLOOKUP(A146,#REF!,5,0)</f>
        <v>#REF!</v>
      </c>
      <c r="AR146" s="261" t="e">
        <f>VLOOKUP(A146,#REF!,6,0)</f>
        <v>#REF!</v>
      </c>
      <c r="AS146"/>
    </row>
    <row r="147" spans="1:45" ht="43.2" x14ac:dyDescent="0.3">
      <c r="A147" s="260">
        <v>122083</v>
      </c>
      <c r="B147" s="261" t="s">
        <v>415</v>
      </c>
      <c r="C147" s="261" t="s">
        <v>636</v>
      </c>
      <c r="D147" s="261" t="s">
        <v>636</v>
      </c>
      <c r="E147" s="261" t="s">
        <v>636</v>
      </c>
      <c r="F147" s="261" t="s">
        <v>636</v>
      </c>
      <c r="G147" s="261" t="s">
        <v>636</v>
      </c>
      <c r="H147" s="261" t="s">
        <v>636</v>
      </c>
      <c r="I147" s="261" t="s">
        <v>636</v>
      </c>
      <c r="J147" s="261" t="s">
        <v>636</v>
      </c>
      <c r="K147" s="261" t="s">
        <v>636</v>
      </c>
      <c r="L147" s="261" t="s">
        <v>636</v>
      </c>
      <c r="M147" s="261" t="s">
        <v>636</v>
      </c>
      <c r="N147" s="261" t="s">
        <v>636</v>
      </c>
      <c r="O147" s="261" t="s">
        <v>636</v>
      </c>
      <c r="P147" s="261" t="s">
        <v>636</v>
      </c>
      <c r="Q147" s="261" t="s">
        <v>636</v>
      </c>
      <c r="R147" s="261" t="s">
        <v>636</v>
      </c>
      <c r="S147" s="261" t="s">
        <v>636</v>
      </c>
      <c r="T147" s="261" t="s">
        <v>636</v>
      </c>
      <c r="U147" s="261" t="s">
        <v>636</v>
      </c>
      <c r="V147" s="261" t="s">
        <v>636</v>
      </c>
      <c r="W147" s="290"/>
      <c r="X147" s="290"/>
      <c r="Y147" s="290"/>
      <c r="Z147" s="290"/>
      <c r="AA147" s="290"/>
      <c r="AB147" s="290"/>
      <c r="AC147" s="290"/>
      <c r="AD147" s="290"/>
      <c r="AE147" s="290"/>
      <c r="AF147" s="290"/>
      <c r="AG147" s="290"/>
      <c r="AH147" s="290"/>
      <c r="AI147" s="290"/>
      <c r="AJ147" s="290"/>
      <c r="AK147" s="290"/>
      <c r="AL147" s="290"/>
      <c r="AM147" s="290"/>
      <c r="AN147" s="291"/>
      <c r="AO147" s="290"/>
      <c r="AP147" s="298"/>
      <c r="AQ147" s="261" t="s">
        <v>415</v>
      </c>
      <c r="AR147" s="261" t="s">
        <v>2091</v>
      </c>
      <c r="AS147"/>
    </row>
    <row r="148" spans="1:45" ht="21.6" x14ac:dyDescent="0.65">
      <c r="A148" s="284">
        <v>122102</v>
      </c>
      <c r="B148" s="286" t="s">
        <v>415</v>
      </c>
      <c r="C148" s="290" t="s">
        <v>183</v>
      </c>
      <c r="D148" s="290" t="s">
        <v>182</v>
      </c>
      <c r="E148" s="290" t="s">
        <v>181</v>
      </c>
      <c r="F148" s="290" t="s">
        <v>181</v>
      </c>
      <c r="G148" s="290" t="s">
        <v>183</v>
      </c>
      <c r="H148" s="290" t="s">
        <v>183</v>
      </c>
      <c r="I148" s="290" t="s">
        <v>181</v>
      </c>
      <c r="J148" s="290" t="s">
        <v>181</v>
      </c>
      <c r="K148" s="290" t="s">
        <v>181</v>
      </c>
      <c r="L148" s="290" t="s">
        <v>183</v>
      </c>
      <c r="M148" s="290" t="s">
        <v>181</v>
      </c>
      <c r="N148" s="290" t="s">
        <v>183</v>
      </c>
      <c r="O148" s="290" t="s">
        <v>183</v>
      </c>
      <c r="P148" s="290" t="s">
        <v>183</v>
      </c>
      <c r="Q148" s="290" t="s">
        <v>183</v>
      </c>
      <c r="R148" s="290" t="s">
        <v>181</v>
      </c>
      <c r="S148" s="290" t="s">
        <v>181</v>
      </c>
      <c r="T148" s="290" t="s">
        <v>181</v>
      </c>
      <c r="U148" s="290" t="s">
        <v>181</v>
      </c>
      <c r="V148" s="290" t="s">
        <v>181</v>
      </c>
      <c r="W148" s="290"/>
      <c r="X148" s="290"/>
      <c r="Y148" s="290"/>
      <c r="Z148" s="290"/>
      <c r="AA148" s="290"/>
      <c r="AB148" s="290"/>
      <c r="AC148" s="290"/>
      <c r="AD148" s="290"/>
      <c r="AE148" s="290"/>
      <c r="AF148" s="290"/>
      <c r="AG148" s="290"/>
      <c r="AH148" s="290"/>
      <c r="AI148" s="290"/>
      <c r="AJ148" s="290"/>
      <c r="AK148" s="290"/>
      <c r="AL148" s="290"/>
      <c r="AM148" s="290"/>
      <c r="AN148" s="290"/>
      <c r="AO148" s="290"/>
      <c r="AP148" s="290"/>
      <c r="AQ148" s="261" t="s">
        <v>415</v>
      </c>
      <c r="AR148" s="261" t="s">
        <v>307</v>
      </c>
    </row>
    <row r="149" spans="1:45" ht="43.2" x14ac:dyDescent="0.3">
      <c r="A149" s="260">
        <v>122114</v>
      </c>
      <c r="B149" s="261" t="s">
        <v>415</v>
      </c>
      <c r="C149" s="261" t="s">
        <v>636</v>
      </c>
      <c r="D149" s="261" t="s">
        <v>636</v>
      </c>
      <c r="E149" s="261" t="s">
        <v>636</v>
      </c>
      <c r="F149" s="261" t="s">
        <v>636</v>
      </c>
      <c r="G149" s="261" t="s">
        <v>636</v>
      </c>
      <c r="H149" s="261" t="s">
        <v>636</v>
      </c>
      <c r="I149" s="261" t="s">
        <v>636</v>
      </c>
      <c r="J149" s="261" t="s">
        <v>636</v>
      </c>
      <c r="K149" s="261" t="s">
        <v>636</v>
      </c>
      <c r="L149" s="261" t="s">
        <v>636</v>
      </c>
      <c r="M149" s="261" t="s">
        <v>636</v>
      </c>
      <c r="N149" s="261" t="s">
        <v>636</v>
      </c>
      <c r="O149" s="261" t="s">
        <v>636</v>
      </c>
      <c r="P149" s="261" t="s">
        <v>636</v>
      </c>
      <c r="Q149" s="261" t="s">
        <v>636</v>
      </c>
      <c r="R149" s="261" t="s">
        <v>636</v>
      </c>
      <c r="S149" s="261" t="s">
        <v>636</v>
      </c>
      <c r="T149" s="261" t="s">
        <v>636</v>
      </c>
      <c r="U149" s="261" t="s">
        <v>636</v>
      </c>
      <c r="V149" s="261" t="s">
        <v>636</v>
      </c>
      <c r="W149" s="290"/>
      <c r="X149" s="290"/>
      <c r="Y149" s="290"/>
      <c r="Z149" s="290"/>
      <c r="AA149" s="290"/>
      <c r="AB149" s="290"/>
      <c r="AC149" s="290"/>
      <c r="AD149" s="290"/>
      <c r="AE149" s="290"/>
      <c r="AF149" s="290"/>
      <c r="AG149" s="290"/>
      <c r="AH149" s="290"/>
      <c r="AI149" s="290"/>
      <c r="AJ149" s="290"/>
      <c r="AK149" s="290"/>
      <c r="AL149" s="290"/>
      <c r="AM149" s="290"/>
      <c r="AN149" s="291"/>
      <c r="AO149" s="290"/>
      <c r="AP149" s="298"/>
      <c r="AQ149" s="261" t="s">
        <v>415</v>
      </c>
      <c r="AR149" s="261" t="s">
        <v>2090</v>
      </c>
      <c r="AS149"/>
    </row>
    <row r="150" spans="1:45" ht="43.2" x14ac:dyDescent="0.3">
      <c r="A150" s="260">
        <v>122130</v>
      </c>
      <c r="B150" s="261" t="s">
        <v>415</v>
      </c>
      <c r="C150" s="261" t="s">
        <v>636</v>
      </c>
      <c r="D150" s="261" t="s">
        <v>636</v>
      </c>
      <c r="E150" s="261" t="s">
        <v>636</v>
      </c>
      <c r="F150" s="261" t="s">
        <v>636</v>
      </c>
      <c r="G150" s="261" t="s">
        <v>636</v>
      </c>
      <c r="H150" s="261" t="s">
        <v>636</v>
      </c>
      <c r="I150" s="261" t="s">
        <v>636</v>
      </c>
      <c r="J150" s="261" t="s">
        <v>636</v>
      </c>
      <c r="K150" s="261" t="s">
        <v>636</v>
      </c>
      <c r="L150" s="261" t="s">
        <v>636</v>
      </c>
      <c r="M150" s="261" t="s">
        <v>636</v>
      </c>
      <c r="N150" s="261" t="s">
        <v>636</v>
      </c>
      <c r="O150" s="261" t="s">
        <v>636</v>
      </c>
      <c r="P150" s="261" t="s">
        <v>636</v>
      </c>
      <c r="Q150" s="261" t="s">
        <v>636</v>
      </c>
      <c r="R150" s="261" t="s">
        <v>636</v>
      </c>
      <c r="S150" s="261" t="s">
        <v>636</v>
      </c>
      <c r="T150" s="261" t="s">
        <v>636</v>
      </c>
      <c r="U150" s="261" t="s">
        <v>636</v>
      </c>
      <c r="V150" s="261" t="s">
        <v>636</v>
      </c>
      <c r="W150" s="290"/>
      <c r="X150" s="290"/>
      <c r="Y150" s="290"/>
      <c r="Z150" s="290"/>
      <c r="AA150" s="290"/>
      <c r="AB150" s="290"/>
      <c r="AC150" s="290"/>
      <c r="AD150" s="290"/>
      <c r="AE150" s="290"/>
      <c r="AF150" s="290"/>
      <c r="AG150" s="290"/>
      <c r="AH150" s="290"/>
      <c r="AI150" s="290"/>
      <c r="AJ150" s="290"/>
      <c r="AK150" s="290"/>
      <c r="AL150" s="290"/>
      <c r="AM150" s="290"/>
      <c r="AN150" s="291"/>
      <c r="AO150" s="290"/>
      <c r="AP150" s="298"/>
      <c r="AQ150" s="261" t="s">
        <v>415</v>
      </c>
      <c r="AR150" s="261" t="s">
        <v>2091</v>
      </c>
      <c r="AS150"/>
    </row>
    <row r="151" spans="1:45" ht="43.2" x14ac:dyDescent="0.3">
      <c r="A151" s="260">
        <v>122134</v>
      </c>
      <c r="B151" s="261" t="s">
        <v>415</v>
      </c>
      <c r="C151" s="261" t="s">
        <v>636</v>
      </c>
      <c r="D151" s="261" t="s">
        <v>636</v>
      </c>
      <c r="E151" s="261" t="s">
        <v>636</v>
      </c>
      <c r="F151" s="261" t="s">
        <v>636</v>
      </c>
      <c r="G151" s="261" t="s">
        <v>636</v>
      </c>
      <c r="H151" s="261" t="s">
        <v>636</v>
      </c>
      <c r="I151" s="261" t="s">
        <v>636</v>
      </c>
      <c r="J151" s="261" t="s">
        <v>636</v>
      </c>
      <c r="K151" s="261" t="s">
        <v>636</v>
      </c>
      <c r="L151" s="261" t="s">
        <v>636</v>
      </c>
      <c r="M151" s="261" t="s">
        <v>636</v>
      </c>
      <c r="N151" s="261" t="s">
        <v>636</v>
      </c>
      <c r="O151" s="261" t="s">
        <v>636</v>
      </c>
      <c r="P151" s="261" t="s">
        <v>636</v>
      </c>
      <c r="Q151" s="261" t="s">
        <v>636</v>
      </c>
      <c r="R151" s="261" t="s">
        <v>636</v>
      </c>
      <c r="S151" s="261" t="s">
        <v>636</v>
      </c>
      <c r="T151" s="261" t="s">
        <v>636</v>
      </c>
      <c r="U151" s="261" t="s">
        <v>636</v>
      </c>
      <c r="V151" s="261" t="s">
        <v>636</v>
      </c>
      <c r="W151" s="290"/>
      <c r="X151" s="290"/>
      <c r="Y151" s="290"/>
      <c r="Z151" s="290"/>
      <c r="AA151" s="290"/>
      <c r="AB151" s="290"/>
      <c r="AC151" s="290"/>
      <c r="AD151" s="290"/>
      <c r="AE151" s="290"/>
      <c r="AF151" s="290"/>
      <c r="AG151" s="290"/>
      <c r="AH151" s="290"/>
      <c r="AI151" s="290"/>
      <c r="AJ151" s="290"/>
      <c r="AK151" s="290"/>
      <c r="AL151" s="290"/>
      <c r="AM151" s="290"/>
      <c r="AN151" s="291"/>
      <c r="AO151" s="295"/>
      <c r="AP151" s="298"/>
      <c r="AQ151" s="261" t="s">
        <v>415</v>
      </c>
      <c r="AR151" s="261" t="s">
        <v>2090</v>
      </c>
      <c r="AS151"/>
    </row>
    <row r="152" spans="1:45" ht="14.4" x14ac:dyDescent="0.3">
      <c r="A152" s="262">
        <v>122142</v>
      </c>
      <c r="B152" s="263" t="s">
        <v>415</v>
      </c>
      <c r="C152" s="261" t="s">
        <v>183</v>
      </c>
      <c r="D152" s="261" t="s">
        <v>183</v>
      </c>
      <c r="E152" s="261" t="s">
        <v>181</v>
      </c>
      <c r="F152" s="261" t="s">
        <v>182</v>
      </c>
      <c r="G152" s="261" t="s">
        <v>183</v>
      </c>
      <c r="H152" s="261" t="s">
        <v>183</v>
      </c>
      <c r="I152" s="261" t="s">
        <v>181</v>
      </c>
      <c r="J152" s="261" t="s">
        <v>182</v>
      </c>
      <c r="K152" s="261" t="s">
        <v>182</v>
      </c>
      <c r="L152" s="261" t="s">
        <v>181</v>
      </c>
      <c r="M152" s="261" t="s">
        <v>182</v>
      </c>
      <c r="N152" s="261" t="s">
        <v>183</v>
      </c>
      <c r="O152" s="261" t="s">
        <v>183</v>
      </c>
      <c r="P152" s="261" t="s">
        <v>183</v>
      </c>
      <c r="Q152" s="261" t="s">
        <v>182</v>
      </c>
      <c r="R152" s="261" t="s">
        <v>182</v>
      </c>
      <c r="S152" s="261" t="s">
        <v>182</v>
      </c>
      <c r="T152" s="261" t="s">
        <v>183</v>
      </c>
      <c r="U152" s="261" t="s">
        <v>182</v>
      </c>
      <c r="V152" s="261" t="s">
        <v>183</v>
      </c>
      <c r="W152" s="261"/>
      <c r="X152" s="261"/>
      <c r="Y152" s="261"/>
      <c r="Z152" s="261"/>
      <c r="AA152" s="261"/>
      <c r="AB152" s="261"/>
      <c r="AC152" s="261"/>
      <c r="AD152" s="261"/>
      <c r="AE152" s="261"/>
      <c r="AF152" s="261"/>
      <c r="AG152" s="261"/>
      <c r="AH152" s="261"/>
      <c r="AI152" s="261"/>
      <c r="AJ152" s="261"/>
      <c r="AK152" s="261"/>
      <c r="AL152" s="261"/>
      <c r="AM152" s="261"/>
      <c r="AN152" s="261"/>
      <c r="AO152" s="261"/>
      <c r="AP152" s="261"/>
      <c r="AQ152" s="261" t="e">
        <f>VLOOKUP(A152,#REF!,5,0)</f>
        <v>#REF!</v>
      </c>
      <c r="AR152" s="261" t="e">
        <f>VLOOKUP(A152,#REF!,6,0)</f>
        <v>#REF!</v>
      </c>
      <c r="AS152"/>
    </row>
    <row r="153" spans="1:45" ht="47.4" x14ac:dyDescent="0.65">
      <c r="A153" s="260">
        <v>122162</v>
      </c>
      <c r="B153" s="261" t="s">
        <v>415</v>
      </c>
      <c r="C153" s="261" t="s">
        <v>636</v>
      </c>
      <c r="D153" s="261" t="s">
        <v>636</v>
      </c>
      <c r="E153" s="261" t="s">
        <v>636</v>
      </c>
      <c r="F153" s="261" t="s">
        <v>636</v>
      </c>
      <c r="G153" s="261" t="s">
        <v>636</v>
      </c>
      <c r="H153" s="261" t="s">
        <v>636</v>
      </c>
      <c r="I153" s="261" t="s">
        <v>636</v>
      </c>
      <c r="J153" s="261" t="s">
        <v>636</v>
      </c>
      <c r="K153" s="261" t="s">
        <v>636</v>
      </c>
      <c r="L153" s="261" t="s">
        <v>636</v>
      </c>
      <c r="M153" s="261" t="s">
        <v>636</v>
      </c>
      <c r="N153" s="261" t="s">
        <v>636</v>
      </c>
      <c r="O153" s="261" t="s">
        <v>636</v>
      </c>
      <c r="P153" s="261" t="s">
        <v>636</v>
      </c>
      <c r="Q153" s="261" t="s">
        <v>636</v>
      </c>
      <c r="R153" s="261" t="s">
        <v>636</v>
      </c>
      <c r="S153" s="261" t="s">
        <v>636</v>
      </c>
      <c r="T153" s="261" t="s">
        <v>636</v>
      </c>
      <c r="U153" s="261" t="s">
        <v>636</v>
      </c>
      <c r="V153" s="261" t="s">
        <v>636</v>
      </c>
      <c r="W153" s="290"/>
      <c r="X153" s="290"/>
      <c r="Y153" s="290"/>
      <c r="Z153" s="290"/>
      <c r="AA153" s="290"/>
      <c r="AB153" s="290"/>
      <c r="AC153" s="290"/>
      <c r="AD153" s="290"/>
      <c r="AE153" s="290"/>
      <c r="AF153" s="290"/>
      <c r="AG153" s="290"/>
      <c r="AH153" s="290"/>
      <c r="AI153" s="290"/>
      <c r="AJ153" s="290"/>
      <c r="AK153" s="290"/>
      <c r="AL153" s="290"/>
      <c r="AM153" s="290"/>
      <c r="AN153" s="286"/>
      <c r="AO153" s="297"/>
      <c r="AP153" s="297"/>
      <c r="AQ153" s="261" t="s">
        <v>415</v>
      </c>
      <c r="AR153" s="261" t="s">
        <v>2090</v>
      </c>
      <c r="AS153"/>
    </row>
    <row r="154" spans="1:45" ht="14.4" x14ac:dyDescent="0.3">
      <c r="A154" s="262">
        <v>122169</v>
      </c>
      <c r="B154" s="263" t="s">
        <v>415</v>
      </c>
      <c r="C154" s="261" t="s">
        <v>182</v>
      </c>
      <c r="D154" s="261" t="s">
        <v>182</v>
      </c>
      <c r="E154" s="261" t="s">
        <v>182</v>
      </c>
      <c r="F154" s="261" t="s">
        <v>182</v>
      </c>
      <c r="G154" s="261" t="s">
        <v>182</v>
      </c>
      <c r="H154" s="261" t="s">
        <v>182</v>
      </c>
      <c r="I154" s="261" t="s">
        <v>182</v>
      </c>
      <c r="J154" s="261" t="s">
        <v>182</v>
      </c>
      <c r="K154" s="261" t="s">
        <v>182</v>
      </c>
      <c r="L154" s="261" t="s">
        <v>182</v>
      </c>
      <c r="M154" s="261" t="s">
        <v>182</v>
      </c>
      <c r="N154" s="261" t="s">
        <v>182</v>
      </c>
      <c r="O154" s="261" t="s">
        <v>182</v>
      </c>
      <c r="P154" s="261" t="s">
        <v>182</v>
      </c>
      <c r="Q154" s="261" t="s">
        <v>182</v>
      </c>
      <c r="R154" s="261" t="s">
        <v>182</v>
      </c>
      <c r="S154" s="261" t="s">
        <v>182</v>
      </c>
      <c r="T154" s="261" t="s">
        <v>182</v>
      </c>
      <c r="U154" s="261" t="s">
        <v>182</v>
      </c>
      <c r="V154" s="261" t="s">
        <v>182</v>
      </c>
      <c r="W154" s="261"/>
      <c r="X154" s="261"/>
      <c r="Y154" s="261"/>
      <c r="Z154" s="261"/>
      <c r="AA154" s="261"/>
      <c r="AB154" s="261"/>
      <c r="AC154" s="261"/>
      <c r="AD154" s="261"/>
      <c r="AE154" s="261"/>
      <c r="AF154" s="261"/>
      <c r="AG154" s="261"/>
      <c r="AH154" s="261"/>
      <c r="AI154" s="261"/>
      <c r="AJ154" s="261"/>
      <c r="AK154" s="261"/>
      <c r="AL154" s="261"/>
      <c r="AM154" s="261"/>
      <c r="AN154" s="261"/>
      <c r="AO154" s="261"/>
      <c r="AP154" s="261"/>
      <c r="AQ154" s="261" t="e">
        <f>VLOOKUP(A154,#REF!,5,0)</f>
        <v>#REF!</v>
      </c>
      <c r="AR154" s="261" t="e">
        <f>VLOOKUP(A154,#REF!,6,0)</f>
        <v>#REF!</v>
      </c>
      <c r="AS154"/>
    </row>
    <row r="155" spans="1:45" ht="14.4" x14ac:dyDescent="0.3">
      <c r="A155" s="262">
        <v>122177</v>
      </c>
      <c r="B155" s="263" t="s">
        <v>415</v>
      </c>
      <c r="C155" s="261" t="s">
        <v>183</v>
      </c>
      <c r="D155" s="261" t="s">
        <v>183</v>
      </c>
      <c r="E155" s="261" t="s">
        <v>183</v>
      </c>
      <c r="F155" s="261" t="s">
        <v>183</v>
      </c>
      <c r="G155" s="261" t="s">
        <v>181</v>
      </c>
      <c r="H155" s="261" t="s">
        <v>183</v>
      </c>
      <c r="I155" s="261" t="s">
        <v>183</v>
      </c>
      <c r="J155" s="261" t="s">
        <v>183</v>
      </c>
      <c r="K155" s="261" t="s">
        <v>183</v>
      </c>
      <c r="L155" s="261" t="s">
        <v>181</v>
      </c>
      <c r="M155" s="261" t="s">
        <v>183</v>
      </c>
      <c r="N155" s="261" t="s">
        <v>181</v>
      </c>
      <c r="O155" s="261" t="s">
        <v>181</v>
      </c>
      <c r="P155" s="261" t="s">
        <v>183</v>
      </c>
      <c r="Q155" s="261" t="s">
        <v>181</v>
      </c>
      <c r="R155" s="261" t="s">
        <v>183</v>
      </c>
      <c r="S155" s="261" t="s">
        <v>181</v>
      </c>
      <c r="T155" s="261" t="s">
        <v>183</v>
      </c>
      <c r="U155" s="261" t="s">
        <v>181</v>
      </c>
      <c r="V155" s="261" t="s">
        <v>183</v>
      </c>
      <c r="W155" s="261"/>
      <c r="X155" s="261"/>
      <c r="Y155" s="261"/>
      <c r="Z155" s="261"/>
      <c r="AA155" s="261"/>
      <c r="AB155" s="261"/>
      <c r="AC155" s="261"/>
      <c r="AD155" s="261"/>
      <c r="AE155" s="261"/>
      <c r="AF155" s="261"/>
      <c r="AG155" s="261"/>
      <c r="AH155" s="261"/>
      <c r="AI155" s="261"/>
      <c r="AJ155" s="261"/>
      <c r="AK155" s="261"/>
      <c r="AL155" s="261"/>
      <c r="AM155" s="261"/>
      <c r="AN155" s="261"/>
      <c r="AO155" s="261"/>
      <c r="AP155" s="261"/>
      <c r="AQ155" s="261" t="e">
        <f>VLOOKUP(A155,#REF!,5,0)</f>
        <v>#REF!</v>
      </c>
      <c r="AR155" s="261" t="e">
        <f>VLOOKUP(A155,#REF!,6,0)</f>
        <v>#REF!</v>
      </c>
      <c r="AS155"/>
    </row>
    <row r="156" spans="1:45" ht="43.2" x14ac:dyDescent="0.3">
      <c r="A156" s="260">
        <v>122184</v>
      </c>
      <c r="B156" s="261" t="s">
        <v>415</v>
      </c>
      <c r="C156" s="261" t="s">
        <v>636</v>
      </c>
      <c r="D156" s="261" t="s">
        <v>636</v>
      </c>
      <c r="E156" s="261" t="s">
        <v>636</v>
      </c>
      <c r="F156" s="261" t="s">
        <v>636</v>
      </c>
      <c r="G156" s="261" t="s">
        <v>636</v>
      </c>
      <c r="H156" s="261" t="s">
        <v>636</v>
      </c>
      <c r="I156" s="261" t="s">
        <v>636</v>
      </c>
      <c r="J156" s="261" t="s">
        <v>636</v>
      </c>
      <c r="K156" s="261" t="s">
        <v>636</v>
      </c>
      <c r="L156" s="261" t="s">
        <v>636</v>
      </c>
      <c r="M156" s="261" t="s">
        <v>636</v>
      </c>
      <c r="N156" s="261" t="s">
        <v>636</v>
      </c>
      <c r="O156" s="261" t="s">
        <v>636</v>
      </c>
      <c r="P156" s="261" t="s">
        <v>636</v>
      </c>
      <c r="Q156" s="261" t="s">
        <v>636</v>
      </c>
      <c r="R156" s="261" t="s">
        <v>636</v>
      </c>
      <c r="S156" s="261" t="s">
        <v>636</v>
      </c>
      <c r="T156" s="261" t="s">
        <v>636</v>
      </c>
      <c r="U156" s="261" t="s">
        <v>636</v>
      </c>
      <c r="V156" s="261" t="s">
        <v>636</v>
      </c>
      <c r="W156" s="290"/>
      <c r="X156" s="290"/>
      <c r="Y156" s="290"/>
      <c r="Z156" s="290"/>
      <c r="AA156" s="290"/>
      <c r="AB156" s="290"/>
      <c r="AC156" s="290"/>
      <c r="AD156" s="290"/>
      <c r="AE156" s="290"/>
      <c r="AF156" s="290"/>
      <c r="AG156" s="290"/>
      <c r="AH156" s="290"/>
      <c r="AI156" s="290"/>
      <c r="AJ156" s="290"/>
      <c r="AK156" s="290"/>
      <c r="AL156" s="290"/>
      <c r="AM156" s="290"/>
      <c r="AN156" s="291"/>
      <c r="AO156" s="290"/>
      <c r="AP156" s="298"/>
      <c r="AQ156" s="261" t="s">
        <v>415</v>
      </c>
      <c r="AR156" s="261" t="s">
        <v>2090</v>
      </c>
      <c r="AS156"/>
    </row>
    <row r="157" spans="1:45" ht="43.2" x14ac:dyDescent="0.3">
      <c r="A157" s="260">
        <v>122186</v>
      </c>
      <c r="B157" s="261" t="s">
        <v>415</v>
      </c>
      <c r="C157" s="261" t="s">
        <v>636</v>
      </c>
      <c r="D157" s="261" t="s">
        <v>636</v>
      </c>
      <c r="E157" s="261" t="s">
        <v>636</v>
      </c>
      <c r="F157" s="261" t="s">
        <v>636</v>
      </c>
      <c r="G157" s="261" t="s">
        <v>636</v>
      </c>
      <c r="H157" s="261" t="s">
        <v>636</v>
      </c>
      <c r="I157" s="261" t="s">
        <v>636</v>
      </c>
      <c r="J157" s="261" t="s">
        <v>636</v>
      </c>
      <c r="K157" s="261" t="s">
        <v>636</v>
      </c>
      <c r="L157" s="261" t="s">
        <v>636</v>
      </c>
      <c r="M157" s="261" t="s">
        <v>636</v>
      </c>
      <c r="N157" s="261" t="s">
        <v>636</v>
      </c>
      <c r="O157" s="261" t="s">
        <v>636</v>
      </c>
      <c r="P157" s="261" t="s">
        <v>636</v>
      </c>
      <c r="Q157" s="261" t="s">
        <v>636</v>
      </c>
      <c r="R157" s="261" t="s">
        <v>636</v>
      </c>
      <c r="S157" s="261" t="s">
        <v>636</v>
      </c>
      <c r="T157" s="261" t="s">
        <v>636</v>
      </c>
      <c r="U157" s="261" t="s">
        <v>636</v>
      </c>
      <c r="V157" s="261" t="s">
        <v>636</v>
      </c>
      <c r="W157" s="290"/>
      <c r="X157" s="290"/>
      <c r="Y157" s="290"/>
      <c r="Z157" s="290"/>
      <c r="AA157" s="290"/>
      <c r="AB157" s="290"/>
      <c r="AC157" s="290"/>
      <c r="AD157" s="290"/>
      <c r="AE157" s="290"/>
      <c r="AF157" s="290"/>
      <c r="AG157" s="290"/>
      <c r="AH157" s="290"/>
      <c r="AI157" s="290"/>
      <c r="AJ157" s="290"/>
      <c r="AK157" s="290"/>
      <c r="AL157" s="290"/>
      <c r="AM157" s="290"/>
      <c r="AN157" s="291"/>
      <c r="AO157" s="290"/>
      <c r="AP157" s="298"/>
      <c r="AQ157" s="261" t="s">
        <v>415</v>
      </c>
      <c r="AR157" s="261" t="s">
        <v>2091</v>
      </c>
      <c r="AS157"/>
    </row>
    <row r="158" spans="1:45" ht="43.2" x14ac:dyDescent="0.3">
      <c r="A158" s="260">
        <v>122216</v>
      </c>
      <c r="B158" s="261" t="s">
        <v>415</v>
      </c>
      <c r="C158" s="261" t="s">
        <v>636</v>
      </c>
      <c r="D158" s="261" t="s">
        <v>636</v>
      </c>
      <c r="E158" s="261" t="s">
        <v>636</v>
      </c>
      <c r="F158" s="261" t="s">
        <v>636</v>
      </c>
      <c r="G158" s="261" t="s">
        <v>636</v>
      </c>
      <c r="H158" s="261" t="s">
        <v>636</v>
      </c>
      <c r="I158" s="261" t="s">
        <v>636</v>
      </c>
      <c r="J158" s="261" t="s">
        <v>636</v>
      </c>
      <c r="K158" s="261" t="s">
        <v>636</v>
      </c>
      <c r="L158" s="261" t="s">
        <v>636</v>
      </c>
      <c r="M158" s="261" t="s">
        <v>636</v>
      </c>
      <c r="N158" s="261" t="s">
        <v>636</v>
      </c>
      <c r="O158" s="261" t="s">
        <v>636</v>
      </c>
      <c r="P158" s="261" t="s">
        <v>636</v>
      </c>
      <c r="Q158" s="261" t="s">
        <v>636</v>
      </c>
      <c r="R158" s="261" t="s">
        <v>636</v>
      </c>
      <c r="S158" s="261" t="s">
        <v>636</v>
      </c>
      <c r="T158" s="261" t="s">
        <v>636</v>
      </c>
      <c r="U158" s="261" t="s">
        <v>636</v>
      </c>
      <c r="V158" s="261" t="s">
        <v>636</v>
      </c>
      <c r="W158" s="290"/>
      <c r="X158" s="290"/>
      <c r="Y158" s="290"/>
      <c r="Z158" s="290"/>
      <c r="AA158" s="290"/>
      <c r="AB158" s="290"/>
      <c r="AC158" s="290"/>
      <c r="AD158" s="290"/>
      <c r="AE158" s="290"/>
      <c r="AF158" s="290"/>
      <c r="AG158" s="290"/>
      <c r="AH158" s="290"/>
      <c r="AI158" s="290"/>
      <c r="AJ158" s="290"/>
      <c r="AK158" s="290"/>
      <c r="AL158" s="290"/>
      <c r="AM158" s="290"/>
      <c r="AN158" s="291"/>
      <c r="AO158" s="295"/>
      <c r="AP158" s="298"/>
      <c r="AQ158" s="261" t="s">
        <v>415</v>
      </c>
      <c r="AR158" s="261" t="s">
        <v>2091</v>
      </c>
      <c r="AS158"/>
    </row>
    <row r="159" spans="1:45" ht="21.6" x14ac:dyDescent="0.65">
      <c r="A159" s="284">
        <v>122223</v>
      </c>
      <c r="B159" s="286" t="s">
        <v>415</v>
      </c>
      <c r="C159" s="290" t="s">
        <v>183</v>
      </c>
      <c r="D159" s="290" t="s">
        <v>183</v>
      </c>
      <c r="E159" s="290" t="s">
        <v>181</v>
      </c>
      <c r="F159" s="290" t="s">
        <v>183</v>
      </c>
      <c r="G159" s="290" t="s">
        <v>181</v>
      </c>
      <c r="H159" s="290" t="s">
        <v>183</v>
      </c>
      <c r="I159" s="290" t="s">
        <v>183</v>
      </c>
      <c r="J159" s="290" t="s">
        <v>183</v>
      </c>
      <c r="K159" s="290" t="s">
        <v>181</v>
      </c>
      <c r="L159" s="290" t="s">
        <v>182</v>
      </c>
      <c r="M159" s="290" t="s">
        <v>183</v>
      </c>
      <c r="N159" s="290" t="s">
        <v>182</v>
      </c>
      <c r="O159" s="290" t="s">
        <v>182</v>
      </c>
      <c r="P159" s="290" t="s">
        <v>182</v>
      </c>
      <c r="Q159" s="290" t="s">
        <v>183</v>
      </c>
      <c r="R159" s="290" t="s">
        <v>183</v>
      </c>
      <c r="S159" s="290" t="s">
        <v>183</v>
      </c>
      <c r="T159" s="290" t="s">
        <v>183</v>
      </c>
      <c r="U159" s="290" t="s">
        <v>183</v>
      </c>
      <c r="V159" s="290" t="s">
        <v>183</v>
      </c>
      <c r="W159" s="290"/>
      <c r="X159" s="290"/>
      <c r="Y159" s="290"/>
      <c r="Z159" s="290"/>
      <c r="AA159" s="290"/>
      <c r="AB159" s="290"/>
      <c r="AC159" s="290"/>
      <c r="AD159" s="290"/>
      <c r="AE159" s="290"/>
      <c r="AF159" s="290"/>
      <c r="AG159" s="290"/>
      <c r="AH159" s="290"/>
      <c r="AI159" s="290"/>
      <c r="AJ159" s="290"/>
      <c r="AK159" s="290"/>
      <c r="AL159" s="290"/>
      <c r="AM159" s="290"/>
      <c r="AN159" s="290"/>
      <c r="AO159" s="290"/>
      <c r="AP159" s="290"/>
      <c r="AQ159" s="261" t="s">
        <v>415</v>
      </c>
      <c r="AR159" s="261" t="s">
        <v>307</v>
      </c>
      <c r="AS159"/>
    </row>
    <row r="160" spans="1:45" ht="21.6" x14ac:dyDescent="0.65">
      <c r="A160" s="284">
        <v>122225</v>
      </c>
      <c r="B160" s="286" t="s">
        <v>415</v>
      </c>
      <c r="C160" s="290" t="s">
        <v>181</v>
      </c>
      <c r="D160" s="290" t="s">
        <v>181</v>
      </c>
      <c r="E160" s="290" t="s">
        <v>181</v>
      </c>
      <c r="F160" s="290" t="s">
        <v>183</v>
      </c>
      <c r="G160" s="290" t="s">
        <v>183</v>
      </c>
      <c r="H160" s="290" t="s">
        <v>183</v>
      </c>
      <c r="I160" s="290" t="s">
        <v>181</v>
      </c>
      <c r="J160" s="290" t="s">
        <v>183</v>
      </c>
      <c r="K160" s="290" t="s">
        <v>181</v>
      </c>
      <c r="L160" s="290" t="s">
        <v>181</v>
      </c>
      <c r="M160" s="290" t="s">
        <v>183</v>
      </c>
      <c r="N160" s="290" t="s">
        <v>307</v>
      </c>
      <c r="O160" s="290" t="s">
        <v>183</v>
      </c>
      <c r="P160" s="290" t="s">
        <v>181</v>
      </c>
      <c r="Q160" s="290" t="s">
        <v>183</v>
      </c>
      <c r="R160" s="290" t="s">
        <v>183</v>
      </c>
      <c r="S160" s="290" t="s">
        <v>181</v>
      </c>
      <c r="T160" s="290" t="s">
        <v>182</v>
      </c>
      <c r="U160" s="290" t="s">
        <v>183</v>
      </c>
      <c r="V160" s="290" t="s">
        <v>182</v>
      </c>
      <c r="W160" s="290"/>
      <c r="X160" s="290"/>
      <c r="Y160" s="290"/>
      <c r="Z160" s="290"/>
      <c r="AA160" s="290"/>
      <c r="AB160" s="290"/>
      <c r="AC160" s="290"/>
      <c r="AD160" s="290"/>
      <c r="AE160" s="290"/>
      <c r="AF160" s="290"/>
      <c r="AG160" s="290"/>
      <c r="AH160" s="290"/>
      <c r="AI160" s="290"/>
      <c r="AJ160" s="290"/>
      <c r="AK160" s="290"/>
      <c r="AL160" s="290"/>
      <c r="AM160" s="290"/>
      <c r="AN160" s="290"/>
      <c r="AO160" s="290"/>
      <c r="AP160" s="290"/>
      <c r="AQ160" s="261" t="s">
        <v>415</v>
      </c>
      <c r="AR160" s="261" t="s">
        <v>307</v>
      </c>
    </row>
    <row r="161" spans="1:45" ht="43.2" x14ac:dyDescent="0.3">
      <c r="A161" s="260">
        <v>122245</v>
      </c>
      <c r="B161" s="261" t="s">
        <v>415</v>
      </c>
      <c r="C161" s="261" t="s">
        <v>636</v>
      </c>
      <c r="D161" s="261" t="s">
        <v>636</v>
      </c>
      <c r="E161" s="261" t="s">
        <v>636</v>
      </c>
      <c r="F161" s="261" t="s">
        <v>636</v>
      </c>
      <c r="G161" s="261" t="s">
        <v>636</v>
      </c>
      <c r="H161" s="261" t="s">
        <v>636</v>
      </c>
      <c r="I161" s="261" t="s">
        <v>636</v>
      </c>
      <c r="J161" s="261" t="s">
        <v>636</v>
      </c>
      <c r="K161" s="261" t="s">
        <v>636</v>
      </c>
      <c r="L161" s="261" t="s">
        <v>636</v>
      </c>
      <c r="M161" s="261" t="s">
        <v>636</v>
      </c>
      <c r="N161" s="261" t="s">
        <v>636</v>
      </c>
      <c r="O161" s="261" t="s">
        <v>636</v>
      </c>
      <c r="P161" s="261" t="s">
        <v>636</v>
      </c>
      <c r="Q161" s="261" t="s">
        <v>636</v>
      </c>
      <c r="R161" s="261" t="s">
        <v>636</v>
      </c>
      <c r="S161" s="261" t="s">
        <v>636</v>
      </c>
      <c r="T161" s="261" t="s">
        <v>636</v>
      </c>
      <c r="U161" s="261" t="s">
        <v>636</v>
      </c>
      <c r="V161" s="261" t="s">
        <v>636</v>
      </c>
      <c r="W161" s="290"/>
      <c r="X161" s="290"/>
      <c r="Y161" s="290"/>
      <c r="Z161" s="290"/>
      <c r="AA161" s="290"/>
      <c r="AB161" s="290"/>
      <c r="AC161" s="290"/>
      <c r="AD161" s="290"/>
      <c r="AE161" s="290"/>
      <c r="AF161" s="290"/>
      <c r="AG161" s="290"/>
      <c r="AH161" s="290"/>
      <c r="AI161" s="290"/>
      <c r="AJ161" s="290"/>
      <c r="AK161" s="290"/>
      <c r="AL161" s="290"/>
      <c r="AM161" s="290"/>
      <c r="AN161" s="291"/>
      <c r="AO161" s="295"/>
      <c r="AP161" s="298"/>
      <c r="AQ161" s="261" t="s">
        <v>415</v>
      </c>
      <c r="AR161" s="261" t="s">
        <v>2091</v>
      </c>
      <c r="AS161"/>
    </row>
    <row r="162" spans="1:45" ht="43.2" x14ac:dyDescent="0.3">
      <c r="A162" s="260">
        <v>122290</v>
      </c>
      <c r="B162" s="261" t="s">
        <v>415</v>
      </c>
      <c r="C162" s="261" t="s">
        <v>636</v>
      </c>
      <c r="D162" s="261" t="s">
        <v>636</v>
      </c>
      <c r="E162" s="261" t="s">
        <v>636</v>
      </c>
      <c r="F162" s="261" t="s">
        <v>636</v>
      </c>
      <c r="G162" s="261" t="s">
        <v>636</v>
      </c>
      <c r="H162" s="261" t="s">
        <v>636</v>
      </c>
      <c r="I162" s="261" t="s">
        <v>636</v>
      </c>
      <c r="J162" s="261" t="s">
        <v>636</v>
      </c>
      <c r="K162" s="261" t="s">
        <v>636</v>
      </c>
      <c r="L162" s="261" t="s">
        <v>636</v>
      </c>
      <c r="M162" s="261" t="s">
        <v>636</v>
      </c>
      <c r="N162" s="261" t="s">
        <v>636</v>
      </c>
      <c r="O162" s="261" t="s">
        <v>636</v>
      </c>
      <c r="P162" s="261" t="s">
        <v>636</v>
      </c>
      <c r="Q162" s="261" t="s">
        <v>636</v>
      </c>
      <c r="R162" s="261" t="s">
        <v>636</v>
      </c>
      <c r="S162" s="261" t="s">
        <v>636</v>
      </c>
      <c r="T162" s="261" t="s">
        <v>636</v>
      </c>
      <c r="U162" s="261" t="s">
        <v>636</v>
      </c>
      <c r="V162" s="261" t="s">
        <v>636</v>
      </c>
      <c r="W162" s="290"/>
      <c r="X162" s="290"/>
      <c r="Y162" s="290"/>
      <c r="Z162" s="290"/>
      <c r="AA162" s="290"/>
      <c r="AB162" s="290"/>
      <c r="AC162" s="290"/>
      <c r="AD162" s="290"/>
      <c r="AE162" s="290"/>
      <c r="AF162" s="290"/>
      <c r="AG162" s="290"/>
      <c r="AH162" s="290"/>
      <c r="AI162" s="290"/>
      <c r="AJ162" s="290"/>
      <c r="AK162" s="290"/>
      <c r="AL162" s="290"/>
      <c r="AM162" s="290"/>
      <c r="AN162" s="291"/>
      <c r="AO162" s="290"/>
      <c r="AP162" s="298"/>
      <c r="AQ162" s="261" t="s">
        <v>415</v>
      </c>
      <c r="AR162" s="261" t="s">
        <v>2091</v>
      </c>
      <c r="AS162"/>
    </row>
    <row r="163" spans="1:45" ht="43.2" x14ac:dyDescent="0.3">
      <c r="A163" s="260">
        <v>122302</v>
      </c>
      <c r="B163" s="261" t="s">
        <v>415</v>
      </c>
      <c r="C163" s="261" t="s">
        <v>636</v>
      </c>
      <c r="D163" s="261" t="s">
        <v>636</v>
      </c>
      <c r="E163" s="261" t="s">
        <v>636</v>
      </c>
      <c r="F163" s="261" t="s">
        <v>636</v>
      </c>
      <c r="G163" s="261" t="s">
        <v>636</v>
      </c>
      <c r="H163" s="261" t="s">
        <v>636</v>
      </c>
      <c r="I163" s="261" t="s">
        <v>636</v>
      </c>
      <c r="J163" s="261" t="s">
        <v>636</v>
      </c>
      <c r="K163" s="261" t="s">
        <v>636</v>
      </c>
      <c r="L163" s="261" t="s">
        <v>636</v>
      </c>
      <c r="M163" s="261" t="s">
        <v>636</v>
      </c>
      <c r="N163" s="261" t="s">
        <v>636</v>
      </c>
      <c r="O163" s="261" t="s">
        <v>636</v>
      </c>
      <c r="P163" s="261" t="s">
        <v>636</v>
      </c>
      <c r="Q163" s="261" t="s">
        <v>636</v>
      </c>
      <c r="R163" s="261" t="s">
        <v>636</v>
      </c>
      <c r="S163" s="261" t="s">
        <v>636</v>
      </c>
      <c r="T163" s="261" t="s">
        <v>636</v>
      </c>
      <c r="U163" s="261" t="s">
        <v>636</v>
      </c>
      <c r="V163" s="261" t="s">
        <v>636</v>
      </c>
      <c r="W163" s="290"/>
      <c r="X163" s="290"/>
      <c r="Y163" s="290"/>
      <c r="Z163" s="290"/>
      <c r="AA163" s="290"/>
      <c r="AB163" s="290"/>
      <c r="AC163" s="290"/>
      <c r="AD163" s="290"/>
      <c r="AE163" s="290"/>
      <c r="AF163" s="290"/>
      <c r="AG163" s="290"/>
      <c r="AH163" s="290"/>
      <c r="AI163" s="290"/>
      <c r="AJ163" s="290"/>
      <c r="AK163" s="290"/>
      <c r="AL163" s="290"/>
      <c r="AM163" s="290"/>
      <c r="AN163" s="291"/>
      <c r="AO163" s="295"/>
      <c r="AP163" s="298"/>
      <c r="AQ163" s="261" t="s">
        <v>415</v>
      </c>
      <c r="AR163" s="261" t="s">
        <v>2091</v>
      </c>
      <c r="AS163"/>
    </row>
    <row r="164" spans="1:45" ht="14.4" x14ac:dyDescent="0.3">
      <c r="A164" s="262">
        <v>122309</v>
      </c>
      <c r="B164" s="263" t="s">
        <v>415</v>
      </c>
      <c r="C164" s="261" t="s">
        <v>183</v>
      </c>
      <c r="D164" s="261" t="s">
        <v>183</v>
      </c>
      <c r="E164" s="261" t="s">
        <v>183</v>
      </c>
      <c r="F164" s="261" t="s">
        <v>183</v>
      </c>
      <c r="G164" s="261" t="s">
        <v>182</v>
      </c>
      <c r="H164" s="261" t="s">
        <v>183</v>
      </c>
      <c r="I164" s="261" t="s">
        <v>183</v>
      </c>
      <c r="J164" s="261" t="s">
        <v>181</v>
      </c>
      <c r="K164" s="261" t="s">
        <v>181</v>
      </c>
      <c r="L164" s="261" t="s">
        <v>183</v>
      </c>
      <c r="M164" s="261" t="s">
        <v>183</v>
      </c>
      <c r="N164" s="261" t="s">
        <v>183</v>
      </c>
      <c r="O164" s="261" t="s">
        <v>183</v>
      </c>
      <c r="P164" s="261" t="s">
        <v>181</v>
      </c>
      <c r="Q164" s="261" t="s">
        <v>183</v>
      </c>
      <c r="R164" s="261" t="s">
        <v>183</v>
      </c>
      <c r="S164" s="261" t="s">
        <v>181</v>
      </c>
      <c r="T164" s="261" t="s">
        <v>182</v>
      </c>
      <c r="U164" s="261" t="s">
        <v>181</v>
      </c>
      <c r="V164" s="261" t="s">
        <v>182</v>
      </c>
      <c r="W164" s="261"/>
      <c r="X164" s="261"/>
      <c r="Y164" s="261"/>
      <c r="Z164" s="261"/>
      <c r="AA164" s="261"/>
      <c r="AB164" s="261"/>
      <c r="AC164" s="261"/>
      <c r="AD164" s="261"/>
      <c r="AE164" s="261"/>
      <c r="AF164" s="261"/>
      <c r="AG164" s="261"/>
      <c r="AH164" s="261"/>
      <c r="AI164" s="261"/>
      <c r="AJ164" s="261"/>
      <c r="AK164" s="261"/>
      <c r="AL164" s="261"/>
      <c r="AM164" s="261"/>
      <c r="AN164" s="261"/>
      <c r="AO164" s="261"/>
      <c r="AP164" s="261"/>
      <c r="AQ164" s="261" t="e">
        <f>VLOOKUP(A164,#REF!,5,0)</f>
        <v>#REF!</v>
      </c>
      <c r="AR164" s="261" t="e">
        <f>VLOOKUP(A164,#REF!,6,0)</f>
        <v>#REF!</v>
      </c>
      <c r="AS164"/>
    </row>
    <row r="165" spans="1:45" ht="14.4" x14ac:dyDescent="0.3">
      <c r="A165" s="262">
        <v>122313</v>
      </c>
      <c r="B165" s="263" t="s">
        <v>415</v>
      </c>
      <c r="C165" s="261" t="s">
        <v>182</v>
      </c>
      <c r="D165" s="261" t="s">
        <v>182</v>
      </c>
      <c r="E165" s="261" t="s">
        <v>182</v>
      </c>
      <c r="F165" s="261" t="s">
        <v>182</v>
      </c>
      <c r="G165" s="261" t="s">
        <v>182</v>
      </c>
      <c r="H165" s="261" t="s">
        <v>182</v>
      </c>
      <c r="I165" s="261" t="s">
        <v>182</v>
      </c>
      <c r="J165" s="261" t="s">
        <v>182</v>
      </c>
      <c r="K165" s="261" t="s">
        <v>182</v>
      </c>
      <c r="L165" s="261" t="s">
        <v>182</v>
      </c>
      <c r="M165" s="261" t="s">
        <v>182</v>
      </c>
      <c r="N165" s="261" t="s">
        <v>182</v>
      </c>
      <c r="O165" s="261" t="s">
        <v>182</v>
      </c>
      <c r="P165" s="261" t="s">
        <v>182</v>
      </c>
      <c r="Q165" s="261" t="s">
        <v>182</v>
      </c>
      <c r="R165" s="261" t="s">
        <v>182</v>
      </c>
      <c r="S165" s="261" t="s">
        <v>182</v>
      </c>
      <c r="T165" s="261" t="s">
        <v>182</v>
      </c>
      <c r="U165" s="261" t="s">
        <v>182</v>
      </c>
      <c r="V165" s="261" t="s">
        <v>182</v>
      </c>
      <c r="W165" s="261"/>
      <c r="X165" s="261"/>
      <c r="Y165" s="261"/>
      <c r="Z165" s="261"/>
      <c r="AA165" s="261"/>
      <c r="AB165" s="261"/>
      <c r="AC165" s="261"/>
      <c r="AD165" s="261"/>
      <c r="AE165" s="261"/>
      <c r="AF165" s="261"/>
      <c r="AG165" s="261"/>
      <c r="AH165" s="261"/>
      <c r="AI165" s="261"/>
      <c r="AJ165" s="261"/>
      <c r="AK165" s="261"/>
      <c r="AL165" s="261"/>
      <c r="AM165" s="261"/>
      <c r="AN165" s="261"/>
      <c r="AO165" s="261"/>
      <c r="AP165" s="261"/>
      <c r="AQ165" s="261" t="e">
        <f>VLOOKUP(A165,#REF!,5,0)</f>
        <v>#REF!</v>
      </c>
      <c r="AR165" s="261" t="e">
        <f>VLOOKUP(A165,#REF!,6,0)</f>
        <v>#REF!</v>
      </c>
      <c r="AS165"/>
    </row>
    <row r="166" spans="1:45" ht="43.2" x14ac:dyDescent="0.3">
      <c r="A166" s="260">
        <v>122321</v>
      </c>
      <c r="B166" s="261" t="s">
        <v>415</v>
      </c>
      <c r="C166" s="261" t="s">
        <v>636</v>
      </c>
      <c r="D166" s="261" t="s">
        <v>636</v>
      </c>
      <c r="E166" s="261" t="s">
        <v>636</v>
      </c>
      <c r="F166" s="261" t="s">
        <v>636</v>
      </c>
      <c r="G166" s="261" t="s">
        <v>636</v>
      </c>
      <c r="H166" s="261" t="s">
        <v>636</v>
      </c>
      <c r="I166" s="261" t="s">
        <v>636</v>
      </c>
      <c r="J166" s="261" t="s">
        <v>636</v>
      </c>
      <c r="K166" s="261" t="s">
        <v>636</v>
      </c>
      <c r="L166" s="261" t="s">
        <v>636</v>
      </c>
      <c r="M166" s="261" t="s">
        <v>636</v>
      </c>
      <c r="N166" s="261" t="s">
        <v>636</v>
      </c>
      <c r="O166" s="261" t="s">
        <v>636</v>
      </c>
      <c r="P166" s="261" t="s">
        <v>636</v>
      </c>
      <c r="Q166" s="261" t="s">
        <v>636</v>
      </c>
      <c r="R166" s="261" t="s">
        <v>636</v>
      </c>
      <c r="S166" s="261" t="s">
        <v>636</v>
      </c>
      <c r="T166" s="261" t="s">
        <v>636</v>
      </c>
      <c r="U166" s="261" t="s">
        <v>636</v>
      </c>
      <c r="V166" s="261" t="s">
        <v>636</v>
      </c>
      <c r="W166" s="290"/>
      <c r="X166" s="290"/>
      <c r="Y166" s="290"/>
      <c r="Z166" s="290"/>
      <c r="AA166" s="290"/>
      <c r="AB166" s="290"/>
      <c r="AC166" s="290"/>
      <c r="AD166" s="290"/>
      <c r="AE166" s="290"/>
      <c r="AF166" s="290"/>
      <c r="AG166" s="290"/>
      <c r="AH166" s="290"/>
      <c r="AI166" s="290"/>
      <c r="AJ166" s="290"/>
      <c r="AK166" s="290"/>
      <c r="AL166" s="290"/>
      <c r="AM166" s="290"/>
      <c r="AN166" s="291"/>
      <c r="AO166" s="290"/>
      <c r="AP166" s="298"/>
      <c r="AQ166" s="261" t="s">
        <v>415</v>
      </c>
      <c r="AR166" s="261" t="s">
        <v>2091</v>
      </c>
      <c r="AS166"/>
    </row>
    <row r="167" spans="1:45" ht="43.2" x14ac:dyDescent="0.3">
      <c r="A167" s="260">
        <v>122328</v>
      </c>
      <c r="B167" s="261" t="s">
        <v>415</v>
      </c>
      <c r="C167" s="261" t="s">
        <v>636</v>
      </c>
      <c r="D167" s="261" t="s">
        <v>636</v>
      </c>
      <c r="E167" s="261" t="s">
        <v>636</v>
      </c>
      <c r="F167" s="261" t="s">
        <v>636</v>
      </c>
      <c r="G167" s="261" t="s">
        <v>636</v>
      </c>
      <c r="H167" s="261" t="s">
        <v>636</v>
      </c>
      <c r="I167" s="261" t="s">
        <v>636</v>
      </c>
      <c r="J167" s="261" t="s">
        <v>636</v>
      </c>
      <c r="K167" s="261" t="s">
        <v>636</v>
      </c>
      <c r="L167" s="261" t="s">
        <v>636</v>
      </c>
      <c r="M167" s="261" t="s">
        <v>636</v>
      </c>
      <c r="N167" s="261" t="s">
        <v>636</v>
      </c>
      <c r="O167" s="261" t="s">
        <v>636</v>
      </c>
      <c r="P167" s="261" t="s">
        <v>636</v>
      </c>
      <c r="Q167" s="261" t="s">
        <v>636</v>
      </c>
      <c r="R167" s="261" t="s">
        <v>636</v>
      </c>
      <c r="S167" s="261" t="s">
        <v>636</v>
      </c>
      <c r="T167" s="261" t="s">
        <v>636</v>
      </c>
      <c r="U167" s="261" t="s">
        <v>636</v>
      </c>
      <c r="V167" s="261" t="s">
        <v>636</v>
      </c>
      <c r="W167" s="290"/>
      <c r="X167" s="290"/>
      <c r="Y167" s="290"/>
      <c r="Z167" s="290"/>
      <c r="AA167" s="290"/>
      <c r="AB167" s="290"/>
      <c r="AC167" s="290"/>
      <c r="AD167" s="290"/>
      <c r="AE167" s="290"/>
      <c r="AF167" s="290"/>
      <c r="AG167" s="290"/>
      <c r="AH167" s="290"/>
      <c r="AI167" s="290"/>
      <c r="AJ167" s="290"/>
      <c r="AK167" s="290"/>
      <c r="AL167" s="290"/>
      <c r="AM167" s="290"/>
      <c r="AN167" s="291"/>
      <c r="AO167" s="295"/>
      <c r="AP167" s="298"/>
      <c r="AQ167" s="261" t="s">
        <v>415</v>
      </c>
      <c r="AR167" s="261" t="s">
        <v>2091</v>
      </c>
      <c r="AS167"/>
    </row>
    <row r="168" spans="1:45" ht="43.2" x14ac:dyDescent="0.3">
      <c r="A168" s="260">
        <v>122334</v>
      </c>
      <c r="B168" s="261" t="s">
        <v>415</v>
      </c>
      <c r="C168" s="261" t="s">
        <v>636</v>
      </c>
      <c r="D168" s="261" t="s">
        <v>636</v>
      </c>
      <c r="E168" s="261" t="s">
        <v>636</v>
      </c>
      <c r="F168" s="261" t="s">
        <v>636</v>
      </c>
      <c r="G168" s="261" t="s">
        <v>636</v>
      </c>
      <c r="H168" s="261" t="s">
        <v>636</v>
      </c>
      <c r="I168" s="261" t="s">
        <v>636</v>
      </c>
      <c r="J168" s="261" t="s">
        <v>636</v>
      </c>
      <c r="K168" s="261" t="s">
        <v>636</v>
      </c>
      <c r="L168" s="261" t="s">
        <v>636</v>
      </c>
      <c r="M168" s="261" t="s">
        <v>636</v>
      </c>
      <c r="N168" s="261" t="s">
        <v>636</v>
      </c>
      <c r="O168" s="261" t="s">
        <v>636</v>
      </c>
      <c r="P168" s="261" t="s">
        <v>636</v>
      </c>
      <c r="Q168" s="261" t="s">
        <v>636</v>
      </c>
      <c r="R168" s="261" t="s">
        <v>636</v>
      </c>
      <c r="S168" s="261" t="s">
        <v>636</v>
      </c>
      <c r="T168" s="261" t="s">
        <v>636</v>
      </c>
      <c r="U168" s="261" t="s">
        <v>636</v>
      </c>
      <c r="V168" s="261" t="s">
        <v>636</v>
      </c>
      <c r="W168" s="290"/>
      <c r="X168" s="290"/>
      <c r="Y168" s="290"/>
      <c r="Z168" s="290"/>
      <c r="AA168" s="290"/>
      <c r="AB168" s="290"/>
      <c r="AC168" s="290"/>
      <c r="AD168" s="290"/>
      <c r="AE168" s="290"/>
      <c r="AF168" s="290"/>
      <c r="AG168" s="290"/>
      <c r="AH168" s="290"/>
      <c r="AI168" s="290"/>
      <c r="AJ168" s="290"/>
      <c r="AK168" s="290"/>
      <c r="AL168" s="290"/>
      <c r="AM168" s="290"/>
      <c r="AN168" s="291"/>
      <c r="AO168" s="290"/>
      <c r="AP168" s="298"/>
      <c r="AQ168" s="261" t="s">
        <v>415</v>
      </c>
      <c r="AR168" s="261" t="s">
        <v>2091</v>
      </c>
      <c r="AS168"/>
    </row>
    <row r="169" spans="1:45" ht="43.2" x14ac:dyDescent="0.3">
      <c r="A169" s="260">
        <v>122337</v>
      </c>
      <c r="B169" s="261" t="s">
        <v>415</v>
      </c>
      <c r="C169" s="261" t="s">
        <v>636</v>
      </c>
      <c r="D169" s="261" t="s">
        <v>636</v>
      </c>
      <c r="E169" s="261" t="s">
        <v>636</v>
      </c>
      <c r="F169" s="261" t="s">
        <v>636</v>
      </c>
      <c r="G169" s="261" t="s">
        <v>636</v>
      </c>
      <c r="H169" s="261" t="s">
        <v>636</v>
      </c>
      <c r="I169" s="261" t="s">
        <v>636</v>
      </c>
      <c r="J169" s="261" t="s">
        <v>636</v>
      </c>
      <c r="K169" s="261" t="s">
        <v>636</v>
      </c>
      <c r="L169" s="261" t="s">
        <v>636</v>
      </c>
      <c r="M169" s="261" t="s">
        <v>636</v>
      </c>
      <c r="N169" s="261" t="s">
        <v>636</v>
      </c>
      <c r="O169" s="261" t="s">
        <v>636</v>
      </c>
      <c r="P169" s="261" t="s">
        <v>636</v>
      </c>
      <c r="Q169" s="261" t="s">
        <v>636</v>
      </c>
      <c r="R169" s="261" t="s">
        <v>636</v>
      </c>
      <c r="S169" s="261" t="s">
        <v>636</v>
      </c>
      <c r="T169" s="261" t="s">
        <v>636</v>
      </c>
      <c r="U169" s="261" t="s">
        <v>636</v>
      </c>
      <c r="V169" s="261" t="s">
        <v>636</v>
      </c>
      <c r="W169" s="290"/>
      <c r="X169" s="290"/>
      <c r="Y169" s="290"/>
      <c r="Z169" s="290"/>
      <c r="AA169" s="290"/>
      <c r="AB169" s="290"/>
      <c r="AC169" s="290"/>
      <c r="AD169" s="290"/>
      <c r="AE169" s="290"/>
      <c r="AF169" s="290"/>
      <c r="AG169" s="290"/>
      <c r="AH169" s="290"/>
      <c r="AI169" s="290"/>
      <c r="AJ169" s="290"/>
      <c r="AK169" s="290"/>
      <c r="AL169" s="290"/>
      <c r="AM169" s="290"/>
      <c r="AN169" s="291"/>
      <c r="AO169" s="290"/>
      <c r="AP169" s="298"/>
      <c r="AQ169" s="261" t="s">
        <v>415</v>
      </c>
      <c r="AR169" s="261" t="s">
        <v>2091</v>
      </c>
      <c r="AS169"/>
    </row>
    <row r="170" spans="1:45" ht="43.2" x14ac:dyDescent="0.3">
      <c r="A170" s="260">
        <v>122371</v>
      </c>
      <c r="B170" s="261" t="s">
        <v>415</v>
      </c>
      <c r="C170" s="261" t="s">
        <v>636</v>
      </c>
      <c r="D170" s="261" t="s">
        <v>636</v>
      </c>
      <c r="E170" s="261" t="s">
        <v>636</v>
      </c>
      <c r="F170" s="261" t="s">
        <v>636</v>
      </c>
      <c r="G170" s="261" t="s">
        <v>636</v>
      </c>
      <c r="H170" s="261" t="s">
        <v>636</v>
      </c>
      <c r="I170" s="261" t="s">
        <v>636</v>
      </c>
      <c r="J170" s="261" t="s">
        <v>636</v>
      </c>
      <c r="K170" s="261" t="s">
        <v>636</v>
      </c>
      <c r="L170" s="261" t="s">
        <v>636</v>
      </c>
      <c r="M170" s="261" t="s">
        <v>636</v>
      </c>
      <c r="N170" s="261" t="s">
        <v>636</v>
      </c>
      <c r="O170" s="261" t="s">
        <v>636</v>
      </c>
      <c r="P170" s="261" t="s">
        <v>636</v>
      </c>
      <c r="Q170" s="261" t="s">
        <v>636</v>
      </c>
      <c r="R170" s="261" t="s">
        <v>636</v>
      </c>
      <c r="S170" s="261" t="s">
        <v>636</v>
      </c>
      <c r="T170" s="261" t="s">
        <v>636</v>
      </c>
      <c r="U170" s="261" t="s">
        <v>636</v>
      </c>
      <c r="V170" s="261" t="s">
        <v>636</v>
      </c>
      <c r="W170" s="290"/>
      <c r="X170" s="290"/>
      <c r="Y170" s="290"/>
      <c r="Z170" s="290"/>
      <c r="AA170" s="290"/>
      <c r="AB170" s="290"/>
      <c r="AC170" s="290"/>
      <c r="AD170" s="290"/>
      <c r="AE170" s="290"/>
      <c r="AF170" s="290"/>
      <c r="AG170" s="290"/>
      <c r="AH170" s="290"/>
      <c r="AI170" s="290"/>
      <c r="AJ170" s="290"/>
      <c r="AK170" s="290"/>
      <c r="AL170" s="290"/>
      <c r="AM170" s="290"/>
      <c r="AN170" s="291"/>
      <c r="AO170" s="290"/>
      <c r="AP170" s="298"/>
      <c r="AQ170" s="261" t="s">
        <v>415</v>
      </c>
      <c r="AR170" s="261" t="s">
        <v>2091</v>
      </c>
      <c r="AS170"/>
    </row>
    <row r="171" spans="1:45" ht="47.4" x14ac:dyDescent="0.65">
      <c r="A171" s="284">
        <v>122387</v>
      </c>
      <c r="B171" s="286" t="s">
        <v>415</v>
      </c>
      <c r="C171" s="290" t="s">
        <v>636</v>
      </c>
      <c r="D171" s="290" t="s">
        <v>636</v>
      </c>
      <c r="E171" s="290" t="s">
        <v>636</v>
      </c>
      <c r="F171" s="290" t="s">
        <v>636</v>
      </c>
      <c r="G171" s="290" t="s">
        <v>636</v>
      </c>
      <c r="H171" s="290" t="s">
        <v>636</v>
      </c>
      <c r="I171" s="290" t="s">
        <v>636</v>
      </c>
      <c r="J171" s="290" t="s">
        <v>636</v>
      </c>
      <c r="K171" s="290" t="s">
        <v>636</v>
      </c>
      <c r="L171" s="290" t="s">
        <v>636</v>
      </c>
      <c r="M171" s="290" t="s">
        <v>636</v>
      </c>
      <c r="N171" s="290" t="s">
        <v>636</v>
      </c>
      <c r="O171" s="290" t="s">
        <v>636</v>
      </c>
      <c r="P171" s="290" t="s">
        <v>636</v>
      </c>
      <c r="Q171" s="290" t="s">
        <v>636</v>
      </c>
      <c r="R171" s="290" t="s">
        <v>636</v>
      </c>
      <c r="S171" s="290" t="s">
        <v>636</v>
      </c>
      <c r="T171" s="290" t="s">
        <v>636</v>
      </c>
      <c r="U171" s="290" t="s">
        <v>636</v>
      </c>
      <c r="V171" s="290" t="s">
        <v>636</v>
      </c>
      <c r="W171" s="290"/>
      <c r="X171" s="290"/>
      <c r="Y171" s="290"/>
      <c r="Z171" s="290"/>
      <c r="AA171" s="290"/>
      <c r="AB171" s="290"/>
      <c r="AC171" s="290"/>
      <c r="AD171" s="290"/>
      <c r="AE171" s="290"/>
      <c r="AF171" s="290"/>
      <c r="AG171" s="290"/>
      <c r="AH171" s="290"/>
      <c r="AI171" s="290"/>
      <c r="AJ171" s="290"/>
      <c r="AK171" s="290"/>
      <c r="AL171" s="290"/>
      <c r="AM171" s="290"/>
      <c r="AN171" s="290"/>
      <c r="AO171" s="290"/>
      <c r="AP171" s="290"/>
      <c r="AQ171" s="261" t="s">
        <v>415</v>
      </c>
      <c r="AR171" s="261" t="s">
        <v>2090</v>
      </c>
    </row>
    <row r="172" spans="1:45" ht="47.4" x14ac:dyDescent="0.65">
      <c r="A172" s="284">
        <v>122412</v>
      </c>
      <c r="B172" s="286" t="s">
        <v>415</v>
      </c>
      <c r="C172" s="290" t="s">
        <v>636</v>
      </c>
      <c r="D172" s="290" t="s">
        <v>636</v>
      </c>
      <c r="E172" s="290" t="s">
        <v>636</v>
      </c>
      <c r="F172" s="290" t="s">
        <v>636</v>
      </c>
      <c r="G172" s="290" t="s">
        <v>636</v>
      </c>
      <c r="H172" s="290" t="s">
        <v>636</v>
      </c>
      <c r="I172" s="290" t="s">
        <v>636</v>
      </c>
      <c r="J172" s="290" t="s">
        <v>636</v>
      </c>
      <c r="K172" s="290" t="s">
        <v>636</v>
      </c>
      <c r="L172" s="290" t="s">
        <v>636</v>
      </c>
      <c r="M172" s="290" t="s">
        <v>636</v>
      </c>
      <c r="N172" s="290" t="s">
        <v>636</v>
      </c>
      <c r="O172" s="290" t="s">
        <v>636</v>
      </c>
      <c r="P172" s="290" t="s">
        <v>636</v>
      </c>
      <c r="Q172" s="290" t="s">
        <v>636</v>
      </c>
      <c r="R172" s="290" t="s">
        <v>636</v>
      </c>
      <c r="S172" s="290" t="s">
        <v>636</v>
      </c>
      <c r="T172" s="290" t="s">
        <v>636</v>
      </c>
      <c r="U172" s="290" t="s">
        <v>636</v>
      </c>
      <c r="V172" s="290" t="s">
        <v>636</v>
      </c>
      <c r="W172" s="290"/>
      <c r="X172" s="290"/>
      <c r="Y172" s="290"/>
      <c r="Z172" s="290"/>
      <c r="AA172" s="290"/>
      <c r="AB172" s="290"/>
      <c r="AC172" s="290"/>
      <c r="AD172" s="290"/>
      <c r="AE172" s="290"/>
      <c r="AF172" s="290"/>
      <c r="AG172" s="290"/>
      <c r="AH172" s="290"/>
      <c r="AI172" s="290"/>
      <c r="AJ172" s="290"/>
      <c r="AK172" s="290"/>
      <c r="AL172" s="290"/>
      <c r="AM172" s="290"/>
      <c r="AN172" s="290"/>
      <c r="AO172" s="290"/>
      <c r="AP172" s="290"/>
      <c r="AQ172" s="261" t="s">
        <v>415</v>
      </c>
      <c r="AR172" s="261" t="s">
        <v>2090</v>
      </c>
    </row>
    <row r="173" spans="1:45" ht="43.2" x14ac:dyDescent="0.3">
      <c r="A173" s="260">
        <v>122419</v>
      </c>
      <c r="B173" s="261" t="s">
        <v>415</v>
      </c>
      <c r="C173" s="261" t="s">
        <v>636</v>
      </c>
      <c r="D173" s="261" t="s">
        <v>636</v>
      </c>
      <c r="E173" s="261" t="s">
        <v>636</v>
      </c>
      <c r="F173" s="261" t="s">
        <v>636</v>
      </c>
      <c r="G173" s="261" t="s">
        <v>636</v>
      </c>
      <c r="H173" s="261" t="s">
        <v>636</v>
      </c>
      <c r="I173" s="261" t="s">
        <v>636</v>
      </c>
      <c r="J173" s="261" t="s">
        <v>636</v>
      </c>
      <c r="K173" s="261" t="s">
        <v>636</v>
      </c>
      <c r="L173" s="261" t="s">
        <v>636</v>
      </c>
      <c r="M173" s="261" t="s">
        <v>636</v>
      </c>
      <c r="N173" s="261" t="s">
        <v>636</v>
      </c>
      <c r="O173" s="261" t="s">
        <v>636</v>
      </c>
      <c r="P173" s="261" t="s">
        <v>636</v>
      </c>
      <c r="Q173" s="261" t="s">
        <v>636</v>
      </c>
      <c r="R173" s="261" t="s">
        <v>636</v>
      </c>
      <c r="S173" s="261" t="s">
        <v>636</v>
      </c>
      <c r="T173" s="261" t="s">
        <v>636</v>
      </c>
      <c r="U173" s="261" t="s">
        <v>636</v>
      </c>
      <c r="V173" s="261" t="s">
        <v>636</v>
      </c>
      <c r="W173" s="290"/>
      <c r="X173" s="290"/>
      <c r="Y173" s="290"/>
      <c r="Z173" s="290"/>
      <c r="AA173" s="290"/>
      <c r="AB173" s="290"/>
      <c r="AC173" s="290"/>
      <c r="AD173" s="290"/>
      <c r="AE173" s="290"/>
      <c r="AF173" s="290"/>
      <c r="AG173" s="290"/>
      <c r="AH173" s="290"/>
      <c r="AI173" s="290"/>
      <c r="AJ173" s="290"/>
      <c r="AK173" s="290"/>
      <c r="AL173" s="290"/>
      <c r="AM173" s="290"/>
      <c r="AN173" s="291"/>
      <c r="AO173" s="295"/>
      <c r="AP173" s="298"/>
      <c r="AQ173" s="261" t="s">
        <v>415</v>
      </c>
      <c r="AR173" s="261" t="s">
        <v>2091</v>
      </c>
      <c r="AS173"/>
    </row>
    <row r="174" spans="1:45" ht="43.2" x14ac:dyDescent="0.3">
      <c r="A174" s="260">
        <v>122457</v>
      </c>
      <c r="B174" s="261" t="s">
        <v>415</v>
      </c>
      <c r="C174" s="261" t="s">
        <v>636</v>
      </c>
      <c r="D174" s="261" t="s">
        <v>636</v>
      </c>
      <c r="E174" s="261" t="s">
        <v>636</v>
      </c>
      <c r="F174" s="261" t="s">
        <v>636</v>
      </c>
      <c r="G174" s="261" t="s">
        <v>636</v>
      </c>
      <c r="H174" s="261" t="s">
        <v>636</v>
      </c>
      <c r="I174" s="261" t="s">
        <v>636</v>
      </c>
      <c r="J174" s="261" t="s">
        <v>636</v>
      </c>
      <c r="K174" s="261" t="s">
        <v>636</v>
      </c>
      <c r="L174" s="261" t="s">
        <v>636</v>
      </c>
      <c r="M174" s="261" t="s">
        <v>636</v>
      </c>
      <c r="N174" s="261" t="s">
        <v>636</v>
      </c>
      <c r="O174" s="261" t="s">
        <v>636</v>
      </c>
      <c r="P174" s="261" t="s">
        <v>636</v>
      </c>
      <c r="Q174" s="261" t="s">
        <v>636</v>
      </c>
      <c r="R174" s="261" t="s">
        <v>636</v>
      </c>
      <c r="S174" s="261" t="s">
        <v>636</v>
      </c>
      <c r="T174" s="261" t="s">
        <v>636</v>
      </c>
      <c r="U174" s="261" t="s">
        <v>636</v>
      </c>
      <c r="V174" s="261" t="s">
        <v>636</v>
      </c>
      <c r="W174" s="290"/>
      <c r="X174" s="290"/>
      <c r="Y174" s="290"/>
      <c r="Z174" s="290"/>
      <c r="AA174" s="290"/>
      <c r="AB174" s="290"/>
      <c r="AC174" s="290"/>
      <c r="AD174" s="290"/>
      <c r="AE174" s="290"/>
      <c r="AF174" s="290"/>
      <c r="AG174" s="290"/>
      <c r="AH174" s="290"/>
      <c r="AI174" s="290"/>
      <c r="AJ174" s="290"/>
      <c r="AK174" s="290"/>
      <c r="AL174" s="290"/>
      <c r="AM174" s="290"/>
      <c r="AN174" s="291"/>
      <c r="AO174" s="290"/>
      <c r="AP174" s="298"/>
      <c r="AQ174" s="261" t="s">
        <v>415</v>
      </c>
      <c r="AR174" s="261" t="s">
        <v>2090</v>
      </c>
      <c r="AS174"/>
    </row>
    <row r="175" spans="1:45" ht="43.2" x14ac:dyDescent="0.3">
      <c r="A175" s="260">
        <v>122458</v>
      </c>
      <c r="B175" s="261" t="s">
        <v>415</v>
      </c>
      <c r="C175" s="261" t="s">
        <v>636</v>
      </c>
      <c r="D175" s="261" t="s">
        <v>636</v>
      </c>
      <c r="E175" s="261" t="s">
        <v>636</v>
      </c>
      <c r="F175" s="261" t="s">
        <v>636</v>
      </c>
      <c r="G175" s="261" t="s">
        <v>636</v>
      </c>
      <c r="H175" s="261" t="s">
        <v>636</v>
      </c>
      <c r="I175" s="261" t="s">
        <v>636</v>
      </c>
      <c r="J175" s="261" t="s">
        <v>636</v>
      </c>
      <c r="K175" s="261" t="s">
        <v>636</v>
      </c>
      <c r="L175" s="261" t="s">
        <v>636</v>
      </c>
      <c r="M175" s="261" t="s">
        <v>636</v>
      </c>
      <c r="N175" s="261" t="s">
        <v>636</v>
      </c>
      <c r="O175" s="261" t="s">
        <v>636</v>
      </c>
      <c r="P175" s="261" t="s">
        <v>636</v>
      </c>
      <c r="Q175" s="261" t="s">
        <v>636</v>
      </c>
      <c r="R175" s="261" t="s">
        <v>636</v>
      </c>
      <c r="S175" s="261" t="s">
        <v>636</v>
      </c>
      <c r="T175" s="261" t="s">
        <v>636</v>
      </c>
      <c r="U175" s="261" t="s">
        <v>636</v>
      </c>
      <c r="V175" s="261" t="s">
        <v>636</v>
      </c>
      <c r="W175" s="290"/>
      <c r="X175" s="290"/>
      <c r="Y175" s="290"/>
      <c r="Z175" s="290"/>
      <c r="AA175" s="290"/>
      <c r="AB175" s="290"/>
      <c r="AC175" s="290"/>
      <c r="AD175" s="290"/>
      <c r="AE175" s="290"/>
      <c r="AF175" s="290"/>
      <c r="AG175" s="290"/>
      <c r="AH175" s="290"/>
      <c r="AI175" s="290"/>
      <c r="AJ175" s="290"/>
      <c r="AK175" s="290"/>
      <c r="AL175" s="290"/>
      <c r="AM175" s="290"/>
      <c r="AN175" s="291"/>
      <c r="AO175" s="290"/>
      <c r="AP175" s="298"/>
      <c r="AQ175" s="261" t="s">
        <v>415</v>
      </c>
      <c r="AR175" s="261" t="s">
        <v>2091</v>
      </c>
      <c r="AS175"/>
    </row>
    <row r="176" spans="1:45" ht="47.4" x14ac:dyDescent="0.65">
      <c r="A176" s="286">
        <v>122462</v>
      </c>
      <c r="B176" s="286" t="s">
        <v>415</v>
      </c>
      <c r="C176" s="290" t="s">
        <v>636</v>
      </c>
      <c r="D176" s="290" t="s">
        <v>636</v>
      </c>
      <c r="E176" s="290" t="s">
        <v>636</v>
      </c>
      <c r="F176" s="290" t="s">
        <v>636</v>
      </c>
      <c r="G176" s="290" t="s">
        <v>636</v>
      </c>
      <c r="H176" s="290" t="s">
        <v>636</v>
      </c>
      <c r="I176" s="290" t="s">
        <v>636</v>
      </c>
      <c r="J176" s="290" t="s">
        <v>636</v>
      </c>
      <c r="K176" s="290" t="s">
        <v>636</v>
      </c>
      <c r="L176" s="290" t="s">
        <v>636</v>
      </c>
      <c r="M176" s="290" t="s">
        <v>636</v>
      </c>
      <c r="N176" s="290" t="s">
        <v>636</v>
      </c>
      <c r="O176" s="290" t="s">
        <v>636</v>
      </c>
      <c r="P176" s="290" t="s">
        <v>636</v>
      </c>
      <c r="Q176" s="290" t="s">
        <v>636</v>
      </c>
      <c r="R176" s="290" t="s">
        <v>636</v>
      </c>
      <c r="S176" s="290" t="s">
        <v>636</v>
      </c>
      <c r="T176" s="290" t="s">
        <v>636</v>
      </c>
      <c r="U176" s="290" t="s">
        <v>636</v>
      </c>
      <c r="V176" s="290" t="s">
        <v>636</v>
      </c>
      <c r="W176" s="290"/>
      <c r="X176" s="290"/>
      <c r="Y176" s="290"/>
      <c r="Z176" s="290"/>
      <c r="AA176" s="290"/>
      <c r="AB176" s="290"/>
      <c r="AC176" s="290"/>
      <c r="AD176" s="290"/>
      <c r="AE176" s="290"/>
      <c r="AF176" s="290"/>
      <c r="AG176" s="290"/>
      <c r="AH176" s="290"/>
      <c r="AI176" s="290"/>
      <c r="AJ176" s="290"/>
      <c r="AK176" s="290"/>
      <c r="AL176" s="290"/>
      <c r="AM176" s="290"/>
      <c r="AN176" s="290"/>
      <c r="AO176" s="290"/>
      <c r="AP176" s="290"/>
      <c r="AQ176" s="261" t="s">
        <v>415</v>
      </c>
      <c r="AR176" s="261" t="s">
        <v>2091</v>
      </c>
    </row>
    <row r="177" spans="1:45" ht="43.2" x14ac:dyDescent="0.3">
      <c r="A177" s="260">
        <v>122473</v>
      </c>
      <c r="B177" s="261" t="s">
        <v>415</v>
      </c>
      <c r="C177" s="261" t="s">
        <v>636</v>
      </c>
      <c r="D177" s="261" t="s">
        <v>636</v>
      </c>
      <c r="E177" s="261" t="s">
        <v>636</v>
      </c>
      <c r="F177" s="261" t="s">
        <v>636</v>
      </c>
      <c r="G177" s="261" t="s">
        <v>636</v>
      </c>
      <c r="H177" s="261" t="s">
        <v>636</v>
      </c>
      <c r="I177" s="261" t="s">
        <v>636</v>
      </c>
      <c r="J177" s="261" t="s">
        <v>636</v>
      </c>
      <c r="K177" s="261" t="s">
        <v>636</v>
      </c>
      <c r="L177" s="261" t="s">
        <v>636</v>
      </c>
      <c r="M177" s="261" t="s">
        <v>636</v>
      </c>
      <c r="N177" s="261" t="s">
        <v>636</v>
      </c>
      <c r="O177" s="261" t="s">
        <v>636</v>
      </c>
      <c r="P177" s="261" t="s">
        <v>636</v>
      </c>
      <c r="Q177" s="261" t="s">
        <v>636</v>
      </c>
      <c r="R177" s="261" t="s">
        <v>636</v>
      </c>
      <c r="S177" s="261" t="s">
        <v>636</v>
      </c>
      <c r="T177" s="261" t="s">
        <v>636</v>
      </c>
      <c r="U177" s="261" t="s">
        <v>636</v>
      </c>
      <c r="V177" s="261" t="s">
        <v>636</v>
      </c>
      <c r="W177" s="290"/>
      <c r="X177" s="290"/>
      <c r="Y177" s="290"/>
      <c r="Z177" s="290"/>
      <c r="AA177" s="290"/>
      <c r="AB177" s="290"/>
      <c r="AC177" s="290"/>
      <c r="AD177" s="290"/>
      <c r="AE177" s="290"/>
      <c r="AF177" s="290"/>
      <c r="AG177" s="290"/>
      <c r="AH177" s="290"/>
      <c r="AI177" s="290"/>
      <c r="AJ177" s="290"/>
      <c r="AK177" s="290"/>
      <c r="AL177" s="290"/>
      <c r="AM177" s="290"/>
      <c r="AN177" s="291"/>
      <c r="AO177" s="295"/>
      <c r="AP177" s="298"/>
      <c r="AQ177" s="261" t="s">
        <v>415</v>
      </c>
      <c r="AR177" s="261" t="s">
        <v>2090</v>
      </c>
      <c r="AS177"/>
    </row>
    <row r="178" spans="1:45" ht="43.2" x14ac:dyDescent="0.3">
      <c r="A178" s="260">
        <v>122482</v>
      </c>
      <c r="B178" s="261" t="s">
        <v>415</v>
      </c>
      <c r="C178" s="261" t="s">
        <v>636</v>
      </c>
      <c r="D178" s="261" t="s">
        <v>636</v>
      </c>
      <c r="E178" s="261" t="s">
        <v>636</v>
      </c>
      <c r="F178" s="261" t="s">
        <v>636</v>
      </c>
      <c r="G178" s="261" t="s">
        <v>636</v>
      </c>
      <c r="H178" s="261" t="s">
        <v>636</v>
      </c>
      <c r="I178" s="261" t="s">
        <v>636</v>
      </c>
      <c r="J178" s="261" t="s">
        <v>636</v>
      </c>
      <c r="K178" s="261" t="s">
        <v>636</v>
      </c>
      <c r="L178" s="261" t="s">
        <v>636</v>
      </c>
      <c r="M178" s="261" t="s">
        <v>636</v>
      </c>
      <c r="N178" s="261" t="s">
        <v>636</v>
      </c>
      <c r="O178" s="261" t="s">
        <v>636</v>
      </c>
      <c r="P178" s="261" t="s">
        <v>636</v>
      </c>
      <c r="Q178" s="261" t="s">
        <v>636</v>
      </c>
      <c r="R178" s="261" t="s">
        <v>636</v>
      </c>
      <c r="S178" s="261" t="s">
        <v>636</v>
      </c>
      <c r="T178" s="261" t="s">
        <v>636</v>
      </c>
      <c r="U178" s="261" t="s">
        <v>636</v>
      </c>
      <c r="V178" s="261" t="s">
        <v>636</v>
      </c>
      <c r="W178" s="290"/>
      <c r="X178" s="290"/>
      <c r="Y178" s="290"/>
      <c r="Z178" s="290"/>
      <c r="AA178" s="290"/>
      <c r="AB178" s="290"/>
      <c r="AC178" s="290"/>
      <c r="AD178" s="290"/>
      <c r="AE178" s="290"/>
      <c r="AF178" s="290"/>
      <c r="AG178" s="290"/>
      <c r="AH178" s="290"/>
      <c r="AI178" s="290"/>
      <c r="AJ178" s="290"/>
      <c r="AK178" s="290"/>
      <c r="AL178" s="290"/>
      <c r="AM178" s="290"/>
      <c r="AN178" s="291"/>
      <c r="AO178" s="290"/>
      <c r="AP178" s="298"/>
      <c r="AQ178" s="261" t="s">
        <v>415</v>
      </c>
      <c r="AR178" s="261" t="s">
        <v>2090</v>
      </c>
      <c r="AS178"/>
    </row>
    <row r="179" spans="1:45" ht="43.2" x14ac:dyDescent="0.3">
      <c r="A179" s="260">
        <v>122493</v>
      </c>
      <c r="B179" s="261" t="s">
        <v>415</v>
      </c>
      <c r="C179" s="261" t="s">
        <v>636</v>
      </c>
      <c r="D179" s="261" t="s">
        <v>636</v>
      </c>
      <c r="E179" s="261" t="s">
        <v>636</v>
      </c>
      <c r="F179" s="261" t="s">
        <v>636</v>
      </c>
      <c r="G179" s="261" t="s">
        <v>636</v>
      </c>
      <c r="H179" s="261" t="s">
        <v>636</v>
      </c>
      <c r="I179" s="261" t="s">
        <v>636</v>
      </c>
      <c r="J179" s="261" t="s">
        <v>636</v>
      </c>
      <c r="K179" s="261" t="s">
        <v>636</v>
      </c>
      <c r="L179" s="261" t="s">
        <v>636</v>
      </c>
      <c r="M179" s="261" t="s">
        <v>636</v>
      </c>
      <c r="N179" s="261" t="s">
        <v>636</v>
      </c>
      <c r="O179" s="261" t="s">
        <v>636</v>
      </c>
      <c r="P179" s="261" t="s">
        <v>636</v>
      </c>
      <c r="Q179" s="261" t="s">
        <v>636</v>
      </c>
      <c r="R179" s="261" t="s">
        <v>636</v>
      </c>
      <c r="S179" s="261" t="s">
        <v>636</v>
      </c>
      <c r="T179" s="261" t="s">
        <v>636</v>
      </c>
      <c r="U179" s="261" t="s">
        <v>636</v>
      </c>
      <c r="V179" s="261" t="s">
        <v>636</v>
      </c>
      <c r="W179" s="290"/>
      <c r="X179" s="290"/>
      <c r="Y179" s="290"/>
      <c r="Z179" s="290"/>
      <c r="AA179" s="290"/>
      <c r="AB179" s="290"/>
      <c r="AC179" s="290"/>
      <c r="AD179" s="290"/>
      <c r="AE179" s="290"/>
      <c r="AF179" s="290"/>
      <c r="AG179" s="290"/>
      <c r="AH179" s="290"/>
      <c r="AI179" s="290"/>
      <c r="AJ179" s="290"/>
      <c r="AK179" s="290"/>
      <c r="AL179" s="290"/>
      <c r="AM179" s="290"/>
      <c r="AN179" s="291"/>
      <c r="AO179" s="290"/>
      <c r="AP179" s="298"/>
      <c r="AQ179" s="261" t="s">
        <v>415</v>
      </c>
      <c r="AR179" s="261" t="s">
        <v>2090</v>
      </c>
      <c r="AS179"/>
    </row>
    <row r="180" spans="1:45" ht="43.2" x14ac:dyDescent="0.3">
      <c r="A180" s="260">
        <v>122507</v>
      </c>
      <c r="B180" s="261" t="s">
        <v>415</v>
      </c>
      <c r="C180" s="261" t="s">
        <v>636</v>
      </c>
      <c r="D180" s="261" t="s">
        <v>636</v>
      </c>
      <c r="E180" s="261" t="s">
        <v>636</v>
      </c>
      <c r="F180" s="261" t="s">
        <v>636</v>
      </c>
      <c r="G180" s="261" t="s">
        <v>636</v>
      </c>
      <c r="H180" s="261" t="s">
        <v>636</v>
      </c>
      <c r="I180" s="261" t="s">
        <v>636</v>
      </c>
      <c r="J180" s="261" t="s">
        <v>636</v>
      </c>
      <c r="K180" s="261" t="s">
        <v>636</v>
      </c>
      <c r="L180" s="261" t="s">
        <v>636</v>
      </c>
      <c r="M180" s="261" t="s">
        <v>636</v>
      </c>
      <c r="N180" s="261" t="s">
        <v>636</v>
      </c>
      <c r="O180" s="261" t="s">
        <v>636</v>
      </c>
      <c r="P180" s="261" t="s">
        <v>636</v>
      </c>
      <c r="Q180" s="261" t="s">
        <v>636</v>
      </c>
      <c r="R180" s="261" t="s">
        <v>636</v>
      </c>
      <c r="S180" s="261" t="s">
        <v>636</v>
      </c>
      <c r="T180" s="261" t="s">
        <v>636</v>
      </c>
      <c r="U180" s="261" t="s">
        <v>636</v>
      </c>
      <c r="V180" s="261" t="s">
        <v>636</v>
      </c>
      <c r="W180" s="290"/>
      <c r="X180" s="290"/>
      <c r="Y180" s="290"/>
      <c r="Z180" s="290"/>
      <c r="AA180" s="290"/>
      <c r="AB180" s="290"/>
      <c r="AC180" s="290"/>
      <c r="AD180" s="290"/>
      <c r="AE180" s="290"/>
      <c r="AF180" s="290"/>
      <c r="AG180" s="290"/>
      <c r="AH180" s="290"/>
      <c r="AI180" s="290"/>
      <c r="AJ180" s="290"/>
      <c r="AK180" s="290"/>
      <c r="AL180" s="290"/>
      <c r="AM180" s="290"/>
      <c r="AN180" s="291"/>
      <c r="AO180" s="290"/>
      <c r="AP180" s="298"/>
      <c r="AQ180" s="261" t="s">
        <v>415</v>
      </c>
      <c r="AR180" s="261" t="s">
        <v>2090</v>
      </c>
      <c r="AS180"/>
    </row>
    <row r="181" spans="1:45" ht="21.6" x14ac:dyDescent="0.65">
      <c r="A181" s="286">
        <v>122509</v>
      </c>
      <c r="B181" s="286" t="s">
        <v>415</v>
      </c>
      <c r="C181" s="290" t="s">
        <v>183</v>
      </c>
      <c r="D181" s="290" t="s">
        <v>183</v>
      </c>
      <c r="E181" s="290" t="s">
        <v>183</v>
      </c>
      <c r="F181" s="290" t="s">
        <v>181</v>
      </c>
      <c r="G181" s="290" t="s">
        <v>181</v>
      </c>
      <c r="H181" s="290" t="s">
        <v>183</v>
      </c>
      <c r="I181" s="290" t="s">
        <v>183</v>
      </c>
      <c r="J181" s="290" t="s">
        <v>183</v>
      </c>
      <c r="K181" s="290" t="s">
        <v>182</v>
      </c>
      <c r="L181" s="290" t="s">
        <v>181</v>
      </c>
      <c r="M181" s="290" t="s">
        <v>182</v>
      </c>
      <c r="N181" s="290" t="s">
        <v>181</v>
      </c>
      <c r="O181" s="290" t="s">
        <v>183</v>
      </c>
      <c r="P181" s="290" t="s">
        <v>183</v>
      </c>
      <c r="Q181" s="290" t="s">
        <v>183</v>
      </c>
      <c r="R181" s="290" t="s">
        <v>183</v>
      </c>
      <c r="S181" s="290" t="s">
        <v>181</v>
      </c>
      <c r="T181" s="290" t="s">
        <v>182</v>
      </c>
      <c r="U181" s="290" t="s">
        <v>181</v>
      </c>
      <c r="V181" s="290" t="s">
        <v>181</v>
      </c>
      <c r="W181" s="290"/>
      <c r="X181" s="290"/>
      <c r="Y181" s="290"/>
      <c r="Z181" s="290"/>
      <c r="AA181" s="290"/>
      <c r="AB181" s="290"/>
      <c r="AC181" s="290"/>
      <c r="AD181" s="290"/>
      <c r="AE181" s="290"/>
      <c r="AF181" s="290"/>
      <c r="AG181" s="290"/>
      <c r="AH181" s="290"/>
      <c r="AI181" s="290"/>
      <c r="AJ181" s="290"/>
      <c r="AK181" s="290"/>
      <c r="AL181" s="290"/>
      <c r="AM181" s="290"/>
      <c r="AN181" s="290"/>
      <c r="AO181" s="290"/>
      <c r="AP181" s="290"/>
      <c r="AQ181" s="261" t="s">
        <v>415</v>
      </c>
      <c r="AR181" s="261" t="s">
        <v>307</v>
      </c>
    </row>
    <row r="182" spans="1:45" ht="47.4" x14ac:dyDescent="0.65">
      <c r="A182" s="286">
        <v>122520</v>
      </c>
      <c r="B182" s="286" t="s">
        <v>415</v>
      </c>
      <c r="C182" s="290" t="s">
        <v>636</v>
      </c>
      <c r="D182" s="290" t="s">
        <v>636</v>
      </c>
      <c r="E182" s="290" t="s">
        <v>636</v>
      </c>
      <c r="F182" s="290" t="s">
        <v>636</v>
      </c>
      <c r="G182" s="290" t="s">
        <v>636</v>
      </c>
      <c r="H182" s="290" t="s">
        <v>636</v>
      </c>
      <c r="I182" s="290" t="s">
        <v>636</v>
      </c>
      <c r="J182" s="290" t="s">
        <v>636</v>
      </c>
      <c r="K182" s="290" t="s">
        <v>636</v>
      </c>
      <c r="L182" s="290" t="s">
        <v>636</v>
      </c>
      <c r="M182" s="290" t="s">
        <v>636</v>
      </c>
      <c r="N182" s="290" t="s">
        <v>636</v>
      </c>
      <c r="O182" s="290" t="s">
        <v>636</v>
      </c>
      <c r="P182" s="290" t="s">
        <v>636</v>
      </c>
      <c r="Q182" s="290" t="s">
        <v>636</v>
      </c>
      <c r="R182" s="290" t="s">
        <v>636</v>
      </c>
      <c r="S182" s="290" t="s">
        <v>636</v>
      </c>
      <c r="T182" s="290" t="s">
        <v>636</v>
      </c>
      <c r="U182" s="290" t="s">
        <v>636</v>
      </c>
      <c r="V182" s="290" t="s">
        <v>636</v>
      </c>
      <c r="W182" s="290"/>
      <c r="X182" s="290"/>
      <c r="Y182" s="290"/>
      <c r="Z182" s="290"/>
      <c r="AA182" s="290"/>
      <c r="AB182" s="290"/>
      <c r="AC182" s="290"/>
      <c r="AD182" s="290"/>
      <c r="AE182" s="290"/>
      <c r="AF182" s="290"/>
      <c r="AG182" s="290"/>
      <c r="AH182" s="290"/>
      <c r="AI182" s="290"/>
      <c r="AJ182" s="290"/>
      <c r="AK182" s="290"/>
      <c r="AL182" s="290"/>
      <c r="AM182" s="290"/>
      <c r="AN182" s="290"/>
      <c r="AO182" s="290"/>
      <c r="AP182" s="290"/>
      <c r="AQ182" s="261" t="s">
        <v>415</v>
      </c>
      <c r="AR182" s="261" t="s">
        <v>2091</v>
      </c>
    </row>
    <row r="183" spans="1:45" ht="47.4" x14ac:dyDescent="0.65">
      <c r="A183" s="284">
        <v>122531</v>
      </c>
      <c r="B183" s="286" t="s">
        <v>415</v>
      </c>
      <c r="C183" s="290" t="s">
        <v>636</v>
      </c>
      <c r="D183" s="290" t="s">
        <v>636</v>
      </c>
      <c r="E183" s="290" t="s">
        <v>636</v>
      </c>
      <c r="F183" s="290" t="s">
        <v>636</v>
      </c>
      <c r="G183" s="290" t="s">
        <v>636</v>
      </c>
      <c r="H183" s="290" t="s">
        <v>636</v>
      </c>
      <c r="I183" s="290" t="s">
        <v>636</v>
      </c>
      <c r="J183" s="290" t="s">
        <v>636</v>
      </c>
      <c r="K183" s="290" t="s">
        <v>636</v>
      </c>
      <c r="L183" s="290" t="s">
        <v>636</v>
      </c>
      <c r="M183" s="290" t="s">
        <v>636</v>
      </c>
      <c r="N183" s="290" t="s">
        <v>636</v>
      </c>
      <c r="O183" s="290" t="s">
        <v>636</v>
      </c>
      <c r="P183" s="290" t="s">
        <v>636</v>
      </c>
      <c r="Q183" s="290" t="s">
        <v>636</v>
      </c>
      <c r="R183" s="290" t="s">
        <v>636</v>
      </c>
      <c r="S183" s="290" t="s">
        <v>636</v>
      </c>
      <c r="T183" s="290" t="s">
        <v>636</v>
      </c>
      <c r="U183" s="290" t="s">
        <v>636</v>
      </c>
      <c r="V183" s="290" t="s">
        <v>636</v>
      </c>
      <c r="W183" s="290"/>
      <c r="X183" s="290"/>
      <c r="Y183" s="290"/>
      <c r="Z183" s="290"/>
      <c r="AA183" s="290"/>
      <c r="AB183" s="290"/>
      <c r="AC183" s="290"/>
      <c r="AD183" s="290"/>
      <c r="AE183" s="290"/>
      <c r="AF183" s="290"/>
      <c r="AG183" s="290"/>
      <c r="AH183" s="290"/>
      <c r="AI183" s="290"/>
      <c r="AJ183" s="290"/>
      <c r="AK183" s="290"/>
      <c r="AL183" s="290"/>
      <c r="AM183" s="290"/>
      <c r="AN183" s="290"/>
      <c r="AO183" s="290"/>
      <c r="AP183" s="290"/>
      <c r="AQ183" s="261" t="s">
        <v>415</v>
      </c>
      <c r="AR183" s="261" t="s">
        <v>2090</v>
      </c>
    </row>
    <row r="184" spans="1:45" ht="43.2" x14ac:dyDescent="0.3">
      <c r="A184" s="260">
        <v>122544</v>
      </c>
      <c r="B184" s="261" t="s">
        <v>415</v>
      </c>
      <c r="C184" s="261" t="s">
        <v>636</v>
      </c>
      <c r="D184" s="261" t="s">
        <v>636</v>
      </c>
      <c r="E184" s="261" t="s">
        <v>636</v>
      </c>
      <c r="F184" s="261" t="s">
        <v>636</v>
      </c>
      <c r="G184" s="261" t="s">
        <v>636</v>
      </c>
      <c r="H184" s="261" t="s">
        <v>636</v>
      </c>
      <c r="I184" s="261" t="s">
        <v>636</v>
      </c>
      <c r="J184" s="261" t="s">
        <v>636</v>
      </c>
      <c r="K184" s="261" t="s">
        <v>636</v>
      </c>
      <c r="L184" s="261" t="s">
        <v>636</v>
      </c>
      <c r="M184" s="261" t="s">
        <v>636</v>
      </c>
      <c r="N184" s="261" t="s">
        <v>636</v>
      </c>
      <c r="O184" s="261" t="s">
        <v>636</v>
      </c>
      <c r="P184" s="261" t="s">
        <v>636</v>
      </c>
      <c r="Q184" s="261" t="s">
        <v>636</v>
      </c>
      <c r="R184" s="261" t="s">
        <v>636</v>
      </c>
      <c r="S184" s="261" t="s">
        <v>636</v>
      </c>
      <c r="T184" s="261" t="s">
        <v>636</v>
      </c>
      <c r="U184" s="261" t="s">
        <v>636</v>
      </c>
      <c r="V184" s="261" t="s">
        <v>636</v>
      </c>
      <c r="W184" s="290"/>
      <c r="X184" s="290"/>
      <c r="Y184" s="290"/>
      <c r="Z184" s="290"/>
      <c r="AA184" s="290"/>
      <c r="AB184" s="290"/>
      <c r="AC184" s="290"/>
      <c r="AD184" s="290"/>
      <c r="AE184" s="290"/>
      <c r="AF184" s="290"/>
      <c r="AG184" s="290"/>
      <c r="AH184" s="290"/>
      <c r="AI184" s="290"/>
      <c r="AJ184" s="290"/>
      <c r="AK184" s="290"/>
      <c r="AL184" s="290"/>
      <c r="AM184" s="290"/>
      <c r="AN184" s="291"/>
      <c r="AO184" s="290"/>
      <c r="AP184" s="298"/>
      <c r="AQ184" s="261" t="s">
        <v>415</v>
      </c>
      <c r="AR184" s="261" t="s">
        <v>2091</v>
      </c>
      <c r="AS184"/>
    </row>
    <row r="185" spans="1:45" ht="43.2" x14ac:dyDescent="0.3">
      <c r="A185" s="260">
        <v>122554</v>
      </c>
      <c r="B185" s="261" t="s">
        <v>415</v>
      </c>
      <c r="C185" s="261" t="s">
        <v>636</v>
      </c>
      <c r="D185" s="261" t="s">
        <v>636</v>
      </c>
      <c r="E185" s="261" t="s">
        <v>636</v>
      </c>
      <c r="F185" s="261" t="s">
        <v>636</v>
      </c>
      <c r="G185" s="261" t="s">
        <v>636</v>
      </c>
      <c r="H185" s="261" t="s">
        <v>636</v>
      </c>
      <c r="I185" s="261" t="s">
        <v>636</v>
      </c>
      <c r="J185" s="261" t="s">
        <v>636</v>
      </c>
      <c r="K185" s="261" t="s">
        <v>636</v>
      </c>
      <c r="L185" s="261" t="s">
        <v>636</v>
      </c>
      <c r="M185" s="261" t="s">
        <v>636</v>
      </c>
      <c r="N185" s="261" t="s">
        <v>636</v>
      </c>
      <c r="O185" s="261" t="s">
        <v>636</v>
      </c>
      <c r="P185" s="261" t="s">
        <v>636</v>
      </c>
      <c r="Q185" s="261" t="s">
        <v>636</v>
      </c>
      <c r="R185" s="261" t="s">
        <v>636</v>
      </c>
      <c r="S185" s="261" t="s">
        <v>636</v>
      </c>
      <c r="T185" s="261" t="s">
        <v>636</v>
      </c>
      <c r="U185" s="261" t="s">
        <v>636</v>
      </c>
      <c r="V185" s="261" t="s">
        <v>636</v>
      </c>
      <c r="W185" s="290"/>
      <c r="X185" s="290"/>
      <c r="Y185" s="290"/>
      <c r="Z185" s="290"/>
      <c r="AA185" s="290"/>
      <c r="AB185" s="290"/>
      <c r="AC185" s="290"/>
      <c r="AD185" s="290"/>
      <c r="AE185" s="290"/>
      <c r="AF185" s="290"/>
      <c r="AG185" s="290"/>
      <c r="AH185" s="290"/>
      <c r="AI185" s="290"/>
      <c r="AJ185" s="290"/>
      <c r="AK185" s="290"/>
      <c r="AL185" s="290"/>
      <c r="AM185" s="290"/>
      <c r="AN185" s="291"/>
      <c r="AO185" s="290"/>
      <c r="AP185" s="298"/>
      <c r="AQ185" s="261" t="s">
        <v>415</v>
      </c>
      <c r="AR185" s="261" t="s">
        <v>2090</v>
      </c>
      <c r="AS185"/>
    </row>
    <row r="186" spans="1:45" ht="43.2" x14ac:dyDescent="0.3">
      <c r="A186" s="260">
        <v>122560</v>
      </c>
      <c r="B186" s="261" t="s">
        <v>415</v>
      </c>
      <c r="C186" s="261" t="s">
        <v>636</v>
      </c>
      <c r="D186" s="261" t="s">
        <v>636</v>
      </c>
      <c r="E186" s="261" t="s">
        <v>636</v>
      </c>
      <c r="F186" s="261" t="s">
        <v>636</v>
      </c>
      <c r="G186" s="261" t="s">
        <v>636</v>
      </c>
      <c r="H186" s="261" t="s">
        <v>636</v>
      </c>
      <c r="I186" s="261" t="s">
        <v>636</v>
      </c>
      <c r="J186" s="261" t="s">
        <v>636</v>
      </c>
      <c r="K186" s="261" t="s">
        <v>636</v>
      </c>
      <c r="L186" s="261" t="s">
        <v>636</v>
      </c>
      <c r="M186" s="261" t="s">
        <v>636</v>
      </c>
      <c r="N186" s="261" t="s">
        <v>636</v>
      </c>
      <c r="O186" s="261" t="s">
        <v>636</v>
      </c>
      <c r="P186" s="261" t="s">
        <v>636</v>
      </c>
      <c r="Q186" s="261" t="s">
        <v>636</v>
      </c>
      <c r="R186" s="261" t="s">
        <v>636</v>
      </c>
      <c r="S186" s="261" t="s">
        <v>636</v>
      </c>
      <c r="T186" s="261" t="s">
        <v>636</v>
      </c>
      <c r="U186" s="261" t="s">
        <v>636</v>
      </c>
      <c r="V186" s="261" t="s">
        <v>636</v>
      </c>
      <c r="W186" s="290"/>
      <c r="X186" s="290"/>
      <c r="Y186" s="290"/>
      <c r="Z186" s="290"/>
      <c r="AA186" s="290"/>
      <c r="AB186" s="290"/>
      <c r="AC186" s="290"/>
      <c r="AD186" s="290"/>
      <c r="AE186" s="290"/>
      <c r="AF186" s="290"/>
      <c r="AG186" s="290"/>
      <c r="AH186" s="290"/>
      <c r="AI186" s="290"/>
      <c r="AJ186" s="290"/>
      <c r="AK186" s="290"/>
      <c r="AL186" s="290"/>
      <c r="AM186" s="290"/>
      <c r="AN186" s="291"/>
      <c r="AO186" s="290"/>
      <c r="AP186" s="298"/>
      <c r="AQ186" s="261" t="s">
        <v>415</v>
      </c>
      <c r="AR186" s="261" t="s">
        <v>2090</v>
      </c>
      <c r="AS186"/>
    </row>
    <row r="187" spans="1:45" ht="21.6" x14ac:dyDescent="0.65">
      <c r="A187" s="286">
        <v>122561</v>
      </c>
      <c r="B187" s="286" t="s">
        <v>415</v>
      </c>
      <c r="C187" s="290" t="s">
        <v>181</v>
      </c>
      <c r="D187" s="290" t="s">
        <v>181</v>
      </c>
      <c r="E187" s="290" t="s">
        <v>182</v>
      </c>
      <c r="F187" s="290" t="s">
        <v>181</v>
      </c>
      <c r="G187" s="290" t="s">
        <v>181</v>
      </c>
      <c r="H187" s="290" t="s">
        <v>183</v>
      </c>
      <c r="I187" s="290" t="s">
        <v>181</v>
      </c>
      <c r="J187" s="290" t="s">
        <v>183</v>
      </c>
      <c r="K187" s="290" t="s">
        <v>183</v>
      </c>
      <c r="L187" s="290" t="s">
        <v>183</v>
      </c>
      <c r="M187" s="290" t="s">
        <v>181</v>
      </c>
      <c r="N187" s="290" t="s">
        <v>181</v>
      </c>
      <c r="O187" s="290" t="s">
        <v>181</v>
      </c>
      <c r="P187" s="290" t="s">
        <v>181</v>
      </c>
      <c r="Q187" s="290" t="s">
        <v>183</v>
      </c>
      <c r="R187" s="290" t="s">
        <v>182</v>
      </c>
      <c r="S187" s="290" t="s">
        <v>182</v>
      </c>
      <c r="T187" s="290" t="s">
        <v>182</v>
      </c>
      <c r="U187" s="290" t="s">
        <v>182</v>
      </c>
      <c r="V187" s="290" t="s">
        <v>182</v>
      </c>
      <c r="W187" s="290"/>
      <c r="X187" s="290"/>
      <c r="Y187" s="290"/>
      <c r="Z187" s="290"/>
      <c r="AA187" s="290"/>
      <c r="AB187" s="290"/>
      <c r="AC187" s="290"/>
      <c r="AD187" s="290"/>
      <c r="AE187" s="290"/>
      <c r="AF187" s="290"/>
      <c r="AG187" s="290"/>
      <c r="AH187" s="290"/>
      <c r="AI187" s="290"/>
      <c r="AJ187" s="290"/>
      <c r="AK187" s="290"/>
      <c r="AL187" s="290"/>
      <c r="AM187" s="290"/>
      <c r="AN187" s="290"/>
      <c r="AO187" s="290"/>
      <c r="AP187" s="290"/>
      <c r="AQ187" s="261" t="s">
        <v>415</v>
      </c>
      <c r="AR187" s="261" t="s">
        <v>307</v>
      </c>
    </row>
    <row r="188" spans="1:45" ht="21.6" x14ac:dyDescent="0.65">
      <c r="A188" s="284">
        <v>122568</v>
      </c>
      <c r="B188" s="286" t="s">
        <v>415</v>
      </c>
      <c r="C188" s="290" t="s">
        <v>183</v>
      </c>
      <c r="D188" s="290" t="s">
        <v>181</v>
      </c>
      <c r="E188" s="290" t="s">
        <v>181</v>
      </c>
      <c r="F188" s="290" t="s">
        <v>183</v>
      </c>
      <c r="G188" s="290" t="s">
        <v>181</v>
      </c>
      <c r="H188" s="290" t="s">
        <v>183</v>
      </c>
      <c r="I188" s="290" t="s">
        <v>181</v>
      </c>
      <c r="J188" s="290" t="s">
        <v>183</v>
      </c>
      <c r="K188" s="290" t="s">
        <v>183</v>
      </c>
      <c r="L188" s="290" t="s">
        <v>181</v>
      </c>
      <c r="M188" s="290" t="s">
        <v>181</v>
      </c>
      <c r="N188" s="290" t="s">
        <v>181</v>
      </c>
      <c r="O188" s="290" t="s">
        <v>183</v>
      </c>
      <c r="P188" s="290" t="s">
        <v>183</v>
      </c>
      <c r="Q188" s="290" t="s">
        <v>183</v>
      </c>
      <c r="R188" s="290" t="s">
        <v>181</v>
      </c>
      <c r="S188" s="290" t="s">
        <v>183</v>
      </c>
      <c r="T188" s="290" t="s">
        <v>181</v>
      </c>
      <c r="U188" s="290" t="s">
        <v>182</v>
      </c>
      <c r="V188" s="290" t="s">
        <v>182</v>
      </c>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61" t="s">
        <v>415</v>
      </c>
      <c r="AR188" s="261" t="s">
        <v>307</v>
      </c>
    </row>
    <row r="189" spans="1:45" ht="43.2" x14ac:dyDescent="0.3">
      <c r="A189" s="260">
        <v>122569</v>
      </c>
      <c r="B189" s="261" t="s">
        <v>415</v>
      </c>
      <c r="C189" s="261" t="s">
        <v>636</v>
      </c>
      <c r="D189" s="261" t="s">
        <v>636</v>
      </c>
      <c r="E189" s="261" t="s">
        <v>636</v>
      </c>
      <c r="F189" s="261" t="s">
        <v>636</v>
      </c>
      <c r="G189" s="261" t="s">
        <v>636</v>
      </c>
      <c r="H189" s="261" t="s">
        <v>636</v>
      </c>
      <c r="I189" s="261" t="s">
        <v>636</v>
      </c>
      <c r="J189" s="261" t="s">
        <v>636</v>
      </c>
      <c r="K189" s="261" t="s">
        <v>636</v>
      </c>
      <c r="L189" s="261" t="s">
        <v>636</v>
      </c>
      <c r="M189" s="261" t="s">
        <v>636</v>
      </c>
      <c r="N189" s="261" t="s">
        <v>636</v>
      </c>
      <c r="O189" s="261" t="s">
        <v>636</v>
      </c>
      <c r="P189" s="261" t="s">
        <v>636</v>
      </c>
      <c r="Q189" s="261" t="s">
        <v>636</v>
      </c>
      <c r="R189" s="261" t="s">
        <v>636</v>
      </c>
      <c r="S189" s="261" t="s">
        <v>636</v>
      </c>
      <c r="T189" s="261" t="s">
        <v>636</v>
      </c>
      <c r="U189" s="261" t="s">
        <v>636</v>
      </c>
      <c r="V189" s="261" t="s">
        <v>636</v>
      </c>
      <c r="W189" s="290"/>
      <c r="X189" s="290"/>
      <c r="Y189" s="290"/>
      <c r="Z189" s="290"/>
      <c r="AA189" s="290"/>
      <c r="AB189" s="290"/>
      <c r="AC189" s="290"/>
      <c r="AD189" s="290"/>
      <c r="AE189" s="290"/>
      <c r="AF189" s="290"/>
      <c r="AG189" s="290"/>
      <c r="AH189" s="290"/>
      <c r="AI189" s="290"/>
      <c r="AJ189" s="290"/>
      <c r="AK189" s="290"/>
      <c r="AL189" s="290"/>
      <c r="AM189" s="290"/>
      <c r="AN189" s="291"/>
      <c r="AO189" s="290"/>
      <c r="AP189" s="298"/>
      <c r="AQ189" s="261" t="s">
        <v>415</v>
      </c>
      <c r="AR189" s="261" t="s">
        <v>2090</v>
      </c>
      <c r="AS189"/>
    </row>
    <row r="190" spans="1:45" ht="43.2" x14ac:dyDescent="0.3">
      <c r="A190" s="260">
        <v>122571</v>
      </c>
      <c r="B190" s="261" t="s">
        <v>415</v>
      </c>
      <c r="C190" s="261" t="s">
        <v>636</v>
      </c>
      <c r="D190" s="261" t="s">
        <v>636</v>
      </c>
      <c r="E190" s="261" t="s">
        <v>636</v>
      </c>
      <c r="F190" s="261" t="s">
        <v>636</v>
      </c>
      <c r="G190" s="261" t="s">
        <v>636</v>
      </c>
      <c r="H190" s="261" t="s">
        <v>636</v>
      </c>
      <c r="I190" s="261" t="s">
        <v>636</v>
      </c>
      <c r="J190" s="261" t="s">
        <v>636</v>
      </c>
      <c r="K190" s="261" t="s">
        <v>636</v>
      </c>
      <c r="L190" s="261" t="s">
        <v>636</v>
      </c>
      <c r="M190" s="261" t="s">
        <v>636</v>
      </c>
      <c r="N190" s="261" t="s">
        <v>636</v>
      </c>
      <c r="O190" s="261" t="s">
        <v>636</v>
      </c>
      <c r="P190" s="261" t="s">
        <v>636</v>
      </c>
      <c r="Q190" s="261" t="s">
        <v>636</v>
      </c>
      <c r="R190" s="261" t="s">
        <v>636</v>
      </c>
      <c r="S190" s="261" t="s">
        <v>636</v>
      </c>
      <c r="T190" s="261" t="s">
        <v>636</v>
      </c>
      <c r="U190" s="261" t="s">
        <v>636</v>
      </c>
      <c r="V190" s="261" t="s">
        <v>636</v>
      </c>
      <c r="W190" s="290"/>
      <c r="X190" s="290"/>
      <c r="Y190" s="290"/>
      <c r="Z190" s="290"/>
      <c r="AA190" s="290"/>
      <c r="AB190" s="290"/>
      <c r="AC190" s="290"/>
      <c r="AD190" s="290"/>
      <c r="AE190" s="290"/>
      <c r="AF190" s="290"/>
      <c r="AG190" s="290"/>
      <c r="AH190" s="290"/>
      <c r="AI190" s="290"/>
      <c r="AJ190" s="290"/>
      <c r="AK190" s="290"/>
      <c r="AL190" s="290"/>
      <c r="AM190" s="290"/>
      <c r="AN190" s="291"/>
      <c r="AO190" s="290"/>
      <c r="AP190" s="298"/>
      <c r="AQ190" s="261" t="s">
        <v>415</v>
      </c>
      <c r="AR190" s="261" t="s">
        <v>2091</v>
      </c>
      <c r="AS190"/>
    </row>
    <row r="191" spans="1:45" ht="43.2" x14ac:dyDescent="0.3">
      <c r="A191" s="260">
        <v>122576</v>
      </c>
      <c r="B191" s="261" t="s">
        <v>415</v>
      </c>
      <c r="C191" s="261" t="s">
        <v>636</v>
      </c>
      <c r="D191" s="261" t="s">
        <v>636</v>
      </c>
      <c r="E191" s="261" t="s">
        <v>636</v>
      </c>
      <c r="F191" s="261" t="s">
        <v>636</v>
      </c>
      <c r="G191" s="261" t="s">
        <v>636</v>
      </c>
      <c r="H191" s="261" t="s">
        <v>636</v>
      </c>
      <c r="I191" s="261" t="s">
        <v>636</v>
      </c>
      <c r="J191" s="261" t="s">
        <v>636</v>
      </c>
      <c r="K191" s="261" t="s">
        <v>636</v>
      </c>
      <c r="L191" s="261" t="s">
        <v>636</v>
      </c>
      <c r="M191" s="261" t="s">
        <v>636</v>
      </c>
      <c r="N191" s="261" t="s">
        <v>636</v>
      </c>
      <c r="O191" s="261" t="s">
        <v>636</v>
      </c>
      <c r="P191" s="261" t="s">
        <v>636</v>
      </c>
      <c r="Q191" s="261" t="s">
        <v>636</v>
      </c>
      <c r="R191" s="261" t="s">
        <v>636</v>
      </c>
      <c r="S191" s="261" t="s">
        <v>636</v>
      </c>
      <c r="T191" s="261" t="s">
        <v>636</v>
      </c>
      <c r="U191" s="261" t="s">
        <v>636</v>
      </c>
      <c r="V191" s="261" t="s">
        <v>636</v>
      </c>
      <c r="W191" s="290"/>
      <c r="X191" s="290"/>
      <c r="Y191" s="290"/>
      <c r="Z191" s="290"/>
      <c r="AA191" s="290"/>
      <c r="AB191" s="290"/>
      <c r="AC191" s="290"/>
      <c r="AD191" s="290"/>
      <c r="AE191" s="290"/>
      <c r="AF191" s="290"/>
      <c r="AG191" s="290"/>
      <c r="AH191" s="290"/>
      <c r="AI191" s="290"/>
      <c r="AJ191" s="290"/>
      <c r="AK191" s="290"/>
      <c r="AL191" s="290"/>
      <c r="AM191" s="290"/>
      <c r="AN191" s="291"/>
      <c r="AO191" s="290"/>
      <c r="AP191" s="298"/>
      <c r="AQ191" s="261" t="s">
        <v>415</v>
      </c>
      <c r="AR191" s="261" t="s">
        <v>2090</v>
      </c>
      <c r="AS191"/>
    </row>
    <row r="192" spans="1:45" ht="43.2" x14ac:dyDescent="0.3">
      <c r="A192" s="260">
        <v>122581</v>
      </c>
      <c r="B192" s="261" t="s">
        <v>415</v>
      </c>
      <c r="C192" s="261" t="s">
        <v>636</v>
      </c>
      <c r="D192" s="261" t="s">
        <v>636</v>
      </c>
      <c r="E192" s="261" t="s">
        <v>636</v>
      </c>
      <c r="F192" s="261" t="s">
        <v>636</v>
      </c>
      <c r="G192" s="261" t="s">
        <v>636</v>
      </c>
      <c r="H192" s="261" t="s">
        <v>636</v>
      </c>
      <c r="I192" s="261" t="s">
        <v>636</v>
      </c>
      <c r="J192" s="261" t="s">
        <v>636</v>
      </c>
      <c r="K192" s="261" t="s">
        <v>636</v>
      </c>
      <c r="L192" s="261" t="s">
        <v>636</v>
      </c>
      <c r="M192" s="261" t="s">
        <v>636</v>
      </c>
      <c r="N192" s="261" t="s">
        <v>636</v>
      </c>
      <c r="O192" s="261" t="s">
        <v>636</v>
      </c>
      <c r="P192" s="261" t="s">
        <v>636</v>
      </c>
      <c r="Q192" s="261" t="s">
        <v>636</v>
      </c>
      <c r="R192" s="261" t="s">
        <v>636</v>
      </c>
      <c r="S192" s="261" t="s">
        <v>636</v>
      </c>
      <c r="T192" s="261" t="s">
        <v>636</v>
      </c>
      <c r="U192" s="261" t="s">
        <v>636</v>
      </c>
      <c r="V192" s="261" t="s">
        <v>636</v>
      </c>
      <c r="W192" s="290"/>
      <c r="X192" s="290"/>
      <c r="Y192" s="290"/>
      <c r="Z192" s="290"/>
      <c r="AA192" s="290"/>
      <c r="AB192" s="290"/>
      <c r="AC192" s="290"/>
      <c r="AD192" s="290"/>
      <c r="AE192" s="290"/>
      <c r="AF192" s="290"/>
      <c r="AG192" s="290"/>
      <c r="AH192" s="290"/>
      <c r="AI192" s="290"/>
      <c r="AJ192" s="290"/>
      <c r="AK192" s="290"/>
      <c r="AL192" s="290"/>
      <c r="AM192" s="290"/>
      <c r="AN192" s="291"/>
      <c r="AO192" s="295"/>
      <c r="AP192" s="298"/>
      <c r="AQ192" s="261" t="s">
        <v>415</v>
      </c>
      <c r="AR192" s="261" t="s">
        <v>2090</v>
      </c>
      <c r="AS192"/>
    </row>
    <row r="193" spans="1:45" ht="43.2" x14ac:dyDescent="0.3">
      <c r="A193" s="260">
        <v>122584</v>
      </c>
      <c r="B193" s="261" t="s">
        <v>415</v>
      </c>
      <c r="C193" s="261" t="s">
        <v>636</v>
      </c>
      <c r="D193" s="261" t="s">
        <v>636</v>
      </c>
      <c r="E193" s="261" t="s">
        <v>636</v>
      </c>
      <c r="F193" s="261" t="s">
        <v>636</v>
      </c>
      <c r="G193" s="261" t="s">
        <v>636</v>
      </c>
      <c r="H193" s="261" t="s">
        <v>636</v>
      </c>
      <c r="I193" s="261" t="s">
        <v>636</v>
      </c>
      <c r="J193" s="261" t="s">
        <v>636</v>
      </c>
      <c r="K193" s="261" t="s">
        <v>636</v>
      </c>
      <c r="L193" s="261" t="s">
        <v>636</v>
      </c>
      <c r="M193" s="261" t="s">
        <v>636</v>
      </c>
      <c r="N193" s="261" t="s">
        <v>636</v>
      </c>
      <c r="O193" s="261" t="s">
        <v>636</v>
      </c>
      <c r="P193" s="261" t="s">
        <v>636</v>
      </c>
      <c r="Q193" s="261" t="s">
        <v>636</v>
      </c>
      <c r="R193" s="261" t="s">
        <v>636</v>
      </c>
      <c r="S193" s="261" t="s">
        <v>636</v>
      </c>
      <c r="T193" s="261" t="s">
        <v>636</v>
      </c>
      <c r="U193" s="261" t="s">
        <v>636</v>
      </c>
      <c r="V193" s="261" t="s">
        <v>636</v>
      </c>
      <c r="W193" s="290"/>
      <c r="X193" s="290"/>
      <c r="Y193" s="290"/>
      <c r="Z193" s="290"/>
      <c r="AA193" s="290"/>
      <c r="AB193" s="290"/>
      <c r="AC193" s="290"/>
      <c r="AD193" s="290"/>
      <c r="AE193" s="290"/>
      <c r="AF193" s="290"/>
      <c r="AG193" s="290"/>
      <c r="AH193" s="290"/>
      <c r="AI193" s="290"/>
      <c r="AJ193" s="290"/>
      <c r="AK193" s="290"/>
      <c r="AL193" s="290"/>
      <c r="AM193" s="290"/>
      <c r="AN193" s="291"/>
      <c r="AO193" s="290"/>
      <c r="AP193" s="298"/>
      <c r="AQ193" s="261" t="s">
        <v>415</v>
      </c>
      <c r="AR193" s="261" t="s">
        <v>2091</v>
      </c>
      <c r="AS193"/>
    </row>
    <row r="194" spans="1:45" ht="43.2" x14ac:dyDescent="0.3">
      <c r="A194" s="260">
        <v>122595</v>
      </c>
      <c r="B194" s="261" t="s">
        <v>415</v>
      </c>
      <c r="C194" s="261" t="s">
        <v>636</v>
      </c>
      <c r="D194" s="261" t="s">
        <v>636</v>
      </c>
      <c r="E194" s="261" t="s">
        <v>636</v>
      </c>
      <c r="F194" s="261" t="s">
        <v>636</v>
      </c>
      <c r="G194" s="261" t="s">
        <v>636</v>
      </c>
      <c r="H194" s="261" t="s">
        <v>636</v>
      </c>
      <c r="I194" s="261" t="s">
        <v>636</v>
      </c>
      <c r="J194" s="261" t="s">
        <v>636</v>
      </c>
      <c r="K194" s="261" t="s">
        <v>636</v>
      </c>
      <c r="L194" s="261" t="s">
        <v>636</v>
      </c>
      <c r="M194" s="261" t="s">
        <v>636</v>
      </c>
      <c r="N194" s="261" t="s">
        <v>636</v>
      </c>
      <c r="O194" s="261" t="s">
        <v>636</v>
      </c>
      <c r="P194" s="261" t="s">
        <v>636</v>
      </c>
      <c r="Q194" s="261" t="s">
        <v>636</v>
      </c>
      <c r="R194" s="261" t="s">
        <v>636</v>
      </c>
      <c r="S194" s="261" t="s">
        <v>636</v>
      </c>
      <c r="T194" s="261" t="s">
        <v>636</v>
      </c>
      <c r="U194" s="261" t="s">
        <v>636</v>
      </c>
      <c r="V194" s="261" t="s">
        <v>636</v>
      </c>
      <c r="W194" s="290"/>
      <c r="X194" s="290"/>
      <c r="Y194" s="290"/>
      <c r="Z194" s="290"/>
      <c r="AA194" s="290"/>
      <c r="AB194" s="290"/>
      <c r="AC194" s="290"/>
      <c r="AD194" s="290"/>
      <c r="AE194" s="290"/>
      <c r="AF194" s="290"/>
      <c r="AG194" s="290"/>
      <c r="AH194" s="290"/>
      <c r="AI194" s="290"/>
      <c r="AJ194" s="290"/>
      <c r="AK194" s="290"/>
      <c r="AL194" s="290"/>
      <c r="AM194" s="290"/>
      <c r="AN194" s="291"/>
      <c r="AO194" s="290"/>
      <c r="AP194" s="298"/>
      <c r="AQ194" s="261" t="s">
        <v>415</v>
      </c>
      <c r="AR194" s="261" t="s">
        <v>2090</v>
      </c>
      <c r="AS194"/>
    </row>
    <row r="195" spans="1:45" ht="76.2" x14ac:dyDescent="0.65">
      <c r="A195" s="284">
        <v>122597</v>
      </c>
      <c r="B195" s="286" t="s">
        <v>415</v>
      </c>
      <c r="C195" s="290" t="s">
        <v>636</v>
      </c>
      <c r="D195" s="290" t="s">
        <v>636</v>
      </c>
      <c r="E195" s="290" t="s">
        <v>636</v>
      </c>
      <c r="F195" s="290" t="s">
        <v>636</v>
      </c>
      <c r="G195" s="290" t="s">
        <v>636</v>
      </c>
      <c r="H195" s="290" t="s">
        <v>636</v>
      </c>
      <c r="I195" s="290" t="s">
        <v>636</v>
      </c>
      <c r="J195" s="290" t="s">
        <v>636</v>
      </c>
      <c r="K195" s="290" t="s">
        <v>636</v>
      </c>
      <c r="L195" s="290" t="s">
        <v>636</v>
      </c>
      <c r="M195" s="290" t="s">
        <v>636</v>
      </c>
      <c r="N195" s="290" t="s">
        <v>636</v>
      </c>
      <c r="O195" s="290" t="s">
        <v>636</v>
      </c>
      <c r="P195" s="290" t="s">
        <v>636</v>
      </c>
      <c r="Q195" s="290" t="s">
        <v>636</v>
      </c>
      <c r="R195" s="290" t="s">
        <v>636</v>
      </c>
      <c r="S195" s="290" t="s">
        <v>636</v>
      </c>
      <c r="T195" s="290" t="s">
        <v>636</v>
      </c>
      <c r="U195" s="290" t="s">
        <v>636</v>
      </c>
      <c r="V195" s="290" t="s">
        <v>636</v>
      </c>
      <c r="W195" s="290"/>
      <c r="X195" s="290"/>
      <c r="Y195" s="290"/>
      <c r="Z195" s="290"/>
      <c r="AA195" s="290"/>
      <c r="AB195" s="290"/>
      <c r="AC195" s="290"/>
      <c r="AD195" s="290"/>
      <c r="AE195" s="290"/>
      <c r="AF195" s="290"/>
      <c r="AG195" s="290"/>
      <c r="AH195" s="290"/>
      <c r="AI195" s="290"/>
      <c r="AJ195" s="290"/>
      <c r="AK195" s="290"/>
      <c r="AL195" s="290"/>
      <c r="AM195" s="290"/>
      <c r="AN195" s="290"/>
      <c r="AO195" s="290"/>
      <c r="AP195" s="290"/>
      <c r="AQ195" s="261" t="s">
        <v>415</v>
      </c>
      <c r="AR195" s="261" t="s">
        <v>2092</v>
      </c>
    </row>
    <row r="196" spans="1:45" ht="43.2" x14ac:dyDescent="0.3">
      <c r="A196" s="260">
        <v>122608</v>
      </c>
      <c r="B196" s="261" t="s">
        <v>415</v>
      </c>
      <c r="C196" s="261" t="s">
        <v>636</v>
      </c>
      <c r="D196" s="261" t="s">
        <v>636</v>
      </c>
      <c r="E196" s="261" t="s">
        <v>636</v>
      </c>
      <c r="F196" s="261" t="s">
        <v>636</v>
      </c>
      <c r="G196" s="261" t="s">
        <v>636</v>
      </c>
      <c r="H196" s="261" t="s">
        <v>636</v>
      </c>
      <c r="I196" s="261" t="s">
        <v>636</v>
      </c>
      <c r="J196" s="261" t="s">
        <v>636</v>
      </c>
      <c r="K196" s="261" t="s">
        <v>636</v>
      </c>
      <c r="L196" s="261" t="s">
        <v>636</v>
      </c>
      <c r="M196" s="261" t="s">
        <v>636</v>
      </c>
      <c r="N196" s="261" t="s">
        <v>636</v>
      </c>
      <c r="O196" s="261" t="s">
        <v>636</v>
      </c>
      <c r="P196" s="261" t="s">
        <v>636</v>
      </c>
      <c r="Q196" s="261" t="s">
        <v>636</v>
      </c>
      <c r="R196" s="261" t="s">
        <v>636</v>
      </c>
      <c r="S196" s="261" t="s">
        <v>636</v>
      </c>
      <c r="T196" s="261" t="s">
        <v>636</v>
      </c>
      <c r="U196" s="261" t="s">
        <v>636</v>
      </c>
      <c r="V196" s="261" t="s">
        <v>636</v>
      </c>
      <c r="W196" s="290"/>
      <c r="X196" s="290"/>
      <c r="Y196" s="290"/>
      <c r="Z196" s="290"/>
      <c r="AA196" s="290"/>
      <c r="AB196" s="290"/>
      <c r="AC196" s="290"/>
      <c r="AD196" s="290"/>
      <c r="AE196" s="290"/>
      <c r="AF196" s="290"/>
      <c r="AG196" s="290"/>
      <c r="AH196" s="290"/>
      <c r="AI196" s="290"/>
      <c r="AJ196" s="290"/>
      <c r="AK196" s="290"/>
      <c r="AL196" s="290"/>
      <c r="AM196" s="290"/>
      <c r="AN196" s="291"/>
      <c r="AO196" s="290"/>
      <c r="AP196" s="298"/>
      <c r="AQ196" s="261" t="s">
        <v>415</v>
      </c>
      <c r="AR196" s="261" t="s">
        <v>2091</v>
      </c>
      <c r="AS196"/>
    </row>
    <row r="197" spans="1:45" ht="43.2" x14ac:dyDescent="0.3">
      <c r="A197" s="260">
        <v>122612</v>
      </c>
      <c r="B197" s="261" t="s">
        <v>415</v>
      </c>
      <c r="C197" s="261" t="s">
        <v>636</v>
      </c>
      <c r="D197" s="261" t="s">
        <v>636</v>
      </c>
      <c r="E197" s="261" t="s">
        <v>636</v>
      </c>
      <c r="F197" s="261" t="s">
        <v>636</v>
      </c>
      <c r="G197" s="261" t="s">
        <v>636</v>
      </c>
      <c r="H197" s="261" t="s">
        <v>636</v>
      </c>
      <c r="I197" s="261" t="s">
        <v>636</v>
      </c>
      <c r="J197" s="261" t="s">
        <v>636</v>
      </c>
      <c r="K197" s="261" t="s">
        <v>636</v>
      </c>
      <c r="L197" s="261" t="s">
        <v>636</v>
      </c>
      <c r="M197" s="261" t="s">
        <v>636</v>
      </c>
      <c r="N197" s="261" t="s">
        <v>636</v>
      </c>
      <c r="O197" s="261" t="s">
        <v>636</v>
      </c>
      <c r="P197" s="261" t="s">
        <v>636</v>
      </c>
      <c r="Q197" s="261" t="s">
        <v>636</v>
      </c>
      <c r="R197" s="261" t="s">
        <v>636</v>
      </c>
      <c r="S197" s="261" t="s">
        <v>636</v>
      </c>
      <c r="T197" s="261" t="s">
        <v>636</v>
      </c>
      <c r="U197" s="261" t="s">
        <v>636</v>
      </c>
      <c r="V197" s="261" t="s">
        <v>636</v>
      </c>
      <c r="W197" s="290"/>
      <c r="X197" s="290"/>
      <c r="Y197" s="290"/>
      <c r="Z197" s="290"/>
      <c r="AA197" s="290"/>
      <c r="AB197" s="290"/>
      <c r="AC197" s="290"/>
      <c r="AD197" s="290"/>
      <c r="AE197" s="290"/>
      <c r="AF197" s="290"/>
      <c r="AG197" s="290"/>
      <c r="AH197" s="290"/>
      <c r="AI197" s="290"/>
      <c r="AJ197" s="290"/>
      <c r="AK197" s="290"/>
      <c r="AL197" s="290"/>
      <c r="AM197" s="290"/>
      <c r="AN197" s="291"/>
      <c r="AO197" s="295"/>
      <c r="AP197" s="298"/>
      <c r="AQ197" s="261" t="s">
        <v>415</v>
      </c>
      <c r="AR197" s="261" t="s">
        <v>2090</v>
      </c>
      <c r="AS197"/>
    </row>
    <row r="198" spans="1:45" ht="21.6" x14ac:dyDescent="0.65">
      <c r="A198" s="284">
        <v>122616</v>
      </c>
      <c r="B198" s="286" t="s">
        <v>415</v>
      </c>
      <c r="C198" s="290" t="s">
        <v>183</v>
      </c>
      <c r="D198" s="290" t="s">
        <v>183</v>
      </c>
      <c r="E198" s="290" t="s">
        <v>183</v>
      </c>
      <c r="F198" s="290" t="s">
        <v>183</v>
      </c>
      <c r="G198" s="290" t="s">
        <v>183</v>
      </c>
      <c r="H198" s="290" t="s">
        <v>183</v>
      </c>
      <c r="I198" s="290" t="s">
        <v>183</v>
      </c>
      <c r="J198" s="290" t="s">
        <v>183</v>
      </c>
      <c r="K198" s="290" t="s">
        <v>183</v>
      </c>
      <c r="L198" s="290" t="s">
        <v>183</v>
      </c>
      <c r="M198" s="290" t="s">
        <v>183</v>
      </c>
      <c r="N198" s="290" t="s">
        <v>183</v>
      </c>
      <c r="O198" s="290" t="s">
        <v>183</v>
      </c>
      <c r="P198" s="290" t="s">
        <v>183</v>
      </c>
      <c r="Q198" s="290" t="s">
        <v>183</v>
      </c>
      <c r="R198" s="290" t="s">
        <v>183</v>
      </c>
      <c r="S198" s="290" t="s">
        <v>182</v>
      </c>
      <c r="T198" s="290" t="s">
        <v>182</v>
      </c>
      <c r="U198" s="290" t="s">
        <v>182</v>
      </c>
      <c r="V198" s="290" t="s">
        <v>182</v>
      </c>
      <c r="W198" s="290"/>
      <c r="X198" s="290"/>
      <c r="Y198" s="290"/>
      <c r="Z198" s="290"/>
      <c r="AA198" s="290"/>
      <c r="AB198" s="290"/>
      <c r="AC198" s="290"/>
      <c r="AD198" s="290"/>
      <c r="AE198" s="290"/>
      <c r="AF198" s="290"/>
      <c r="AG198" s="290"/>
      <c r="AH198" s="290"/>
      <c r="AI198" s="290"/>
      <c r="AJ198" s="290"/>
      <c r="AK198" s="290"/>
      <c r="AL198" s="290"/>
      <c r="AM198" s="290"/>
      <c r="AN198" s="290"/>
      <c r="AO198" s="290"/>
      <c r="AP198" s="290"/>
      <c r="AQ198" s="261" t="s">
        <v>415</v>
      </c>
      <c r="AR198" s="261" t="s">
        <v>307</v>
      </c>
    </row>
    <row r="199" spans="1:45" ht="43.2" x14ac:dyDescent="0.3">
      <c r="A199" s="260">
        <v>122637</v>
      </c>
      <c r="B199" s="261" t="s">
        <v>415</v>
      </c>
      <c r="C199" s="261" t="s">
        <v>636</v>
      </c>
      <c r="D199" s="261" t="s">
        <v>636</v>
      </c>
      <c r="E199" s="261" t="s">
        <v>636</v>
      </c>
      <c r="F199" s="261" t="s">
        <v>636</v>
      </c>
      <c r="G199" s="261" t="s">
        <v>636</v>
      </c>
      <c r="H199" s="261" t="s">
        <v>636</v>
      </c>
      <c r="I199" s="261" t="s">
        <v>636</v>
      </c>
      <c r="J199" s="261" t="s">
        <v>636</v>
      </c>
      <c r="K199" s="261" t="s">
        <v>636</v>
      </c>
      <c r="L199" s="261" t="s">
        <v>636</v>
      </c>
      <c r="M199" s="261" t="s">
        <v>636</v>
      </c>
      <c r="N199" s="261" t="s">
        <v>636</v>
      </c>
      <c r="O199" s="261" t="s">
        <v>636</v>
      </c>
      <c r="P199" s="261" t="s">
        <v>636</v>
      </c>
      <c r="Q199" s="261" t="s">
        <v>636</v>
      </c>
      <c r="R199" s="261" t="s">
        <v>636</v>
      </c>
      <c r="S199" s="261" t="s">
        <v>636</v>
      </c>
      <c r="T199" s="261" t="s">
        <v>636</v>
      </c>
      <c r="U199" s="261" t="s">
        <v>636</v>
      </c>
      <c r="V199" s="261" t="s">
        <v>636</v>
      </c>
      <c r="W199" s="290"/>
      <c r="X199" s="290"/>
      <c r="Y199" s="290"/>
      <c r="Z199" s="290"/>
      <c r="AA199" s="290"/>
      <c r="AB199" s="290"/>
      <c r="AC199" s="290"/>
      <c r="AD199" s="290"/>
      <c r="AE199" s="290"/>
      <c r="AF199" s="290"/>
      <c r="AG199" s="290"/>
      <c r="AH199" s="290"/>
      <c r="AI199" s="290"/>
      <c r="AJ199" s="290"/>
      <c r="AK199" s="290"/>
      <c r="AL199" s="290"/>
      <c r="AM199" s="290"/>
      <c r="AN199" s="291"/>
      <c r="AO199" s="290"/>
      <c r="AP199" s="298"/>
      <c r="AQ199" s="261" t="s">
        <v>415</v>
      </c>
      <c r="AR199" s="261" t="s">
        <v>2090</v>
      </c>
      <c r="AS199"/>
    </row>
    <row r="200" spans="1:45" ht="43.2" x14ac:dyDescent="0.3">
      <c r="A200" s="260">
        <v>122640</v>
      </c>
      <c r="B200" s="261" t="s">
        <v>415</v>
      </c>
      <c r="C200" s="264" t="s">
        <v>636</v>
      </c>
      <c r="D200" s="264" t="s">
        <v>636</v>
      </c>
      <c r="E200" s="264" t="s">
        <v>636</v>
      </c>
      <c r="F200" s="264" t="s">
        <v>636</v>
      </c>
      <c r="G200" s="264" t="s">
        <v>636</v>
      </c>
      <c r="H200" s="264" t="s">
        <v>636</v>
      </c>
      <c r="I200" s="264" t="s">
        <v>636</v>
      </c>
      <c r="J200" s="264" t="s">
        <v>636</v>
      </c>
      <c r="K200" s="264" t="s">
        <v>636</v>
      </c>
      <c r="L200" s="264" t="s">
        <v>636</v>
      </c>
      <c r="M200" s="264" t="s">
        <v>636</v>
      </c>
      <c r="N200" s="264" t="s">
        <v>636</v>
      </c>
      <c r="O200" s="264" t="s">
        <v>636</v>
      </c>
      <c r="P200" s="264" t="s">
        <v>636</v>
      </c>
      <c r="Q200" s="264" t="s">
        <v>636</v>
      </c>
      <c r="R200" s="264" t="s">
        <v>636</v>
      </c>
      <c r="S200" s="264" t="s">
        <v>636</v>
      </c>
      <c r="T200" s="264" t="s">
        <v>636</v>
      </c>
      <c r="U200" s="264" t="s">
        <v>636</v>
      </c>
      <c r="V200" s="264" t="s">
        <v>636</v>
      </c>
      <c r="AN200" s="234"/>
      <c r="AO200" s="247"/>
      <c r="AP200" s="231"/>
      <c r="AQ200" s="261" t="s">
        <v>415</v>
      </c>
      <c r="AR200" s="261" t="s">
        <v>2090</v>
      </c>
      <c r="AS200"/>
    </row>
    <row r="201" spans="1:45" ht="43.2" x14ac:dyDescent="0.3">
      <c r="A201" s="260">
        <v>122649</v>
      </c>
      <c r="B201" s="261" t="s">
        <v>415</v>
      </c>
      <c r="C201" s="264" t="s">
        <v>636</v>
      </c>
      <c r="D201" s="264" t="s">
        <v>636</v>
      </c>
      <c r="E201" s="264" t="s">
        <v>636</v>
      </c>
      <c r="F201" s="264" t="s">
        <v>636</v>
      </c>
      <c r="G201" s="264" t="s">
        <v>636</v>
      </c>
      <c r="H201" s="264" t="s">
        <v>636</v>
      </c>
      <c r="I201" s="264" t="s">
        <v>636</v>
      </c>
      <c r="J201" s="264" t="s">
        <v>636</v>
      </c>
      <c r="K201" s="264" t="s">
        <v>636</v>
      </c>
      <c r="L201" s="264" t="s">
        <v>636</v>
      </c>
      <c r="M201" s="264" t="s">
        <v>636</v>
      </c>
      <c r="N201" s="264" t="s">
        <v>636</v>
      </c>
      <c r="O201" s="264" t="s">
        <v>636</v>
      </c>
      <c r="P201" s="264" t="s">
        <v>636</v>
      </c>
      <c r="Q201" s="264" t="s">
        <v>636</v>
      </c>
      <c r="R201" s="264" t="s">
        <v>636</v>
      </c>
      <c r="S201" s="264" t="s">
        <v>636</v>
      </c>
      <c r="T201" s="264" t="s">
        <v>636</v>
      </c>
      <c r="U201" s="264" t="s">
        <v>636</v>
      </c>
      <c r="V201" s="264" t="s">
        <v>636</v>
      </c>
      <c r="AN201" s="234"/>
      <c r="AO201" s="247"/>
      <c r="AP201" s="231"/>
      <c r="AQ201" s="261" t="s">
        <v>415</v>
      </c>
      <c r="AR201" s="261" t="s">
        <v>2090</v>
      </c>
      <c r="AS201"/>
    </row>
    <row r="202" spans="1:45" ht="43.2" x14ac:dyDescent="0.3">
      <c r="A202" s="260">
        <v>122661</v>
      </c>
      <c r="B202" s="261" t="s">
        <v>415</v>
      </c>
      <c r="C202" s="264" t="s">
        <v>636</v>
      </c>
      <c r="D202" s="264" t="s">
        <v>636</v>
      </c>
      <c r="E202" s="264" t="s">
        <v>636</v>
      </c>
      <c r="F202" s="264" t="s">
        <v>636</v>
      </c>
      <c r="G202" s="264" t="s">
        <v>636</v>
      </c>
      <c r="H202" s="264" t="s">
        <v>636</v>
      </c>
      <c r="I202" s="264" t="s">
        <v>636</v>
      </c>
      <c r="J202" s="264" t="s">
        <v>636</v>
      </c>
      <c r="K202" s="264" t="s">
        <v>636</v>
      </c>
      <c r="L202" s="264" t="s">
        <v>636</v>
      </c>
      <c r="M202" s="264" t="s">
        <v>636</v>
      </c>
      <c r="N202" s="264" t="s">
        <v>636</v>
      </c>
      <c r="O202" s="264" t="s">
        <v>636</v>
      </c>
      <c r="P202" s="264" t="s">
        <v>636</v>
      </c>
      <c r="Q202" s="264" t="s">
        <v>636</v>
      </c>
      <c r="R202" s="264" t="s">
        <v>636</v>
      </c>
      <c r="S202" s="264" t="s">
        <v>636</v>
      </c>
      <c r="T202" s="264" t="s">
        <v>636</v>
      </c>
      <c r="U202" s="264" t="s">
        <v>636</v>
      </c>
      <c r="V202" s="264" t="s">
        <v>636</v>
      </c>
      <c r="AN202" s="234"/>
      <c r="AO202" s="247"/>
      <c r="AP202" s="231"/>
      <c r="AQ202" s="261" t="s">
        <v>415</v>
      </c>
      <c r="AR202" s="261" t="s">
        <v>2091</v>
      </c>
      <c r="AS202"/>
    </row>
    <row r="203" spans="1:45" ht="14.4" x14ac:dyDescent="0.3">
      <c r="A203" s="262">
        <v>122669</v>
      </c>
      <c r="B203" s="263" t="s">
        <v>415</v>
      </c>
      <c r="C203" s="264" t="s">
        <v>183</v>
      </c>
      <c r="D203" s="264" t="s">
        <v>181</v>
      </c>
      <c r="E203" s="264" t="s">
        <v>181</v>
      </c>
      <c r="F203" s="264" t="s">
        <v>181</v>
      </c>
      <c r="G203" s="264" t="s">
        <v>183</v>
      </c>
      <c r="H203" s="264" t="s">
        <v>183</v>
      </c>
      <c r="I203" s="264" t="s">
        <v>182</v>
      </c>
      <c r="J203" s="264" t="s">
        <v>183</v>
      </c>
      <c r="K203" s="264" t="s">
        <v>183</v>
      </c>
      <c r="L203" s="264" t="s">
        <v>183</v>
      </c>
      <c r="M203" s="264" t="s">
        <v>183</v>
      </c>
      <c r="N203" s="264" t="s">
        <v>181</v>
      </c>
      <c r="O203" s="264" t="s">
        <v>181</v>
      </c>
      <c r="P203" s="264" t="s">
        <v>181</v>
      </c>
      <c r="Q203" s="264" t="s">
        <v>181</v>
      </c>
      <c r="R203" s="264" t="s">
        <v>181</v>
      </c>
      <c r="S203" s="264" t="s">
        <v>181</v>
      </c>
      <c r="T203" s="264" t="s">
        <v>182</v>
      </c>
      <c r="U203" s="264" t="s">
        <v>183</v>
      </c>
      <c r="V203" s="264" t="s">
        <v>182</v>
      </c>
      <c r="W203" s="264"/>
      <c r="X203" s="264"/>
      <c r="Y203" s="264"/>
      <c r="Z203" s="264"/>
      <c r="AA203" s="264"/>
      <c r="AB203" s="264"/>
      <c r="AC203" s="264"/>
      <c r="AD203" s="264"/>
      <c r="AE203" s="264"/>
      <c r="AF203" s="264"/>
      <c r="AG203" s="264"/>
      <c r="AH203" s="264"/>
      <c r="AI203" s="264"/>
      <c r="AJ203" s="264"/>
      <c r="AK203" s="264"/>
      <c r="AL203" s="264"/>
      <c r="AM203" s="264"/>
      <c r="AN203" s="292"/>
      <c r="AO203" s="296"/>
      <c r="AP203" s="264"/>
      <c r="AQ203" s="261" t="e">
        <f>VLOOKUP(A203,#REF!,5,0)</f>
        <v>#REF!</v>
      </c>
      <c r="AR203" s="261" t="e">
        <f>VLOOKUP(A203,#REF!,6,0)</f>
        <v>#REF!</v>
      </c>
      <c r="AS203"/>
    </row>
    <row r="204" spans="1:45" ht="43.2" x14ac:dyDescent="0.3">
      <c r="A204" s="260">
        <v>122673</v>
      </c>
      <c r="B204" s="261" t="s">
        <v>415</v>
      </c>
      <c r="C204" s="264" t="s">
        <v>636</v>
      </c>
      <c r="D204" s="264" t="s">
        <v>636</v>
      </c>
      <c r="E204" s="264" t="s">
        <v>636</v>
      </c>
      <c r="F204" s="264" t="s">
        <v>636</v>
      </c>
      <c r="G204" s="264" t="s">
        <v>636</v>
      </c>
      <c r="H204" s="264" t="s">
        <v>636</v>
      </c>
      <c r="I204" s="264" t="s">
        <v>636</v>
      </c>
      <c r="J204" s="264" t="s">
        <v>636</v>
      </c>
      <c r="K204" s="264" t="s">
        <v>636</v>
      </c>
      <c r="L204" s="264" t="s">
        <v>636</v>
      </c>
      <c r="M204" s="264" t="s">
        <v>636</v>
      </c>
      <c r="N204" s="264" t="s">
        <v>636</v>
      </c>
      <c r="O204" s="264" t="s">
        <v>636</v>
      </c>
      <c r="P204" s="264" t="s">
        <v>636</v>
      </c>
      <c r="Q204" s="264" t="s">
        <v>636</v>
      </c>
      <c r="R204" s="264" t="s">
        <v>636</v>
      </c>
      <c r="S204" s="264" t="s">
        <v>636</v>
      </c>
      <c r="T204" s="264" t="s">
        <v>636</v>
      </c>
      <c r="U204" s="264" t="s">
        <v>636</v>
      </c>
      <c r="V204" s="264" t="s">
        <v>636</v>
      </c>
      <c r="AN204" s="234"/>
      <c r="AO204" s="247"/>
      <c r="AP204" s="231"/>
      <c r="AQ204" s="261" t="s">
        <v>415</v>
      </c>
      <c r="AR204" s="261" t="s">
        <v>2091</v>
      </c>
      <c r="AS204"/>
    </row>
    <row r="205" spans="1:45" ht="43.2" x14ac:dyDescent="0.3">
      <c r="A205" s="260">
        <v>122689</v>
      </c>
      <c r="B205" s="261" t="s">
        <v>415</v>
      </c>
      <c r="C205" s="264" t="s">
        <v>636</v>
      </c>
      <c r="D205" s="264" t="s">
        <v>636</v>
      </c>
      <c r="E205" s="264" t="s">
        <v>636</v>
      </c>
      <c r="F205" s="264" t="s">
        <v>636</v>
      </c>
      <c r="G205" s="264" t="s">
        <v>636</v>
      </c>
      <c r="H205" s="264" t="s">
        <v>636</v>
      </c>
      <c r="I205" s="264" t="s">
        <v>636</v>
      </c>
      <c r="J205" s="264" t="s">
        <v>636</v>
      </c>
      <c r="K205" s="264" t="s">
        <v>636</v>
      </c>
      <c r="L205" s="264" t="s">
        <v>636</v>
      </c>
      <c r="M205" s="264" t="s">
        <v>636</v>
      </c>
      <c r="N205" s="264" t="s">
        <v>636</v>
      </c>
      <c r="O205" s="264" t="s">
        <v>636</v>
      </c>
      <c r="P205" s="264" t="s">
        <v>636</v>
      </c>
      <c r="Q205" s="264" t="s">
        <v>636</v>
      </c>
      <c r="R205" s="264" t="s">
        <v>636</v>
      </c>
      <c r="S205" s="264" t="s">
        <v>636</v>
      </c>
      <c r="T205" s="264" t="s">
        <v>636</v>
      </c>
      <c r="U205" s="264" t="s">
        <v>636</v>
      </c>
      <c r="V205" s="264" t="s">
        <v>636</v>
      </c>
      <c r="AN205" s="234"/>
      <c r="AO205" s="240"/>
      <c r="AP205" s="231"/>
      <c r="AQ205" s="261" t="s">
        <v>415</v>
      </c>
      <c r="AR205" s="261" t="s">
        <v>2091</v>
      </c>
      <c r="AS205"/>
    </row>
    <row r="206" spans="1:45" ht="43.2" x14ac:dyDescent="0.3">
      <c r="A206" s="260">
        <v>122690</v>
      </c>
      <c r="B206" s="261" t="s">
        <v>415</v>
      </c>
      <c r="C206" s="264" t="s">
        <v>636</v>
      </c>
      <c r="D206" s="264" t="s">
        <v>636</v>
      </c>
      <c r="E206" s="264" t="s">
        <v>636</v>
      </c>
      <c r="F206" s="264" t="s">
        <v>636</v>
      </c>
      <c r="G206" s="264" t="s">
        <v>636</v>
      </c>
      <c r="H206" s="264" t="s">
        <v>636</v>
      </c>
      <c r="I206" s="264" t="s">
        <v>636</v>
      </c>
      <c r="J206" s="264" t="s">
        <v>636</v>
      </c>
      <c r="K206" s="264" t="s">
        <v>636</v>
      </c>
      <c r="L206" s="264" t="s">
        <v>636</v>
      </c>
      <c r="M206" s="264" t="s">
        <v>636</v>
      </c>
      <c r="N206" s="264" t="s">
        <v>636</v>
      </c>
      <c r="O206" s="264" t="s">
        <v>636</v>
      </c>
      <c r="P206" s="264" t="s">
        <v>636</v>
      </c>
      <c r="Q206" s="264" t="s">
        <v>636</v>
      </c>
      <c r="R206" s="264" t="s">
        <v>636</v>
      </c>
      <c r="S206" s="264" t="s">
        <v>636</v>
      </c>
      <c r="T206" s="264" t="s">
        <v>636</v>
      </c>
      <c r="U206" s="264" t="s">
        <v>636</v>
      </c>
      <c r="V206" s="264" t="s">
        <v>636</v>
      </c>
      <c r="AN206" s="234"/>
      <c r="AO206" s="247"/>
      <c r="AP206" s="231"/>
      <c r="AQ206" s="261" t="s">
        <v>415</v>
      </c>
      <c r="AR206" s="261" t="s">
        <v>2090</v>
      </c>
      <c r="AS206"/>
    </row>
    <row r="207" spans="1:45" ht="47.4" x14ac:dyDescent="0.65">
      <c r="A207" s="286">
        <v>122691</v>
      </c>
      <c r="B207" s="286" t="s">
        <v>415</v>
      </c>
      <c r="C207" t="s">
        <v>636</v>
      </c>
      <c r="D207" t="s">
        <v>636</v>
      </c>
      <c r="E207" t="s">
        <v>636</v>
      </c>
      <c r="F207" t="s">
        <v>636</v>
      </c>
      <c r="G207" t="s">
        <v>636</v>
      </c>
      <c r="H207" t="s">
        <v>636</v>
      </c>
      <c r="I207" t="s">
        <v>636</v>
      </c>
      <c r="J207" t="s">
        <v>636</v>
      </c>
      <c r="K207" t="s">
        <v>636</v>
      </c>
      <c r="L207" t="s">
        <v>636</v>
      </c>
      <c r="M207" t="s">
        <v>636</v>
      </c>
      <c r="N207" t="s">
        <v>636</v>
      </c>
      <c r="O207" t="s">
        <v>636</v>
      </c>
      <c r="P207" t="s">
        <v>636</v>
      </c>
      <c r="Q207" t="s">
        <v>636</v>
      </c>
      <c r="R207" t="s">
        <v>636</v>
      </c>
      <c r="S207" t="s">
        <v>636</v>
      </c>
      <c r="T207" t="s">
        <v>636</v>
      </c>
      <c r="U207" t="s">
        <v>636</v>
      </c>
      <c r="V207" t="s">
        <v>636</v>
      </c>
      <c r="AN207" s="293"/>
      <c r="AO207" s="247"/>
      <c r="AQ207" s="261" t="s">
        <v>415</v>
      </c>
      <c r="AR207" s="261" t="s">
        <v>2093</v>
      </c>
    </row>
    <row r="208" spans="1:45" ht="43.2" x14ac:dyDescent="0.3">
      <c r="A208" s="260">
        <v>122698</v>
      </c>
      <c r="B208" s="261" t="s">
        <v>415</v>
      </c>
      <c r="C208" s="264" t="s">
        <v>636</v>
      </c>
      <c r="D208" s="264" t="s">
        <v>636</v>
      </c>
      <c r="E208" s="264" t="s">
        <v>636</v>
      </c>
      <c r="F208" s="264" t="s">
        <v>636</v>
      </c>
      <c r="G208" s="264" t="s">
        <v>636</v>
      </c>
      <c r="H208" s="264" t="s">
        <v>636</v>
      </c>
      <c r="I208" s="264" t="s">
        <v>636</v>
      </c>
      <c r="J208" s="264" t="s">
        <v>636</v>
      </c>
      <c r="K208" s="264" t="s">
        <v>636</v>
      </c>
      <c r="L208" s="264" t="s">
        <v>636</v>
      </c>
      <c r="M208" s="264" t="s">
        <v>636</v>
      </c>
      <c r="N208" s="264" t="s">
        <v>636</v>
      </c>
      <c r="O208" s="264" t="s">
        <v>636</v>
      </c>
      <c r="P208" s="264" t="s">
        <v>636</v>
      </c>
      <c r="Q208" s="264" t="s">
        <v>636</v>
      </c>
      <c r="R208" s="264" t="s">
        <v>636</v>
      </c>
      <c r="S208" s="264" t="s">
        <v>636</v>
      </c>
      <c r="T208" s="264" t="s">
        <v>636</v>
      </c>
      <c r="U208" s="264" t="s">
        <v>636</v>
      </c>
      <c r="V208" s="264" t="s">
        <v>636</v>
      </c>
      <c r="AN208" s="234"/>
      <c r="AO208" s="247"/>
      <c r="AP208" s="231"/>
      <c r="AQ208" s="261" t="s">
        <v>415</v>
      </c>
      <c r="AR208" s="261" t="s">
        <v>2090</v>
      </c>
      <c r="AS208"/>
    </row>
    <row r="209" spans="1:45" ht="14.4" x14ac:dyDescent="0.3">
      <c r="A209" s="262">
        <v>122700</v>
      </c>
      <c r="B209" s="263" t="s">
        <v>415</v>
      </c>
      <c r="C209" s="264" t="s">
        <v>182</v>
      </c>
      <c r="D209" s="264" t="s">
        <v>182</v>
      </c>
      <c r="E209" s="264" t="s">
        <v>182</v>
      </c>
      <c r="F209" s="264" t="s">
        <v>182</v>
      </c>
      <c r="G209" s="264" t="s">
        <v>182</v>
      </c>
      <c r="H209" s="264" t="s">
        <v>182</v>
      </c>
      <c r="I209" s="264" t="s">
        <v>182</v>
      </c>
      <c r="J209" s="264" t="s">
        <v>182</v>
      </c>
      <c r="K209" s="264" t="s">
        <v>182</v>
      </c>
      <c r="L209" s="264" t="s">
        <v>182</v>
      </c>
      <c r="M209" s="264" t="s">
        <v>182</v>
      </c>
      <c r="N209" s="264" t="s">
        <v>182</v>
      </c>
      <c r="O209" s="264" t="s">
        <v>182</v>
      </c>
      <c r="P209" s="264" t="s">
        <v>182</v>
      </c>
      <c r="Q209" s="264" t="s">
        <v>182</v>
      </c>
      <c r="R209" s="264" t="s">
        <v>182</v>
      </c>
      <c r="S209" s="264" t="s">
        <v>182</v>
      </c>
      <c r="T209" s="264" t="s">
        <v>182</v>
      </c>
      <c r="U209" s="264" t="s">
        <v>182</v>
      </c>
      <c r="V209" s="264" t="s">
        <v>182</v>
      </c>
      <c r="W209" s="264"/>
      <c r="X209" s="264"/>
      <c r="Y209" s="264"/>
      <c r="Z209" s="264"/>
      <c r="AA209" s="264"/>
      <c r="AB209" s="264"/>
      <c r="AC209" s="264"/>
      <c r="AD209" s="264"/>
      <c r="AE209" s="264"/>
      <c r="AF209" s="264"/>
      <c r="AG209" s="264"/>
      <c r="AH209" s="264"/>
      <c r="AI209" s="264"/>
      <c r="AJ209" s="264"/>
      <c r="AK209" s="264"/>
      <c r="AL209" s="264"/>
      <c r="AM209" s="264"/>
      <c r="AN209" s="292"/>
      <c r="AO209" s="296"/>
      <c r="AP209" s="264"/>
      <c r="AQ209" s="261" t="e">
        <f>VLOOKUP(A209,#REF!,5,0)</f>
        <v>#REF!</v>
      </c>
      <c r="AR209" s="261" t="e">
        <f>VLOOKUP(A209,#REF!,6,0)</f>
        <v>#REF!</v>
      </c>
      <c r="AS209"/>
    </row>
    <row r="210" spans="1:45" ht="21.6" x14ac:dyDescent="0.65">
      <c r="A210" s="284">
        <v>122702</v>
      </c>
      <c r="B210" s="286" t="s">
        <v>415</v>
      </c>
      <c r="C210" t="s">
        <v>181</v>
      </c>
      <c r="D210" t="s">
        <v>183</v>
      </c>
      <c r="E210" t="s">
        <v>181</v>
      </c>
      <c r="F210" t="s">
        <v>183</v>
      </c>
      <c r="G210" t="s">
        <v>181</v>
      </c>
      <c r="H210" t="s">
        <v>183</v>
      </c>
      <c r="I210" t="s">
        <v>182</v>
      </c>
      <c r="J210" t="s">
        <v>181</v>
      </c>
      <c r="K210" t="s">
        <v>182</v>
      </c>
      <c r="L210" t="s">
        <v>183</v>
      </c>
      <c r="M210" t="s">
        <v>181</v>
      </c>
      <c r="N210" t="s">
        <v>181</v>
      </c>
      <c r="O210" t="s">
        <v>181</v>
      </c>
      <c r="P210" t="s">
        <v>181</v>
      </c>
      <c r="Q210" t="s">
        <v>183</v>
      </c>
      <c r="R210" t="s">
        <v>182</v>
      </c>
      <c r="S210" t="s">
        <v>183</v>
      </c>
      <c r="T210" t="s">
        <v>181</v>
      </c>
      <c r="U210" t="s">
        <v>183</v>
      </c>
      <c r="V210" t="s">
        <v>182</v>
      </c>
      <c r="AN210" s="293"/>
      <c r="AO210" s="247"/>
      <c r="AQ210" s="261" t="s">
        <v>415</v>
      </c>
      <c r="AR210" s="261" t="s">
        <v>307</v>
      </c>
    </row>
    <row r="211" spans="1:45" ht="21.6" x14ac:dyDescent="0.65">
      <c r="A211" s="286">
        <v>122707</v>
      </c>
      <c r="B211" s="286" t="s">
        <v>415</v>
      </c>
      <c r="C211" t="s">
        <v>183</v>
      </c>
      <c r="D211" t="s">
        <v>183</v>
      </c>
      <c r="E211" t="s">
        <v>181</v>
      </c>
      <c r="F211" t="s">
        <v>181</v>
      </c>
      <c r="G211" t="s">
        <v>181</v>
      </c>
      <c r="H211" t="s">
        <v>183</v>
      </c>
      <c r="I211" t="s">
        <v>182</v>
      </c>
      <c r="J211" t="s">
        <v>181</v>
      </c>
      <c r="K211" t="s">
        <v>181</v>
      </c>
      <c r="L211" t="s">
        <v>181</v>
      </c>
      <c r="M211" t="s">
        <v>181</v>
      </c>
      <c r="N211" t="s">
        <v>181</v>
      </c>
      <c r="O211" t="s">
        <v>181</v>
      </c>
      <c r="P211" t="s">
        <v>183</v>
      </c>
      <c r="Q211" t="s">
        <v>183</v>
      </c>
      <c r="R211" t="s">
        <v>183</v>
      </c>
      <c r="S211" t="s">
        <v>183</v>
      </c>
      <c r="T211" t="s">
        <v>183</v>
      </c>
      <c r="U211" t="s">
        <v>181</v>
      </c>
      <c r="V211" t="s">
        <v>182</v>
      </c>
      <c r="AN211" s="293"/>
      <c r="AO211" s="247"/>
      <c r="AQ211" s="261" t="s">
        <v>415</v>
      </c>
      <c r="AR211" s="261" t="s">
        <v>307</v>
      </c>
      <c r="AS211"/>
    </row>
    <row r="212" spans="1:45" ht="43.2" x14ac:dyDescent="0.3">
      <c r="A212" s="260">
        <v>122713</v>
      </c>
      <c r="B212" s="261" t="s">
        <v>415</v>
      </c>
      <c r="C212" s="264" t="s">
        <v>636</v>
      </c>
      <c r="D212" s="264" t="s">
        <v>636</v>
      </c>
      <c r="E212" s="264" t="s">
        <v>636</v>
      </c>
      <c r="F212" s="264" t="s">
        <v>636</v>
      </c>
      <c r="G212" s="264" t="s">
        <v>636</v>
      </c>
      <c r="H212" s="264" t="s">
        <v>636</v>
      </c>
      <c r="I212" s="264" t="s">
        <v>636</v>
      </c>
      <c r="J212" s="264" t="s">
        <v>636</v>
      </c>
      <c r="K212" s="264" t="s">
        <v>636</v>
      </c>
      <c r="L212" s="264" t="s">
        <v>636</v>
      </c>
      <c r="M212" s="264" t="s">
        <v>636</v>
      </c>
      <c r="N212" s="264" t="s">
        <v>636</v>
      </c>
      <c r="O212" s="264" t="s">
        <v>636</v>
      </c>
      <c r="P212" s="264" t="s">
        <v>636</v>
      </c>
      <c r="Q212" s="264" t="s">
        <v>636</v>
      </c>
      <c r="R212" s="264" t="s">
        <v>636</v>
      </c>
      <c r="S212" s="264" t="s">
        <v>636</v>
      </c>
      <c r="T212" s="264" t="s">
        <v>636</v>
      </c>
      <c r="U212" s="264" t="s">
        <v>636</v>
      </c>
      <c r="V212" s="264" t="s">
        <v>636</v>
      </c>
      <c r="AN212" s="234"/>
      <c r="AO212" s="240"/>
      <c r="AP212" s="231"/>
      <c r="AQ212" s="261" t="s">
        <v>415</v>
      </c>
      <c r="AR212" s="261" t="s">
        <v>2090</v>
      </c>
      <c r="AS212"/>
    </row>
    <row r="213" spans="1:45" ht="43.2" x14ac:dyDescent="0.3">
      <c r="A213" s="260">
        <v>122723</v>
      </c>
      <c r="B213" s="261" t="s">
        <v>415</v>
      </c>
      <c r="C213" s="264" t="s">
        <v>636</v>
      </c>
      <c r="D213" s="264" t="s">
        <v>636</v>
      </c>
      <c r="E213" s="264" t="s">
        <v>636</v>
      </c>
      <c r="F213" s="264" t="s">
        <v>636</v>
      </c>
      <c r="G213" s="264" t="s">
        <v>636</v>
      </c>
      <c r="H213" s="264" t="s">
        <v>636</v>
      </c>
      <c r="I213" s="264" t="s">
        <v>636</v>
      </c>
      <c r="J213" s="264" t="s">
        <v>636</v>
      </c>
      <c r="K213" s="264" t="s">
        <v>636</v>
      </c>
      <c r="L213" s="264" t="s">
        <v>636</v>
      </c>
      <c r="M213" s="264" t="s">
        <v>636</v>
      </c>
      <c r="N213" s="264" t="s">
        <v>636</v>
      </c>
      <c r="O213" s="264" t="s">
        <v>636</v>
      </c>
      <c r="P213" s="264" t="s">
        <v>636</v>
      </c>
      <c r="Q213" s="264" t="s">
        <v>636</v>
      </c>
      <c r="R213" s="264" t="s">
        <v>636</v>
      </c>
      <c r="S213" s="264" t="s">
        <v>636</v>
      </c>
      <c r="T213" s="264" t="s">
        <v>636</v>
      </c>
      <c r="U213" s="264" t="s">
        <v>636</v>
      </c>
      <c r="V213" s="264" t="s">
        <v>636</v>
      </c>
      <c r="AN213" s="234"/>
      <c r="AO213" s="247"/>
      <c r="AP213" s="231"/>
      <c r="AQ213" s="261" t="s">
        <v>415</v>
      </c>
      <c r="AR213" s="261" t="s">
        <v>2090</v>
      </c>
      <c r="AS213"/>
    </row>
    <row r="214" spans="1:45" ht="21.6" x14ac:dyDescent="0.65">
      <c r="A214" s="286">
        <v>122728</v>
      </c>
      <c r="B214" s="286" t="s">
        <v>415</v>
      </c>
      <c r="C214" t="s">
        <v>183</v>
      </c>
      <c r="D214" t="s">
        <v>181</v>
      </c>
      <c r="E214" t="s">
        <v>183</v>
      </c>
      <c r="F214" t="s">
        <v>181</v>
      </c>
      <c r="G214" t="s">
        <v>183</v>
      </c>
      <c r="H214" t="s">
        <v>181</v>
      </c>
      <c r="I214" t="s">
        <v>182</v>
      </c>
      <c r="J214" t="s">
        <v>181</v>
      </c>
      <c r="K214" t="s">
        <v>183</v>
      </c>
      <c r="L214" t="s">
        <v>181</v>
      </c>
      <c r="M214" t="s">
        <v>182</v>
      </c>
      <c r="N214" t="s">
        <v>183</v>
      </c>
      <c r="O214" t="s">
        <v>182</v>
      </c>
      <c r="P214" t="s">
        <v>183</v>
      </c>
      <c r="Q214" t="s">
        <v>182</v>
      </c>
      <c r="R214" s="264" t="s">
        <v>182</v>
      </c>
      <c r="S214" s="264" t="s">
        <v>182</v>
      </c>
      <c r="T214" s="264" t="s">
        <v>182</v>
      </c>
      <c r="U214" s="264" t="s">
        <v>182</v>
      </c>
      <c r="V214" s="264" t="s">
        <v>182</v>
      </c>
      <c r="AN214" s="293"/>
      <c r="AO214" s="247"/>
      <c r="AQ214" s="261" t="s">
        <v>415</v>
      </c>
      <c r="AR214" s="261" t="s">
        <v>307</v>
      </c>
    </row>
    <row r="215" spans="1:45" ht="14.4" x14ac:dyDescent="0.3">
      <c r="A215" s="262">
        <v>122729</v>
      </c>
      <c r="B215" s="263" t="s">
        <v>415</v>
      </c>
      <c r="C215" s="264" t="s">
        <v>183</v>
      </c>
      <c r="D215" s="264" t="s">
        <v>183</v>
      </c>
      <c r="E215" s="264" t="s">
        <v>183</v>
      </c>
      <c r="F215" s="264" t="s">
        <v>183</v>
      </c>
      <c r="G215" s="264" t="s">
        <v>181</v>
      </c>
      <c r="H215" s="264" t="s">
        <v>183</v>
      </c>
      <c r="I215" s="264" t="s">
        <v>183</v>
      </c>
      <c r="J215" s="264" t="s">
        <v>183</v>
      </c>
      <c r="K215" s="264" t="s">
        <v>183</v>
      </c>
      <c r="L215" s="264" t="s">
        <v>183</v>
      </c>
      <c r="M215" s="264" t="s">
        <v>181</v>
      </c>
      <c r="N215" s="264" t="s">
        <v>183</v>
      </c>
      <c r="O215" s="264" t="s">
        <v>181</v>
      </c>
      <c r="P215" s="264" t="s">
        <v>183</v>
      </c>
      <c r="Q215" s="264" t="s">
        <v>183</v>
      </c>
      <c r="R215" s="264" t="s">
        <v>183</v>
      </c>
      <c r="S215" s="264" t="s">
        <v>183</v>
      </c>
      <c r="T215" s="264" t="s">
        <v>183</v>
      </c>
      <c r="U215" s="264" t="s">
        <v>182</v>
      </c>
      <c r="V215" s="264" t="s">
        <v>182</v>
      </c>
      <c r="W215" s="264"/>
      <c r="X215" s="264"/>
      <c r="Y215" s="264"/>
      <c r="Z215" s="264"/>
      <c r="AA215" s="264"/>
      <c r="AB215" s="264"/>
      <c r="AC215" s="264"/>
      <c r="AD215" s="264"/>
      <c r="AE215" s="264"/>
      <c r="AF215" s="264"/>
      <c r="AG215" s="264"/>
      <c r="AH215" s="264"/>
      <c r="AI215" s="264"/>
      <c r="AJ215" s="264"/>
      <c r="AK215" s="264"/>
      <c r="AL215" s="264"/>
      <c r="AM215" s="264"/>
      <c r="AN215" s="292"/>
      <c r="AO215" s="296"/>
      <c r="AP215" s="264"/>
      <c r="AQ215" s="261" t="e">
        <f>VLOOKUP(A215,#REF!,5,0)</f>
        <v>#REF!</v>
      </c>
      <c r="AR215" s="261" t="e">
        <f>VLOOKUP(A215,#REF!,6,0)</f>
        <v>#REF!</v>
      </c>
      <c r="AS215"/>
    </row>
    <row r="216" spans="1:45" ht="43.2" x14ac:dyDescent="0.3">
      <c r="A216" s="260">
        <v>122733</v>
      </c>
      <c r="B216" s="261" t="s">
        <v>415</v>
      </c>
      <c r="C216" s="264" t="s">
        <v>636</v>
      </c>
      <c r="D216" s="264" t="s">
        <v>636</v>
      </c>
      <c r="E216" s="264" t="s">
        <v>636</v>
      </c>
      <c r="F216" s="264" t="s">
        <v>636</v>
      </c>
      <c r="G216" s="264" t="s">
        <v>636</v>
      </c>
      <c r="H216" s="264" t="s">
        <v>636</v>
      </c>
      <c r="I216" s="264" t="s">
        <v>636</v>
      </c>
      <c r="J216" s="264" t="s">
        <v>636</v>
      </c>
      <c r="K216" s="264" t="s">
        <v>636</v>
      </c>
      <c r="L216" s="264" t="s">
        <v>636</v>
      </c>
      <c r="M216" s="264" t="s">
        <v>636</v>
      </c>
      <c r="N216" s="264" t="s">
        <v>636</v>
      </c>
      <c r="O216" s="264" t="s">
        <v>636</v>
      </c>
      <c r="P216" s="264" t="s">
        <v>636</v>
      </c>
      <c r="Q216" s="264" t="s">
        <v>636</v>
      </c>
      <c r="R216" s="264" t="s">
        <v>636</v>
      </c>
      <c r="S216" s="264" t="s">
        <v>636</v>
      </c>
      <c r="T216" s="264" t="s">
        <v>636</v>
      </c>
      <c r="U216" s="264" t="s">
        <v>636</v>
      </c>
      <c r="V216" s="264" t="s">
        <v>636</v>
      </c>
      <c r="AN216" s="234"/>
      <c r="AO216" s="247"/>
      <c r="AP216" s="231"/>
      <c r="AQ216" s="261" t="s">
        <v>415</v>
      </c>
      <c r="AR216" s="261" t="s">
        <v>2090</v>
      </c>
      <c r="AS216"/>
    </row>
    <row r="217" spans="1:45" ht="43.2" x14ac:dyDescent="0.3">
      <c r="A217" s="260">
        <v>122737</v>
      </c>
      <c r="B217" s="261" t="s">
        <v>415</v>
      </c>
      <c r="C217" s="264" t="s">
        <v>636</v>
      </c>
      <c r="D217" s="264" t="s">
        <v>636</v>
      </c>
      <c r="E217" s="264" t="s">
        <v>636</v>
      </c>
      <c r="F217" s="264" t="s">
        <v>636</v>
      </c>
      <c r="G217" s="264" t="s">
        <v>636</v>
      </c>
      <c r="H217" s="264" t="s">
        <v>636</v>
      </c>
      <c r="I217" s="264" t="s">
        <v>636</v>
      </c>
      <c r="J217" s="264" t="s">
        <v>636</v>
      </c>
      <c r="K217" s="264" t="s">
        <v>636</v>
      </c>
      <c r="L217" s="264" t="s">
        <v>636</v>
      </c>
      <c r="M217" s="264" t="s">
        <v>636</v>
      </c>
      <c r="N217" s="264" t="s">
        <v>636</v>
      </c>
      <c r="O217" s="264" t="s">
        <v>636</v>
      </c>
      <c r="P217" s="264" t="s">
        <v>636</v>
      </c>
      <c r="Q217" s="264" t="s">
        <v>636</v>
      </c>
      <c r="R217" s="264" t="s">
        <v>636</v>
      </c>
      <c r="S217" s="264" t="s">
        <v>636</v>
      </c>
      <c r="T217" s="264" t="s">
        <v>636</v>
      </c>
      <c r="U217" s="264" t="s">
        <v>636</v>
      </c>
      <c r="V217" s="264" t="s">
        <v>636</v>
      </c>
      <c r="AN217" s="234"/>
      <c r="AO217" s="240"/>
      <c r="AP217" s="231"/>
      <c r="AQ217" s="261" t="s">
        <v>415</v>
      </c>
      <c r="AR217" s="261" t="s">
        <v>2090</v>
      </c>
      <c r="AS217"/>
    </row>
    <row r="218" spans="1:45" ht="14.4" x14ac:dyDescent="0.3">
      <c r="A218" s="262">
        <v>122742</v>
      </c>
      <c r="B218" s="263" t="s">
        <v>415</v>
      </c>
      <c r="C218" s="264" t="s">
        <v>182</v>
      </c>
      <c r="D218" s="264" t="s">
        <v>182</v>
      </c>
      <c r="E218" s="264" t="s">
        <v>182</v>
      </c>
      <c r="F218" s="264" t="s">
        <v>182</v>
      </c>
      <c r="G218" s="264" t="s">
        <v>182</v>
      </c>
      <c r="H218" s="264" t="s">
        <v>182</v>
      </c>
      <c r="I218" s="264" t="s">
        <v>182</v>
      </c>
      <c r="J218" s="264" t="s">
        <v>182</v>
      </c>
      <c r="K218" s="264" t="s">
        <v>182</v>
      </c>
      <c r="L218" s="264" t="s">
        <v>182</v>
      </c>
      <c r="M218" s="264" t="s">
        <v>182</v>
      </c>
      <c r="N218" s="264" t="s">
        <v>182</v>
      </c>
      <c r="O218" s="264" t="s">
        <v>182</v>
      </c>
      <c r="P218" s="264" t="s">
        <v>182</v>
      </c>
      <c r="Q218" s="264" t="s">
        <v>182</v>
      </c>
      <c r="R218" s="264" t="s">
        <v>182</v>
      </c>
      <c r="S218" s="264" t="s">
        <v>182</v>
      </c>
      <c r="T218" s="264" t="s">
        <v>182</v>
      </c>
      <c r="U218" s="264" t="s">
        <v>182</v>
      </c>
      <c r="V218" s="264" t="s">
        <v>182</v>
      </c>
      <c r="W218" s="264"/>
      <c r="X218" s="264"/>
      <c r="Y218" s="264"/>
      <c r="Z218" s="264"/>
      <c r="AA218" s="264"/>
      <c r="AB218" s="264"/>
      <c r="AC218" s="264"/>
      <c r="AD218" s="264"/>
      <c r="AE218" s="264"/>
      <c r="AF218" s="264"/>
      <c r="AG218" s="264"/>
      <c r="AH218" s="264"/>
      <c r="AI218" s="264"/>
      <c r="AJ218" s="264"/>
      <c r="AK218" s="264"/>
      <c r="AL218" s="264"/>
      <c r="AM218" s="264"/>
      <c r="AN218" s="292"/>
      <c r="AO218" s="296"/>
      <c r="AP218" s="264"/>
      <c r="AQ218" s="261" t="e">
        <f>VLOOKUP(A218,#REF!,5,0)</f>
        <v>#REF!</v>
      </c>
      <c r="AR218" s="261" t="e">
        <f>VLOOKUP(A218,#REF!,6,0)</f>
        <v>#REF!</v>
      </c>
      <c r="AS218"/>
    </row>
    <row r="219" spans="1:45" ht="47.4" x14ac:dyDescent="0.65">
      <c r="A219" s="284">
        <v>122748</v>
      </c>
      <c r="B219" s="286" t="s">
        <v>415</v>
      </c>
      <c r="C219" t="s">
        <v>636</v>
      </c>
      <c r="D219" t="s">
        <v>636</v>
      </c>
      <c r="E219" t="s">
        <v>636</v>
      </c>
      <c r="F219" t="s">
        <v>636</v>
      </c>
      <c r="G219" t="s">
        <v>636</v>
      </c>
      <c r="H219" t="s">
        <v>636</v>
      </c>
      <c r="I219" t="s">
        <v>636</v>
      </c>
      <c r="J219" t="s">
        <v>636</v>
      </c>
      <c r="K219" t="s">
        <v>636</v>
      </c>
      <c r="L219" t="s">
        <v>636</v>
      </c>
      <c r="M219" t="s">
        <v>636</v>
      </c>
      <c r="N219" t="s">
        <v>636</v>
      </c>
      <c r="O219" t="s">
        <v>636</v>
      </c>
      <c r="P219" t="s">
        <v>636</v>
      </c>
      <c r="Q219" t="s">
        <v>636</v>
      </c>
      <c r="R219" t="s">
        <v>636</v>
      </c>
      <c r="S219" t="s">
        <v>636</v>
      </c>
      <c r="T219" t="s">
        <v>636</v>
      </c>
      <c r="U219" t="s">
        <v>636</v>
      </c>
      <c r="V219" t="s">
        <v>636</v>
      </c>
      <c r="AN219" s="293"/>
      <c r="AO219" s="247"/>
      <c r="AQ219" s="261" t="s">
        <v>415</v>
      </c>
      <c r="AR219" s="261" t="s">
        <v>2090</v>
      </c>
      <c r="AS219"/>
    </row>
    <row r="220" spans="1:45" ht="14.4" x14ac:dyDescent="0.3">
      <c r="A220" s="262">
        <v>122749</v>
      </c>
      <c r="B220" s="263" t="s">
        <v>415</v>
      </c>
      <c r="C220" s="264" t="s">
        <v>182</v>
      </c>
      <c r="D220" s="264" t="s">
        <v>182</v>
      </c>
      <c r="E220" s="264" t="s">
        <v>182</v>
      </c>
      <c r="F220" s="264" t="s">
        <v>182</v>
      </c>
      <c r="G220" s="264" t="s">
        <v>182</v>
      </c>
      <c r="H220" s="264" t="s">
        <v>182</v>
      </c>
      <c r="I220" s="264" t="s">
        <v>182</v>
      </c>
      <c r="J220" s="264" t="s">
        <v>182</v>
      </c>
      <c r="K220" s="264" t="s">
        <v>182</v>
      </c>
      <c r="L220" s="264" t="s">
        <v>182</v>
      </c>
      <c r="M220" s="264" t="s">
        <v>182</v>
      </c>
      <c r="N220" s="264" t="s">
        <v>182</v>
      </c>
      <c r="O220" s="264" t="s">
        <v>182</v>
      </c>
      <c r="P220" s="264" t="s">
        <v>182</v>
      </c>
      <c r="Q220" s="264" t="s">
        <v>182</v>
      </c>
      <c r="R220" s="264" t="s">
        <v>182</v>
      </c>
      <c r="S220" s="264" t="s">
        <v>182</v>
      </c>
      <c r="T220" s="264" t="s">
        <v>182</v>
      </c>
      <c r="U220" s="264" t="s">
        <v>182</v>
      </c>
      <c r="V220" s="264" t="s">
        <v>182</v>
      </c>
      <c r="W220" s="264"/>
      <c r="X220" s="264"/>
      <c r="Y220" s="264"/>
      <c r="Z220" s="264"/>
      <c r="AA220" s="264"/>
      <c r="AB220" s="264"/>
      <c r="AC220" s="264"/>
      <c r="AD220" s="264"/>
      <c r="AE220" s="264"/>
      <c r="AF220" s="264"/>
      <c r="AG220" s="264"/>
      <c r="AH220" s="264"/>
      <c r="AI220" s="264"/>
      <c r="AJ220" s="264"/>
      <c r="AK220" s="264"/>
      <c r="AL220" s="264"/>
      <c r="AM220" s="264"/>
      <c r="AN220" s="292"/>
      <c r="AO220" s="296"/>
      <c r="AP220" s="264"/>
      <c r="AQ220" s="261" t="e">
        <f>VLOOKUP(A220,#REF!,5,0)</f>
        <v>#REF!</v>
      </c>
      <c r="AR220" s="261" t="e">
        <f>VLOOKUP(A220,#REF!,6,0)</f>
        <v>#REF!</v>
      </c>
      <c r="AS220"/>
    </row>
    <row r="221" spans="1:45" ht="43.2" x14ac:dyDescent="0.3">
      <c r="A221" s="260">
        <v>122756</v>
      </c>
      <c r="B221" s="261" t="s">
        <v>415</v>
      </c>
      <c r="C221" s="264" t="s">
        <v>636</v>
      </c>
      <c r="D221" s="264" t="s">
        <v>636</v>
      </c>
      <c r="E221" s="264" t="s">
        <v>636</v>
      </c>
      <c r="F221" s="264" t="s">
        <v>636</v>
      </c>
      <c r="G221" s="264" t="s">
        <v>636</v>
      </c>
      <c r="H221" s="264" t="s">
        <v>636</v>
      </c>
      <c r="I221" s="264" t="s">
        <v>636</v>
      </c>
      <c r="J221" s="264" t="s">
        <v>636</v>
      </c>
      <c r="K221" s="264" t="s">
        <v>636</v>
      </c>
      <c r="L221" s="264" t="s">
        <v>636</v>
      </c>
      <c r="M221" s="264" t="s">
        <v>636</v>
      </c>
      <c r="N221" s="264" t="s">
        <v>636</v>
      </c>
      <c r="O221" s="264" t="s">
        <v>636</v>
      </c>
      <c r="P221" s="264" t="s">
        <v>636</v>
      </c>
      <c r="Q221" s="264" t="s">
        <v>636</v>
      </c>
      <c r="R221" s="264" t="s">
        <v>636</v>
      </c>
      <c r="S221" s="264" t="s">
        <v>636</v>
      </c>
      <c r="T221" s="264" t="s">
        <v>636</v>
      </c>
      <c r="U221" s="264" t="s">
        <v>636</v>
      </c>
      <c r="V221" s="264" t="s">
        <v>636</v>
      </c>
      <c r="AN221" s="234"/>
      <c r="AO221" s="240"/>
      <c r="AP221" s="231"/>
      <c r="AQ221" s="261" t="s">
        <v>415</v>
      </c>
      <c r="AR221" s="261" t="s">
        <v>2091</v>
      </c>
      <c r="AS221"/>
    </row>
    <row r="222" spans="1:45" ht="14.4" x14ac:dyDescent="0.3">
      <c r="A222" s="262">
        <v>122762</v>
      </c>
      <c r="B222" s="263" t="s">
        <v>415</v>
      </c>
      <c r="C222" s="264" t="s">
        <v>182</v>
      </c>
      <c r="D222" s="264" t="s">
        <v>182</v>
      </c>
      <c r="E222" s="264" t="s">
        <v>182</v>
      </c>
      <c r="F222" s="264" t="s">
        <v>182</v>
      </c>
      <c r="G222" s="264" t="s">
        <v>182</v>
      </c>
      <c r="H222" s="264" t="s">
        <v>182</v>
      </c>
      <c r="I222" s="264" t="s">
        <v>182</v>
      </c>
      <c r="J222" s="264" t="s">
        <v>182</v>
      </c>
      <c r="K222" s="264" t="s">
        <v>182</v>
      </c>
      <c r="L222" s="264" t="s">
        <v>182</v>
      </c>
      <c r="M222" s="264" t="s">
        <v>182</v>
      </c>
      <c r="N222" s="264" t="s">
        <v>182</v>
      </c>
      <c r="O222" s="264" t="s">
        <v>182</v>
      </c>
      <c r="P222" s="264" t="s">
        <v>182</v>
      </c>
      <c r="Q222" s="264" t="s">
        <v>182</v>
      </c>
      <c r="R222" s="264" t="s">
        <v>182</v>
      </c>
      <c r="S222" s="264" t="s">
        <v>182</v>
      </c>
      <c r="T222" s="264" t="s">
        <v>182</v>
      </c>
      <c r="U222" s="264" t="s">
        <v>182</v>
      </c>
      <c r="V222" s="264" t="s">
        <v>182</v>
      </c>
      <c r="W222" s="264"/>
      <c r="X222" s="264"/>
      <c r="Y222" s="264"/>
      <c r="Z222" s="264"/>
      <c r="AA222" s="264"/>
      <c r="AB222" s="264"/>
      <c r="AC222" s="264"/>
      <c r="AD222" s="264"/>
      <c r="AE222" s="264"/>
      <c r="AF222" s="264"/>
      <c r="AG222" s="264"/>
      <c r="AH222" s="264"/>
      <c r="AI222" s="264"/>
      <c r="AJ222" s="264"/>
      <c r="AK222" s="264"/>
      <c r="AL222" s="264"/>
      <c r="AM222" s="264"/>
      <c r="AN222" s="292"/>
      <c r="AO222" s="296"/>
      <c r="AP222" s="264"/>
      <c r="AQ222" s="261" t="e">
        <f>VLOOKUP(A222,#REF!,5,0)</f>
        <v>#REF!</v>
      </c>
      <c r="AR222" s="261" t="e">
        <f>VLOOKUP(A222,#REF!,6,0)</f>
        <v>#REF!</v>
      </c>
      <c r="AS222"/>
    </row>
    <row r="223" spans="1:45" ht="14.4" x14ac:dyDescent="0.3">
      <c r="A223" s="262">
        <v>122766</v>
      </c>
      <c r="B223" s="263" t="s">
        <v>415</v>
      </c>
      <c r="C223" s="264" t="s">
        <v>183</v>
      </c>
      <c r="D223" s="264" t="s">
        <v>183</v>
      </c>
      <c r="E223" s="264" t="s">
        <v>181</v>
      </c>
      <c r="F223" s="264" t="s">
        <v>183</v>
      </c>
      <c r="G223" s="264" t="s">
        <v>183</v>
      </c>
      <c r="H223" s="264" t="s">
        <v>181</v>
      </c>
      <c r="I223" s="264" t="s">
        <v>181</v>
      </c>
      <c r="J223" s="264" t="s">
        <v>181</v>
      </c>
      <c r="K223" s="264" t="s">
        <v>181</v>
      </c>
      <c r="L223" s="264" t="s">
        <v>181</v>
      </c>
      <c r="M223" s="264" t="s">
        <v>182</v>
      </c>
      <c r="N223" s="264" t="s">
        <v>182</v>
      </c>
      <c r="O223" s="264" t="s">
        <v>182</v>
      </c>
      <c r="P223" s="264" t="s">
        <v>182</v>
      </c>
      <c r="Q223" s="264" t="s">
        <v>182</v>
      </c>
      <c r="R223" s="264" t="s">
        <v>182</v>
      </c>
      <c r="S223" s="264" t="s">
        <v>182</v>
      </c>
      <c r="T223" s="264" t="s">
        <v>182</v>
      </c>
      <c r="U223" s="264" t="s">
        <v>182</v>
      </c>
      <c r="V223" s="264" t="s">
        <v>182</v>
      </c>
      <c r="W223" s="264"/>
      <c r="X223" s="264"/>
      <c r="Y223" s="264"/>
      <c r="Z223" s="264"/>
      <c r="AA223" s="264"/>
      <c r="AB223" s="264"/>
      <c r="AC223" s="264"/>
      <c r="AD223" s="264"/>
      <c r="AE223" s="264"/>
      <c r="AF223" s="264"/>
      <c r="AG223" s="264"/>
      <c r="AH223" s="264"/>
      <c r="AI223" s="264"/>
      <c r="AJ223" s="264"/>
      <c r="AK223" s="264"/>
      <c r="AL223" s="264"/>
      <c r="AM223" s="264"/>
      <c r="AN223" s="292"/>
      <c r="AO223" s="296"/>
      <c r="AP223" s="264"/>
      <c r="AQ223" s="261" t="e">
        <f>VLOOKUP(A223,#REF!,5,0)</f>
        <v>#REF!</v>
      </c>
      <c r="AR223" s="261" t="e">
        <f>VLOOKUP(A223,#REF!,6,0)</f>
        <v>#REF!</v>
      </c>
      <c r="AS223"/>
    </row>
    <row r="224" spans="1:45" ht="21.6" x14ac:dyDescent="0.65">
      <c r="A224" s="284">
        <v>122780</v>
      </c>
      <c r="B224" s="286" t="s">
        <v>415</v>
      </c>
      <c r="C224" t="s">
        <v>183</v>
      </c>
      <c r="D224" t="s">
        <v>181</v>
      </c>
      <c r="E224" t="s">
        <v>181</v>
      </c>
      <c r="F224" t="s">
        <v>181</v>
      </c>
      <c r="G224" t="s">
        <v>181</v>
      </c>
      <c r="H224" t="s">
        <v>183</v>
      </c>
      <c r="I224" t="s">
        <v>181</v>
      </c>
      <c r="J224" t="s">
        <v>181</v>
      </c>
      <c r="K224" t="s">
        <v>181</v>
      </c>
      <c r="L224" t="s">
        <v>181</v>
      </c>
      <c r="M224" t="s">
        <v>181</v>
      </c>
      <c r="N224" t="s">
        <v>181</v>
      </c>
      <c r="O224" t="s">
        <v>181</v>
      </c>
      <c r="P224" t="s">
        <v>181</v>
      </c>
      <c r="Q224" t="s">
        <v>181</v>
      </c>
      <c r="R224" t="s">
        <v>183</v>
      </c>
      <c r="S224" t="s">
        <v>181</v>
      </c>
      <c r="T224" t="s">
        <v>183</v>
      </c>
      <c r="U224" t="s">
        <v>181</v>
      </c>
      <c r="V224" t="s">
        <v>181</v>
      </c>
      <c r="AN224" s="293"/>
      <c r="AO224" s="247"/>
      <c r="AQ224" s="261" t="s">
        <v>415</v>
      </c>
      <c r="AR224" s="261" t="s">
        <v>307</v>
      </c>
    </row>
    <row r="225" spans="1:45" ht="43.2" x14ac:dyDescent="0.3">
      <c r="A225" s="260">
        <v>122788</v>
      </c>
      <c r="B225" s="261" t="s">
        <v>415</v>
      </c>
      <c r="C225" s="264" t="s">
        <v>636</v>
      </c>
      <c r="D225" s="264" t="s">
        <v>636</v>
      </c>
      <c r="E225" s="264" t="s">
        <v>636</v>
      </c>
      <c r="F225" s="264" t="s">
        <v>636</v>
      </c>
      <c r="G225" s="264" t="s">
        <v>636</v>
      </c>
      <c r="H225" s="264" t="s">
        <v>636</v>
      </c>
      <c r="I225" s="264" t="s">
        <v>636</v>
      </c>
      <c r="J225" s="264" t="s">
        <v>636</v>
      </c>
      <c r="K225" s="264" t="s">
        <v>636</v>
      </c>
      <c r="L225" s="264" t="s">
        <v>636</v>
      </c>
      <c r="M225" s="264" t="s">
        <v>636</v>
      </c>
      <c r="N225" s="264" t="s">
        <v>636</v>
      </c>
      <c r="O225" s="264" t="s">
        <v>636</v>
      </c>
      <c r="P225" s="264" t="s">
        <v>636</v>
      </c>
      <c r="Q225" s="264" t="s">
        <v>636</v>
      </c>
      <c r="R225" s="264" t="s">
        <v>636</v>
      </c>
      <c r="S225" s="264" t="s">
        <v>636</v>
      </c>
      <c r="T225" s="264" t="s">
        <v>636</v>
      </c>
      <c r="U225" s="264" t="s">
        <v>636</v>
      </c>
      <c r="V225" s="264" t="s">
        <v>636</v>
      </c>
      <c r="AN225" s="234"/>
      <c r="AO225" s="240"/>
      <c r="AP225" s="231"/>
      <c r="AQ225" s="261" t="s">
        <v>415</v>
      </c>
      <c r="AR225" s="261" t="s">
        <v>2090</v>
      </c>
      <c r="AS225"/>
    </row>
    <row r="226" spans="1:45" ht="43.2" x14ac:dyDescent="0.3">
      <c r="A226" s="260">
        <v>122798</v>
      </c>
      <c r="B226" s="261" t="s">
        <v>415</v>
      </c>
      <c r="C226" s="264" t="s">
        <v>636</v>
      </c>
      <c r="D226" s="264" t="s">
        <v>636</v>
      </c>
      <c r="E226" s="264" t="s">
        <v>636</v>
      </c>
      <c r="F226" s="264" t="s">
        <v>636</v>
      </c>
      <c r="G226" s="264" t="s">
        <v>636</v>
      </c>
      <c r="H226" s="264" t="s">
        <v>636</v>
      </c>
      <c r="I226" s="264" t="s">
        <v>636</v>
      </c>
      <c r="J226" s="264" t="s">
        <v>636</v>
      </c>
      <c r="K226" s="264" t="s">
        <v>636</v>
      </c>
      <c r="L226" s="264" t="s">
        <v>636</v>
      </c>
      <c r="M226" s="264" t="s">
        <v>636</v>
      </c>
      <c r="N226" s="264" t="s">
        <v>636</v>
      </c>
      <c r="O226" s="264" t="s">
        <v>636</v>
      </c>
      <c r="P226" s="264" t="s">
        <v>636</v>
      </c>
      <c r="Q226" s="264" t="s">
        <v>636</v>
      </c>
      <c r="R226" s="264" t="s">
        <v>636</v>
      </c>
      <c r="S226" s="264" t="s">
        <v>636</v>
      </c>
      <c r="T226" s="264" t="s">
        <v>636</v>
      </c>
      <c r="U226" s="264" t="s">
        <v>636</v>
      </c>
      <c r="V226" s="264" t="s">
        <v>636</v>
      </c>
      <c r="AN226" s="234"/>
      <c r="AO226" s="247"/>
      <c r="AP226" s="231"/>
      <c r="AQ226" s="261" t="s">
        <v>415</v>
      </c>
      <c r="AR226" s="261" t="s">
        <v>2090</v>
      </c>
      <c r="AS226"/>
    </row>
    <row r="227" spans="1:45" ht="21.6" x14ac:dyDescent="0.65">
      <c r="A227" s="286">
        <v>122816</v>
      </c>
      <c r="B227" s="286" t="s">
        <v>415</v>
      </c>
      <c r="C227" t="s">
        <v>183</v>
      </c>
      <c r="D227" t="s">
        <v>181</v>
      </c>
      <c r="E227" t="s">
        <v>181</v>
      </c>
      <c r="F227" t="s">
        <v>183</v>
      </c>
      <c r="G227" t="s">
        <v>181</v>
      </c>
      <c r="H227" t="s">
        <v>183</v>
      </c>
      <c r="I227" t="s">
        <v>181</v>
      </c>
      <c r="J227" t="s">
        <v>183</v>
      </c>
      <c r="K227" t="s">
        <v>183</v>
      </c>
      <c r="L227" t="s">
        <v>181</v>
      </c>
      <c r="M227" t="s">
        <v>183</v>
      </c>
      <c r="N227" t="s">
        <v>183</v>
      </c>
      <c r="O227" t="s">
        <v>183</v>
      </c>
      <c r="P227" t="s">
        <v>183</v>
      </c>
      <c r="Q227" t="s">
        <v>181</v>
      </c>
      <c r="R227" t="s">
        <v>182</v>
      </c>
      <c r="S227" t="s">
        <v>182</v>
      </c>
      <c r="T227" t="s">
        <v>181</v>
      </c>
      <c r="U227" t="s">
        <v>181</v>
      </c>
      <c r="V227" t="s">
        <v>181</v>
      </c>
      <c r="AN227" s="293"/>
      <c r="AO227" s="247"/>
      <c r="AQ227" s="261" t="s">
        <v>415</v>
      </c>
      <c r="AR227" s="261" t="s">
        <v>307</v>
      </c>
    </row>
    <row r="228" spans="1:45" ht="21.6" x14ac:dyDescent="0.65">
      <c r="A228" s="286">
        <v>122816</v>
      </c>
      <c r="B228" s="286" t="s">
        <v>415</v>
      </c>
      <c r="C228" t="s">
        <v>183</v>
      </c>
      <c r="D228" t="s">
        <v>181</v>
      </c>
      <c r="E228" t="s">
        <v>181</v>
      </c>
      <c r="F228" t="s">
        <v>183</v>
      </c>
      <c r="G228" t="s">
        <v>181</v>
      </c>
      <c r="H228" t="s">
        <v>183</v>
      </c>
      <c r="I228" t="s">
        <v>181</v>
      </c>
      <c r="J228" t="s">
        <v>183</v>
      </c>
      <c r="K228" t="s">
        <v>183</v>
      </c>
      <c r="L228" t="s">
        <v>181</v>
      </c>
      <c r="M228" t="s">
        <v>183</v>
      </c>
      <c r="N228" t="s">
        <v>183</v>
      </c>
      <c r="O228" t="s">
        <v>183</v>
      </c>
      <c r="P228" t="s">
        <v>183</v>
      </c>
      <c r="Q228" t="s">
        <v>181</v>
      </c>
      <c r="R228" t="s">
        <v>182</v>
      </c>
      <c r="S228" t="s">
        <v>182</v>
      </c>
      <c r="T228" t="s">
        <v>181</v>
      </c>
      <c r="U228" t="s">
        <v>181</v>
      </c>
      <c r="V228" t="s">
        <v>181</v>
      </c>
      <c r="AN228" s="293"/>
      <c r="AO228" s="247"/>
      <c r="AQ228" s="261" t="s">
        <v>415</v>
      </c>
      <c r="AR228" s="261" t="s">
        <v>307</v>
      </c>
    </row>
    <row r="229" spans="1:45" ht="14.4" x14ac:dyDescent="0.3">
      <c r="A229" s="262">
        <v>122820</v>
      </c>
      <c r="B229" s="263" t="s">
        <v>415</v>
      </c>
      <c r="C229" s="264" t="s">
        <v>182</v>
      </c>
      <c r="D229" s="264" t="s">
        <v>182</v>
      </c>
      <c r="E229" s="264" t="s">
        <v>182</v>
      </c>
      <c r="F229" s="264" t="s">
        <v>182</v>
      </c>
      <c r="G229" s="264" t="s">
        <v>182</v>
      </c>
      <c r="H229" s="264" t="s">
        <v>182</v>
      </c>
      <c r="I229" s="264" t="s">
        <v>182</v>
      </c>
      <c r="J229" s="264" t="s">
        <v>182</v>
      </c>
      <c r="K229" s="264" t="s">
        <v>182</v>
      </c>
      <c r="L229" s="264" t="s">
        <v>182</v>
      </c>
      <c r="M229" s="264" t="s">
        <v>182</v>
      </c>
      <c r="N229" s="264" t="s">
        <v>182</v>
      </c>
      <c r="O229" s="264" t="s">
        <v>182</v>
      </c>
      <c r="P229" s="264" t="s">
        <v>182</v>
      </c>
      <c r="Q229" s="264" t="s">
        <v>182</v>
      </c>
      <c r="R229" s="264" t="s">
        <v>182</v>
      </c>
      <c r="S229" s="264" t="s">
        <v>182</v>
      </c>
      <c r="T229" s="264" t="s">
        <v>182</v>
      </c>
      <c r="U229" s="264" t="s">
        <v>182</v>
      </c>
      <c r="V229" s="264" t="s">
        <v>182</v>
      </c>
      <c r="W229" s="264"/>
      <c r="X229" s="264"/>
      <c r="Y229" s="264"/>
      <c r="Z229" s="264"/>
      <c r="AA229" s="264"/>
      <c r="AB229" s="264"/>
      <c r="AC229" s="264"/>
      <c r="AD229" s="264"/>
      <c r="AE229" s="264"/>
      <c r="AF229" s="264"/>
      <c r="AG229" s="264"/>
      <c r="AH229" s="264"/>
      <c r="AI229" s="264"/>
      <c r="AJ229" s="264"/>
      <c r="AK229" s="264"/>
      <c r="AL229" s="264"/>
      <c r="AM229" s="264"/>
      <c r="AN229" s="292"/>
      <c r="AO229" s="296"/>
      <c r="AP229" s="264"/>
      <c r="AQ229" s="261" t="e">
        <f>VLOOKUP(A229,#REF!,5,0)</f>
        <v>#REF!</v>
      </c>
      <c r="AR229" s="261" t="e">
        <f>VLOOKUP(A229,#REF!,6,0)</f>
        <v>#REF!</v>
      </c>
      <c r="AS229"/>
    </row>
    <row r="230" spans="1:45" ht="21.6" x14ac:dyDescent="0.65">
      <c r="A230" s="286">
        <v>122824</v>
      </c>
      <c r="B230" s="286" t="s">
        <v>415</v>
      </c>
      <c r="C230" t="s">
        <v>181</v>
      </c>
      <c r="D230" t="s">
        <v>181</v>
      </c>
      <c r="E230" t="s">
        <v>181</v>
      </c>
      <c r="F230" t="s">
        <v>181</v>
      </c>
      <c r="G230" t="s">
        <v>181</v>
      </c>
      <c r="H230" t="s">
        <v>183</v>
      </c>
      <c r="I230" t="s">
        <v>183</v>
      </c>
      <c r="J230" t="s">
        <v>183</v>
      </c>
      <c r="K230" t="s">
        <v>181</v>
      </c>
      <c r="L230" t="s">
        <v>181</v>
      </c>
      <c r="M230" t="s">
        <v>183</v>
      </c>
      <c r="N230" t="s">
        <v>183</v>
      </c>
      <c r="O230" t="s">
        <v>183</v>
      </c>
      <c r="P230" t="s">
        <v>183</v>
      </c>
      <c r="Q230" t="s">
        <v>183</v>
      </c>
      <c r="R230" s="264" t="s">
        <v>182</v>
      </c>
      <c r="S230" s="264" t="s">
        <v>182</v>
      </c>
      <c r="T230" s="264" t="s">
        <v>182</v>
      </c>
      <c r="U230" s="264" t="s">
        <v>182</v>
      </c>
      <c r="V230" s="264" t="s">
        <v>182</v>
      </c>
      <c r="AN230" s="293"/>
      <c r="AO230" s="247"/>
      <c r="AQ230" s="261" t="s">
        <v>415</v>
      </c>
      <c r="AR230" s="261" t="s">
        <v>307</v>
      </c>
    </row>
    <row r="231" spans="1:45" ht="43.2" x14ac:dyDescent="0.3">
      <c r="A231" s="260">
        <v>122827</v>
      </c>
      <c r="B231" s="261" t="s">
        <v>415</v>
      </c>
      <c r="C231" s="264" t="s">
        <v>636</v>
      </c>
      <c r="D231" s="264" t="s">
        <v>636</v>
      </c>
      <c r="E231" s="264" t="s">
        <v>636</v>
      </c>
      <c r="F231" s="264" t="s">
        <v>636</v>
      </c>
      <c r="G231" s="264" t="s">
        <v>636</v>
      </c>
      <c r="H231" s="264" t="s">
        <v>636</v>
      </c>
      <c r="I231" s="264" t="s">
        <v>636</v>
      </c>
      <c r="J231" s="264" t="s">
        <v>636</v>
      </c>
      <c r="K231" s="264" t="s">
        <v>636</v>
      </c>
      <c r="L231" s="264" t="s">
        <v>636</v>
      </c>
      <c r="M231" s="264" t="s">
        <v>636</v>
      </c>
      <c r="N231" s="264" t="s">
        <v>636</v>
      </c>
      <c r="O231" s="264" t="s">
        <v>636</v>
      </c>
      <c r="P231" s="264" t="s">
        <v>636</v>
      </c>
      <c r="Q231" s="264" t="s">
        <v>636</v>
      </c>
      <c r="R231" s="264" t="s">
        <v>636</v>
      </c>
      <c r="S231" s="264" t="s">
        <v>636</v>
      </c>
      <c r="T231" s="264" t="s">
        <v>636</v>
      </c>
      <c r="U231" s="264" t="s">
        <v>636</v>
      </c>
      <c r="V231" s="264" t="s">
        <v>636</v>
      </c>
      <c r="AN231" s="234"/>
      <c r="AO231" s="247"/>
      <c r="AP231" s="231"/>
      <c r="AQ231" s="261" t="s">
        <v>415</v>
      </c>
      <c r="AR231" s="261" t="s">
        <v>2091</v>
      </c>
      <c r="AS231"/>
    </row>
    <row r="232" spans="1:45" ht="14.4" x14ac:dyDescent="0.3">
      <c r="A232" s="262">
        <v>122843</v>
      </c>
      <c r="B232" s="263" t="s">
        <v>415</v>
      </c>
      <c r="C232" s="264" t="s">
        <v>182</v>
      </c>
      <c r="D232" s="264" t="s">
        <v>182</v>
      </c>
      <c r="E232" s="264" t="s">
        <v>182</v>
      </c>
      <c r="F232" s="264" t="s">
        <v>182</v>
      </c>
      <c r="G232" s="264" t="s">
        <v>182</v>
      </c>
      <c r="H232" s="264" t="s">
        <v>182</v>
      </c>
      <c r="I232" s="264" t="s">
        <v>182</v>
      </c>
      <c r="J232" s="264" t="s">
        <v>182</v>
      </c>
      <c r="K232" s="264" t="s">
        <v>182</v>
      </c>
      <c r="L232" s="264" t="s">
        <v>182</v>
      </c>
      <c r="M232" s="264" t="s">
        <v>182</v>
      </c>
      <c r="N232" s="264" t="s">
        <v>182</v>
      </c>
      <c r="O232" s="264" t="s">
        <v>182</v>
      </c>
      <c r="P232" s="264" t="s">
        <v>182</v>
      </c>
      <c r="Q232" s="264" t="s">
        <v>182</v>
      </c>
      <c r="R232" s="264" t="s">
        <v>182</v>
      </c>
      <c r="S232" s="264" t="s">
        <v>182</v>
      </c>
      <c r="T232" s="264" t="s">
        <v>182</v>
      </c>
      <c r="U232" s="264" t="s">
        <v>182</v>
      </c>
      <c r="V232" s="264" t="s">
        <v>182</v>
      </c>
      <c r="W232" s="264"/>
      <c r="X232" s="264"/>
      <c r="Y232" s="264"/>
      <c r="Z232" s="264"/>
      <c r="AA232" s="264"/>
      <c r="AB232" s="264"/>
      <c r="AC232" s="264"/>
      <c r="AD232" s="264"/>
      <c r="AE232" s="264"/>
      <c r="AF232" s="264"/>
      <c r="AG232" s="264"/>
      <c r="AH232" s="264"/>
      <c r="AI232" s="264"/>
      <c r="AJ232" s="264"/>
      <c r="AK232" s="264"/>
      <c r="AL232" s="264"/>
      <c r="AM232" s="264"/>
      <c r="AN232" s="292"/>
      <c r="AO232" s="296"/>
      <c r="AP232" s="264"/>
      <c r="AQ232" s="261" t="e">
        <f>VLOOKUP(A232,#REF!,5,0)</f>
        <v>#REF!</v>
      </c>
      <c r="AR232" s="261" t="e">
        <f>VLOOKUP(A232,#REF!,6,0)</f>
        <v>#REF!</v>
      </c>
      <c r="AS232"/>
    </row>
    <row r="233" spans="1:45" ht="14.4" x14ac:dyDescent="0.3">
      <c r="A233" s="262">
        <v>122844</v>
      </c>
      <c r="B233" s="263" t="s">
        <v>415</v>
      </c>
      <c r="C233" s="264" t="s">
        <v>183</v>
      </c>
      <c r="D233" s="264" t="s">
        <v>183</v>
      </c>
      <c r="E233" s="264" t="s">
        <v>183</v>
      </c>
      <c r="F233" s="264" t="s">
        <v>183</v>
      </c>
      <c r="G233" s="264" t="s">
        <v>183</v>
      </c>
      <c r="H233" s="264" t="s">
        <v>183</v>
      </c>
      <c r="I233" s="264" t="s">
        <v>183</v>
      </c>
      <c r="J233" s="264" t="s">
        <v>183</v>
      </c>
      <c r="K233" s="264" t="s">
        <v>182</v>
      </c>
      <c r="L233" s="264" t="s">
        <v>183</v>
      </c>
      <c r="M233" s="264" t="s">
        <v>181</v>
      </c>
      <c r="N233" s="264" t="s">
        <v>183</v>
      </c>
      <c r="O233" s="264" t="s">
        <v>183</v>
      </c>
      <c r="P233" s="264" t="s">
        <v>183</v>
      </c>
      <c r="Q233" s="264" t="s">
        <v>183</v>
      </c>
      <c r="R233" s="264" t="s">
        <v>182</v>
      </c>
      <c r="S233" s="264" t="s">
        <v>182</v>
      </c>
      <c r="T233" s="264" t="s">
        <v>183</v>
      </c>
      <c r="U233" s="264" t="s">
        <v>182</v>
      </c>
      <c r="V233" s="264" t="s">
        <v>183</v>
      </c>
      <c r="W233" s="264"/>
      <c r="X233" s="264"/>
      <c r="Y233" s="264"/>
      <c r="Z233" s="264"/>
      <c r="AA233" s="264"/>
      <c r="AB233" s="264"/>
      <c r="AC233" s="264"/>
      <c r="AD233" s="264"/>
      <c r="AE233" s="264"/>
      <c r="AF233" s="264"/>
      <c r="AG233" s="264"/>
      <c r="AH233" s="264"/>
      <c r="AI233" s="264"/>
      <c r="AJ233" s="264"/>
      <c r="AK233" s="264"/>
      <c r="AL233" s="264"/>
      <c r="AM233" s="264"/>
      <c r="AN233" s="292"/>
      <c r="AO233" s="296"/>
      <c r="AP233" s="264"/>
      <c r="AQ233" s="261" t="e">
        <f>VLOOKUP(A233,#REF!,5,0)</f>
        <v>#REF!</v>
      </c>
      <c r="AR233" s="261" t="e">
        <f>VLOOKUP(A233,#REF!,6,0)</f>
        <v>#REF!</v>
      </c>
      <c r="AS233"/>
    </row>
    <row r="234" spans="1:45" ht="43.2" x14ac:dyDescent="0.3">
      <c r="A234" s="260">
        <v>122848</v>
      </c>
      <c r="B234" s="261" t="s">
        <v>415</v>
      </c>
      <c r="C234" s="264" t="s">
        <v>636</v>
      </c>
      <c r="D234" s="264" t="s">
        <v>636</v>
      </c>
      <c r="E234" s="264" t="s">
        <v>636</v>
      </c>
      <c r="F234" s="264" t="s">
        <v>636</v>
      </c>
      <c r="G234" s="264" t="s">
        <v>636</v>
      </c>
      <c r="H234" s="264" t="s">
        <v>636</v>
      </c>
      <c r="I234" s="264" t="s">
        <v>636</v>
      </c>
      <c r="J234" s="264" t="s">
        <v>636</v>
      </c>
      <c r="K234" s="264" t="s">
        <v>636</v>
      </c>
      <c r="L234" s="264" t="s">
        <v>636</v>
      </c>
      <c r="M234" s="264" t="s">
        <v>636</v>
      </c>
      <c r="N234" s="264" t="s">
        <v>636</v>
      </c>
      <c r="O234" s="264" t="s">
        <v>636</v>
      </c>
      <c r="P234" s="264" t="s">
        <v>636</v>
      </c>
      <c r="Q234" s="264" t="s">
        <v>636</v>
      </c>
      <c r="R234" s="264" t="s">
        <v>636</v>
      </c>
      <c r="S234" s="264" t="s">
        <v>636</v>
      </c>
      <c r="T234" s="264" t="s">
        <v>636</v>
      </c>
      <c r="U234" s="264" t="s">
        <v>636</v>
      </c>
      <c r="V234" s="264" t="s">
        <v>636</v>
      </c>
      <c r="AN234" s="234"/>
      <c r="AO234" s="247"/>
      <c r="AP234" s="231"/>
      <c r="AQ234" s="261" t="s">
        <v>415</v>
      </c>
      <c r="AR234" s="261" t="s">
        <v>2090</v>
      </c>
      <c r="AS234"/>
    </row>
    <row r="235" spans="1:45" ht="14.4" x14ac:dyDescent="0.3">
      <c r="A235" s="262">
        <v>122859</v>
      </c>
      <c r="B235" s="263" t="s">
        <v>415</v>
      </c>
      <c r="C235" s="264" t="s">
        <v>181</v>
      </c>
      <c r="D235" s="264" t="s">
        <v>183</v>
      </c>
      <c r="E235" s="264" t="s">
        <v>181</v>
      </c>
      <c r="F235" s="264" t="s">
        <v>183</v>
      </c>
      <c r="G235" s="264" t="s">
        <v>183</v>
      </c>
      <c r="H235" s="264" t="s">
        <v>182</v>
      </c>
      <c r="I235" s="264" t="s">
        <v>181</v>
      </c>
      <c r="J235" s="264" t="s">
        <v>183</v>
      </c>
      <c r="K235" s="264" t="s">
        <v>183</v>
      </c>
      <c r="L235" s="264" t="s">
        <v>182</v>
      </c>
      <c r="M235" s="264" t="s">
        <v>183</v>
      </c>
      <c r="N235" s="264" t="s">
        <v>183</v>
      </c>
      <c r="O235" s="264" t="s">
        <v>181</v>
      </c>
      <c r="P235" s="264" t="s">
        <v>182</v>
      </c>
      <c r="Q235" s="264" t="s">
        <v>182</v>
      </c>
      <c r="R235" s="264" t="s">
        <v>183</v>
      </c>
      <c r="S235" s="264" t="s">
        <v>183</v>
      </c>
      <c r="T235" s="264" t="s">
        <v>182</v>
      </c>
      <c r="U235" s="264" t="s">
        <v>182</v>
      </c>
      <c r="V235" s="264" t="s">
        <v>182</v>
      </c>
      <c r="W235" s="264"/>
      <c r="X235" s="264"/>
      <c r="Y235" s="264"/>
      <c r="Z235" s="264"/>
      <c r="AA235" s="264"/>
      <c r="AB235" s="264"/>
      <c r="AC235" s="264"/>
      <c r="AD235" s="264"/>
      <c r="AE235" s="264"/>
      <c r="AF235" s="264"/>
      <c r="AG235" s="264"/>
      <c r="AH235" s="264"/>
      <c r="AI235" s="264"/>
      <c r="AJ235" s="264"/>
      <c r="AK235" s="264"/>
      <c r="AL235" s="264"/>
      <c r="AM235" s="264"/>
      <c r="AN235" s="292"/>
      <c r="AO235" s="296"/>
      <c r="AP235" s="264"/>
      <c r="AQ235" s="261" t="e">
        <f>VLOOKUP(A235,#REF!,5,0)</f>
        <v>#REF!</v>
      </c>
      <c r="AR235" s="261" t="e">
        <f>VLOOKUP(A235,#REF!,6,0)</f>
        <v>#REF!</v>
      </c>
      <c r="AS235"/>
    </row>
    <row r="236" spans="1:45" ht="43.2" x14ac:dyDescent="0.3">
      <c r="A236" s="260">
        <v>122871</v>
      </c>
      <c r="B236" s="261" t="s">
        <v>415</v>
      </c>
      <c r="C236" s="264" t="s">
        <v>636</v>
      </c>
      <c r="D236" s="264" t="s">
        <v>636</v>
      </c>
      <c r="E236" s="264" t="s">
        <v>636</v>
      </c>
      <c r="F236" s="264" t="s">
        <v>636</v>
      </c>
      <c r="G236" s="264" t="s">
        <v>636</v>
      </c>
      <c r="H236" s="264" t="s">
        <v>636</v>
      </c>
      <c r="I236" s="264" t="s">
        <v>636</v>
      </c>
      <c r="J236" s="264" t="s">
        <v>636</v>
      </c>
      <c r="K236" s="264" t="s">
        <v>636</v>
      </c>
      <c r="L236" s="264" t="s">
        <v>636</v>
      </c>
      <c r="M236" s="264" t="s">
        <v>636</v>
      </c>
      <c r="N236" s="264" t="s">
        <v>636</v>
      </c>
      <c r="O236" s="264" t="s">
        <v>636</v>
      </c>
      <c r="P236" s="264" t="s">
        <v>636</v>
      </c>
      <c r="Q236" s="264" t="s">
        <v>636</v>
      </c>
      <c r="R236" s="264" t="s">
        <v>636</v>
      </c>
      <c r="S236" s="264" t="s">
        <v>636</v>
      </c>
      <c r="T236" s="264" t="s">
        <v>636</v>
      </c>
      <c r="U236" s="264" t="s">
        <v>636</v>
      </c>
      <c r="V236" s="264" t="s">
        <v>636</v>
      </c>
      <c r="AN236" s="234"/>
      <c r="AO236" s="240"/>
      <c r="AP236" s="231"/>
      <c r="AQ236" s="261" t="s">
        <v>415</v>
      </c>
      <c r="AR236" s="261" t="s">
        <v>2090</v>
      </c>
      <c r="AS236"/>
    </row>
    <row r="237" spans="1:45" ht="43.2" x14ac:dyDescent="0.3">
      <c r="A237" s="260">
        <v>122875</v>
      </c>
      <c r="B237" s="261" t="s">
        <v>415</v>
      </c>
      <c r="C237" s="264" t="s">
        <v>636</v>
      </c>
      <c r="D237" s="264" t="s">
        <v>636</v>
      </c>
      <c r="E237" s="264" t="s">
        <v>636</v>
      </c>
      <c r="F237" s="264" t="s">
        <v>636</v>
      </c>
      <c r="G237" s="264" t="s">
        <v>636</v>
      </c>
      <c r="H237" s="264" t="s">
        <v>636</v>
      </c>
      <c r="I237" s="264" t="s">
        <v>636</v>
      </c>
      <c r="J237" s="264" t="s">
        <v>636</v>
      </c>
      <c r="K237" s="264" t="s">
        <v>636</v>
      </c>
      <c r="L237" s="264" t="s">
        <v>636</v>
      </c>
      <c r="M237" s="264" t="s">
        <v>636</v>
      </c>
      <c r="N237" s="264" t="s">
        <v>636</v>
      </c>
      <c r="O237" s="264" t="s">
        <v>636</v>
      </c>
      <c r="P237" s="264" t="s">
        <v>636</v>
      </c>
      <c r="Q237" s="264" t="s">
        <v>636</v>
      </c>
      <c r="R237" s="264" t="s">
        <v>636</v>
      </c>
      <c r="S237" s="264" t="s">
        <v>636</v>
      </c>
      <c r="T237" s="264" t="s">
        <v>636</v>
      </c>
      <c r="U237" s="264" t="s">
        <v>636</v>
      </c>
      <c r="V237" s="264" t="s">
        <v>636</v>
      </c>
      <c r="AN237" s="234"/>
      <c r="AO237" s="247"/>
      <c r="AP237" s="231"/>
      <c r="AQ237" s="261" t="s">
        <v>415</v>
      </c>
      <c r="AR237" s="261" t="s">
        <v>2090</v>
      </c>
      <c r="AS237"/>
    </row>
    <row r="238" spans="1:45" ht="21.6" x14ac:dyDescent="0.65">
      <c r="A238" s="284">
        <v>122876</v>
      </c>
      <c r="B238" s="286" t="s">
        <v>415</v>
      </c>
      <c r="C238" t="s">
        <v>183</v>
      </c>
      <c r="D238" t="s">
        <v>183</v>
      </c>
      <c r="E238" t="s">
        <v>183</v>
      </c>
      <c r="F238" t="s">
        <v>183</v>
      </c>
      <c r="G238" t="s">
        <v>183</v>
      </c>
      <c r="H238" t="s">
        <v>183</v>
      </c>
      <c r="I238" t="s">
        <v>183</v>
      </c>
      <c r="J238" t="s">
        <v>183</v>
      </c>
      <c r="K238" t="s">
        <v>183</v>
      </c>
      <c r="L238" t="s">
        <v>183</v>
      </c>
      <c r="M238" t="s">
        <v>183</v>
      </c>
      <c r="N238" t="s">
        <v>182</v>
      </c>
      <c r="O238" t="s">
        <v>181</v>
      </c>
      <c r="P238" t="s">
        <v>183</v>
      </c>
      <c r="Q238" t="s">
        <v>181</v>
      </c>
      <c r="R238" t="s">
        <v>182</v>
      </c>
      <c r="S238" t="s">
        <v>182</v>
      </c>
      <c r="T238" t="s">
        <v>182</v>
      </c>
      <c r="U238" t="s">
        <v>182</v>
      </c>
      <c r="V238" t="s">
        <v>182</v>
      </c>
      <c r="AN238" s="293"/>
      <c r="AO238" s="247"/>
      <c r="AQ238" s="261" t="s">
        <v>415</v>
      </c>
      <c r="AR238" s="261" t="s">
        <v>307</v>
      </c>
    </row>
    <row r="239" spans="1:45" ht="76.2" x14ac:dyDescent="0.65">
      <c r="A239" s="284">
        <v>122878</v>
      </c>
      <c r="B239" s="286" t="s">
        <v>417</v>
      </c>
      <c r="C239" t="s">
        <v>636</v>
      </c>
      <c r="D239" t="s">
        <v>636</v>
      </c>
      <c r="E239" t="s">
        <v>636</v>
      </c>
      <c r="F239" t="s">
        <v>636</v>
      </c>
      <c r="G239" t="s">
        <v>636</v>
      </c>
      <c r="H239" t="s">
        <v>636</v>
      </c>
      <c r="I239" t="s">
        <v>636</v>
      </c>
      <c r="J239" t="s">
        <v>636</v>
      </c>
      <c r="K239" t="s">
        <v>636</v>
      </c>
      <c r="L239" t="s">
        <v>636</v>
      </c>
      <c r="M239" t="s">
        <v>636</v>
      </c>
      <c r="N239" t="s">
        <v>636</v>
      </c>
      <c r="O239" t="s">
        <v>636</v>
      </c>
      <c r="P239" t="s">
        <v>636</v>
      </c>
      <c r="Q239" t="s">
        <v>636</v>
      </c>
      <c r="AN239" s="293"/>
      <c r="AO239" s="247"/>
      <c r="AQ239" s="261" t="s">
        <v>417</v>
      </c>
      <c r="AR239" s="261" t="s">
        <v>2092</v>
      </c>
      <c r="AS239"/>
    </row>
    <row r="240" spans="1:45" ht="43.2" x14ac:dyDescent="0.3">
      <c r="A240" s="260">
        <v>122908</v>
      </c>
      <c r="B240" s="261" t="s">
        <v>415</v>
      </c>
      <c r="C240" s="264" t="s">
        <v>636</v>
      </c>
      <c r="D240" s="264" t="s">
        <v>636</v>
      </c>
      <c r="E240" s="264" t="s">
        <v>636</v>
      </c>
      <c r="F240" s="264" t="s">
        <v>636</v>
      </c>
      <c r="G240" s="264" t="s">
        <v>636</v>
      </c>
      <c r="H240" s="264" t="s">
        <v>636</v>
      </c>
      <c r="I240" s="264" t="s">
        <v>636</v>
      </c>
      <c r="J240" s="264" t="s">
        <v>636</v>
      </c>
      <c r="K240" s="264" t="s">
        <v>636</v>
      </c>
      <c r="L240" s="264" t="s">
        <v>636</v>
      </c>
      <c r="M240" s="264" t="s">
        <v>636</v>
      </c>
      <c r="N240" s="264" t="s">
        <v>636</v>
      </c>
      <c r="O240" s="264" t="s">
        <v>636</v>
      </c>
      <c r="P240" s="264" t="s">
        <v>636</v>
      </c>
      <c r="Q240" s="264" t="s">
        <v>636</v>
      </c>
      <c r="R240" s="264" t="s">
        <v>636</v>
      </c>
      <c r="S240" s="264" t="s">
        <v>636</v>
      </c>
      <c r="T240" s="264" t="s">
        <v>636</v>
      </c>
      <c r="U240" s="264" t="s">
        <v>636</v>
      </c>
      <c r="V240" s="264" t="s">
        <v>636</v>
      </c>
      <c r="AN240" s="234"/>
      <c r="AO240" s="247"/>
      <c r="AP240" s="231"/>
      <c r="AQ240" s="261" t="s">
        <v>415</v>
      </c>
      <c r="AR240" s="261" t="s">
        <v>2091</v>
      </c>
      <c r="AS240"/>
    </row>
    <row r="241" spans="1:45" ht="14.4" x14ac:dyDescent="0.3">
      <c r="A241" s="262">
        <v>122916</v>
      </c>
      <c r="B241" s="263" t="s">
        <v>415</v>
      </c>
      <c r="C241" s="264" t="s">
        <v>183</v>
      </c>
      <c r="D241" s="264" t="s">
        <v>181</v>
      </c>
      <c r="E241" s="264" t="s">
        <v>181</v>
      </c>
      <c r="F241" s="264" t="s">
        <v>183</v>
      </c>
      <c r="G241" s="264" t="s">
        <v>183</v>
      </c>
      <c r="H241" s="264" t="s">
        <v>183</v>
      </c>
      <c r="I241" s="264" t="s">
        <v>183</v>
      </c>
      <c r="J241" s="264" t="s">
        <v>183</v>
      </c>
      <c r="K241" s="264" t="s">
        <v>183</v>
      </c>
      <c r="L241" s="264" t="s">
        <v>181</v>
      </c>
      <c r="M241" s="264" t="s">
        <v>182</v>
      </c>
      <c r="N241" s="264" t="s">
        <v>183</v>
      </c>
      <c r="O241" s="264" t="s">
        <v>182</v>
      </c>
      <c r="P241" s="264" t="s">
        <v>182</v>
      </c>
      <c r="Q241" s="264" t="s">
        <v>183</v>
      </c>
      <c r="R241" s="264" t="s">
        <v>182</v>
      </c>
      <c r="S241" s="264" t="s">
        <v>182</v>
      </c>
      <c r="T241" s="264" t="s">
        <v>182</v>
      </c>
      <c r="U241" s="264" t="s">
        <v>182</v>
      </c>
      <c r="V241" s="264" t="s">
        <v>182</v>
      </c>
      <c r="W241" s="264"/>
      <c r="X241" s="264"/>
      <c r="Y241" s="264"/>
      <c r="Z241" s="264"/>
      <c r="AA241" s="264"/>
      <c r="AB241" s="264"/>
      <c r="AC241" s="264"/>
      <c r="AD241" s="264"/>
      <c r="AE241" s="264"/>
      <c r="AF241" s="264"/>
      <c r="AG241" s="264"/>
      <c r="AH241" s="264"/>
      <c r="AI241" s="264"/>
      <c r="AJ241" s="264"/>
      <c r="AK241" s="264"/>
      <c r="AL241" s="264"/>
      <c r="AM241" s="264"/>
      <c r="AN241" s="292"/>
      <c r="AO241" s="296"/>
      <c r="AP241" s="264"/>
      <c r="AQ241" s="261" t="e">
        <f>VLOOKUP(A241,#REF!,5,0)</f>
        <v>#REF!</v>
      </c>
      <c r="AR241" s="261" t="e">
        <f>VLOOKUP(A241,#REF!,6,0)</f>
        <v>#REF!</v>
      </c>
      <c r="AS241"/>
    </row>
    <row r="242" spans="1:45" ht="43.2" x14ac:dyDescent="0.3">
      <c r="A242" s="260">
        <v>122917</v>
      </c>
      <c r="B242" s="261" t="s">
        <v>415</v>
      </c>
      <c r="C242" s="264" t="s">
        <v>636</v>
      </c>
      <c r="D242" s="264" t="s">
        <v>636</v>
      </c>
      <c r="E242" s="264" t="s">
        <v>636</v>
      </c>
      <c r="F242" s="264" t="s">
        <v>636</v>
      </c>
      <c r="G242" s="264" t="s">
        <v>636</v>
      </c>
      <c r="H242" s="264" t="s">
        <v>636</v>
      </c>
      <c r="I242" s="264" t="s">
        <v>636</v>
      </c>
      <c r="J242" s="264" t="s">
        <v>636</v>
      </c>
      <c r="K242" s="264" t="s">
        <v>636</v>
      </c>
      <c r="L242" s="264" t="s">
        <v>636</v>
      </c>
      <c r="M242" s="264" t="s">
        <v>636</v>
      </c>
      <c r="N242" s="264" t="s">
        <v>636</v>
      </c>
      <c r="O242" s="264" t="s">
        <v>636</v>
      </c>
      <c r="P242" s="264" t="s">
        <v>636</v>
      </c>
      <c r="Q242" s="264" t="s">
        <v>636</v>
      </c>
      <c r="R242" s="264" t="s">
        <v>636</v>
      </c>
      <c r="S242" s="264" t="s">
        <v>636</v>
      </c>
      <c r="T242" s="264" t="s">
        <v>636</v>
      </c>
      <c r="U242" s="264" t="s">
        <v>636</v>
      </c>
      <c r="V242" s="264" t="s">
        <v>636</v>
      </c>
      <c r="AN242" s="234"/>
      <c r="AO242" s="247"/>
      <c r="AP242" s="231"/>
      <c r="AQ242" s="261" t="s">
        <v>415</v>
      </c>
      <c r="AR242" s="261" t="s">
        <v>2091</v>
      </c>
      <c r="AS242"/>
    </row>
    <row r="243" spans="1:45" ht="43.2" x14ac:dyDescent="0.3">
      <c r="A243" s="260">
        <v>122923</v>
      </c>
      <c r="B243" s="261" t="s">
        <v>415</v>
      </c>
      <c r="C243" s="264" t="s">
        <v>636</v>
      </c>
      <c r="D243" s="264" t="s">
        <v>636</v>
      </c>
      <c r="E243" s="264" t="s">
        <v>636</v>
      </c>
      <c r="F243" s="264" t="s">
        <v>636</v>
      </c>
      <c r="G243" s="264" t="s">
        <v>636</v>
      </c>
      <c r="H243" s="264" t="s">
        <v>636</v>
      </c>
      <c r="I243" s="264" t="s">
        <v>636</v>
      </c>
      <c r="J243" s="264" t="s">
        <v>636</v>
      </c>
      <c r="K243" s="264" t="s">
        <v>636</v>
      </c>
      <c r="L243" s="264" t="s">
        <v>636</v>
      </c>
      <c r="M243" s="264" t="s">
        <v>636</v>
      </c>
      <c r="N243" s="264" t="s">
        <v>636</v>
      </c>
      <c r="O243" s="264" t="s">
        <v>636</v>
      </c>
      <c r="P243" s="264" t="s">
        <v>636</v>
      </c>
      <c r="Q243" s="264" t="s">
        <v>636</v>
      </c>
      <c r="R243" s="264" t="s">
        <v>636</v>
      </c>
      <c r="S243" s="264" t="s">
        <v>636</v>
      </c>
      <c r="T243" s="264" t="s">
        <v>636</v>
      </c>
      <c r="U243" s="264" t="s">
        <v>636</v>
      </c>
      <c r="V243" s="264" t="s">
        <v>636</v>
      </c>
      <c r="AN243" s="234"/>
      <c r="AO243" s="240"/>
      <c r="AP243" s="231"/>
      <c r="AQ243" s="261" t="s">
        <v>415</v>
      </c>
      <c r="AR243" s="261" t="s">
        <v>2091</v>
      </c>
      <c r="AS243"/>
    </row>
    <row r="244" spans="1:45" ht="43.2" x14ac:dyDescent="0.3">
      <c r="A244" s="260">
        <v>122925</v>
      </c>
      <c r="B244" s="261" t="s">
        <v>415</v>
      </c>
      <c r="C244" s="264" t="s">
        <v>636</v>
      </c>
      <c r="D244" s="264" t="s">
        <v>636</v>
      </c>
      <c r="E244" s="264" t="s">
        <v>636</v>
      </c>
      <c r="F244" s="264" t="s">
        <v>636</v>
      </c>
      <c r="G244" s="264" t="s">
        <v>636</v>
      </c>
      <c r="H244" s="264" t="s">
        <v>636</v>
      </c>
      <c r="I244" s="264" t="s">
        <v>636</v>
      </c>
      <c r="J244" s="264" t="s">
        <v>636</v>
      </c>
      <c r="K244" s="264" t="s">
        <v>636</v>
      </c>
      <c r="L244" s="264" t="s">
        <v>636</v>
      </c>
      <c r="M244" s="264" t="s">
        <v>636</v>
      </c>
      <c r="N244" s="264" t="s">
        <v>636</v>
      </c>
      <c r="O244" s="264" t="s">
        <v>636</v>
      </c>
      <c r="P244" s="264" t="s">
        <v>636</v>
      </c>
      <c r="Q244" s="264" t="s">
        <v>636</v>
      </c>
      <c r="R244" s="264" t="s">
        <v>636</v>
      </c>
      <c r="S244" s="264" t="s">
        <v>636</v>
      </c>
      <c r="T244" s="264" t="s">
        <v>636</v>
      </c>
      <c r="U244" s="264" t="s">
        <v>636</v>
      </c>
      <c r="V244" s="264" t="s">
        <v>636</v>
      </c>
      <c r="AN244" s="234"/>
      <c r="AO244" s="240"/>
      <c r="AP244" s="231"/>
      <c r="AQ244" s="261" t="s">
        <v>415</v>
      </c>
      <c r="AR244" s="261" t="s">
        <v>2091</v>
      </c>
      <c r="AS244"/>
    </row>
    <row r="245" spans="1:45" ht="43.2" x14ac:dyDescent="0.3">
      <c r="A245" s="260">
        <v>122927</v>
      </c>
      <c r="B245" s="261" t="s">
        <v>415</v>
      </c>
      <c r="C245" s="264" t="s">
        <v>636</v>
      </c>
      <c r="D245" s="264" t="s">
        <v>636</v>
      </c>
      <c r="E245" s="264" t="s">
        <v>636</v>
      </c>
      <c r="F245" s="264" t="s">
        <v>636</v>
      </c>
      <c r="G245" s="264" t="s">
        <v>636</v>
      </c>
      <c r="H245" s="264" t="s">
        <v>636</v>
      </c>
      <c r="I245" s="264" t="s">
        <v>636</v>
      </c>
      <c r="J245" s="264" t="s">
        <v>636</v>
      </c>
      <c r="K245" s="264" t="s">
        <v>636</v>
      </c>
      <c r="L245" s="264" t="s">
        <v>636</v>
      </c>
      <c r="M245" s="264" t="s">
        <v>636</v>
      </c>
      <c r="N245" s="264" t="s">
        <v>636</v>
      </c>
      <c r="O245" s="264" t="s">
        <v>636</v>
      </c>
      <c r="P245" s="264" t="s">
        <v>636</v>
      </c>
      <c r="Q245" s="264" t="s">
        <v>636</v>
      </c>
      <c r="R245" s="264" t="s">
        <v>636</v>
      </c>
      <c r="S245" s="264" t="s">
        <v>636</v>
      </c>
      <c r="T245" s="264" t="s">
        <v>636</v>
      </c>
      <c r="U245" s="264" t="s">
        <v>636</v>
      </c>
      <c r="V245" s="264" t="s">
        <v>636</v>
      </c>
      <c r="AN245" s="234"/>
      <c r="AO245" s="240"/>
      <c r="AP245" s="231"/>
      <c r="AQ245" s="261" t="s">
        <v>415</v>
      </c>
      <c r="AR245" s="261" t="s">
        <v>2090</v>
      </c>
      <c r="AS245"/>
    </row>
    <row r="246" spans="1:45" ht="76.2" x14ac:dyDescent="0.65">
      <c r="A246" s="284">
        <v>122937</v>
      </c>
      <c r="B246" s="286" t="s">
        <v>415</v>
      </c>
      <c r="C246" t="s">
        <v>636</v>
      </c>
      <c r="D246" t="s">
        <v>636</v>
      </c>
      <c r="E246" t="s">
        <v>636</v>
      </c>
      <c r="F246" t="s">
        <v>636</v>
      </c>
      <c r="G246" t="s">
        <v>636</v>
      </c>
      <c r="H246" t="s">
        <v>636</v>
      </c>
      <c r="I246" t="s">
        <v>636</v>
      </c>
      <c r="J246" t="s">
        <v>636</v>
      </c>
      <c r="K246" t="s">
        <v>636</v>
      </c>
      <c r="L246" t="s">
        <v>636</v>
      </c>
      <c r="M246" t="s">
        <v>636</v>
      </c>
      <c r="N246" t="s">
        <v>636</v>
      </c>
      <c r="O246" t="s">
        <v>636</v>
      </c>
      <c r="P246" t="s">
        <v>636</v>
      </c>
      <c r="Q246" t="s">
        <v>636</v>
      </c>
      <c r="R246" t="s">
        <v>636</v>
      </c>
      <c r="S246" t="s">
        <v>636</v>
      </c>
      <c r="T246" t="s">
        <v>636</v>
      </c>
      <c r="U246" t="s">
        <v>636</v>
      </c>
      <c r="V246" t="s">
        <v>636</v>
      </c>
      <c r="AN246" s="293"/>
      <c r="AO246" s="247"/>
      <c r="AQ246" s="261" t="s">
        <v>415</v>
      </c>
      <c r="AR246" s="261" t="s">
        <v>2092</v>
      </c>
    </row>
    <row r="247" spans="1:45" ht="14.4" x14ac:dyDescent="0.3">
      <c r="A247" s="262">
        <v>122966</v>
      </c>
      <c r="B247" s="263" t="s">
        <v>415</v>
      </c>
      <c r="C247" s="264" t="s">
        <v>182</v>
      </c>
      <c r="D247" s="264" t="s">
        <v>182</v>
      </c>
      <c r="E247" s="264" t="s">
        <v>182</v>
      </c>
      <c r="F247" s="264" t="s">
        <v>182</v>
      </c>
      <c r="G247" s="264" t="s">
        <v>182</v>
      </c>
      <c r="H247" s="264" t="s">
        <v>182</v>
      </c>
      <c r="I247" s="264" t="s">
        <v>182</v>
      </c>
      <c r="J247" s="264" t="s">
        <v>182</v>
      </c>
      <c r="K247" s="264" t="s">
        <v>182</v>
      </c>
      <c r="L247" s="264" t="s">
        <v>182</v>
      </c>
      <c r="M247" s="264" t="s">
        <v>182</v>
      </c>
      <c r="N247" s="264" t="s">
        <v>182</v>
      </c>
      <c r="O247" s="264" t="s">
        <v>182</v>
      </c>
      <c r="P247" s="264" t="s">
        <v>182</v>
      </c>
      <c r="Q247" s="264" t="s">
        <v>182</v>
      </c>
      <c r="R247" s="264" t="s">
        <v>182</v>
      </c>
      <c r="S247" s="264" t="s">
        <v>182</v>
      </c>
      <c r="T247" s="264" t="s">
        <v>182</v>
      </c>
      <c r="U247" s="264" t="s">
        <v>182</v>
      </c>
      <c r="V247" s="264" t="s">
        <v>182</v>
      </c>
      <c r="W247" s="264"/>
      <c r="X247" s="264"/>
      <c r="Y247" s="264"/>
      <c r="Z247" s="264"/>
      <c r="AA247" s="264"/>
      <c r="AB247" s="264"/>
      <c r="AC247" s="264"/>
      <c r="AD247" s="264"/>
      <c r="AE247" s="264"/>
      <c r="AF247" s="264"/>
      <c r="AG247" s="264"/>
      <c r="AH247" s="264"/>
      <c r="AI247" s="264"/>
      <c r="AJ247" s="264"/>
      <c r="AK247" s="264"/>
      <c r="AL247" s="264"/>
      <c r="AM247" s="264"/>
      <c r="AN247" s="292"/>
      <c r="AO247" s="296"/>
      <c r="AP247" s="264"/>
      <c r="AQ247" s="261" t="e">
        <f>VLOOKUP(A247,#REF!,5,0)</f>
        <v>#REF!</v>
      </c>
      <c r="AR247" s="261" t="e">
        <f>VLOOKUP(A247,#REF!,6,0)</f>
        <v>#REF!</v>
      </c>
      <c r="AS247"/>
    </row>
    <row r="248" spans="1:45" ht="21.6" x14ac:dyDescent="0.65">
      <c r="A248" s="286">
        <v>122971</v>
      </c>
      <c r="B248" s="286" t="s">
        <v>415</v>
      </c>
      <c r="C248" t="s">
        <v>183</v>
      </c>
      <c r="D248" t="s">
        <v>181</v>
      </c>
      <c r="E248" t="s">
        <v>181</v>
      </c>
      <c r="F248" t="s">
        <v>181</v>
      </c>
      <c r="G248" t="s">
        <v>181</v>
      </c>
      <c r="H248" t="s">
        <v>183</v>
      </c>
      <c r="I248" t="s">
        <v>181</v>
      </c>
      <c r="J248" t="s">
        <v>181</v>
      </c>
      <c r="K248" t="s">
        <v>181</v>
      </c>
      <c r="L248" t="s">
        <v>183</v>
      </c>
      <c r="M248" t="s">
        <v>183</v>
      </c>
      <c r="N248" t="s">
        <v>183</v>
      </c>
      <c r="O248" t="s">
        <v>183</v>
      </c>
      <c r="P248" t="s">
        <v>183</v>
      </c>
      <c r="Q248" t="s">
        <v>181</v>
      </c>
      <c r="R248" t="s">
        <v>181</v>
      </c>
      <c r="S248" t="s">
        <v>181</v>
      </c>
      <c r="T248" t="s">
        <v>182</v>
      </c>
      <c r="U248" t="s">
        <v>181</v>
      </c>
      <c r="V248" t="s">
        <v>181</v>
      </c>
      <c r="AN248" s="293"/>
      <c r="AO248" s="247"/>
      <c r="AQ248" s="261" t="s">
        <v>415</v>
      </c>
      <c r="AR248" s="261" t="s">
        <v>307</v>
      </c>
    </row>
    <row r="249" spans="1:45" ht="43.2" x14ac:dyDescent="0.3">
      <c r="A249" s="260">
        <v>122975</v>
      </c>
      <c r="B249" s="261" t="s">
        <v>415</v>
      </c>
      <c r="C249" s="264" t="s">
        <v>636</v>
      </c>
      <c r="D249" s="264" t="s">
        <v>636</v>
      </c>
      <c r="E249" s="264" t="s">
        <v>636</v>
      </c>
      <c r="F249" s="264" t="s">
        <v>636</v>
      </c>
      <c r="G249" s="264" t="s">
        <v>636</v>
      </c>
      <c r="H249" s="264" t="s">
        <v>636</v>
      </c>
      <c r="I249" s="264" t="s">
        <v>636</v>
      </c>
      <c r="J249" s="264" t="s">
        <v>636</v>
      </c>
      <c r="K249" s="264" t="s">
        <v>636</v>
      </c>
      <c r="L249" s="264" t="s">
        <v>636</v>
      </c>
      <c r="M249" s="264" t="s">
        <v>636</v>
      </c>
      <c r="N249" s="264" t="s">
        <v>636</v>
      </c>
      <c r="O249" s="264" t="s">
        <v>636</v>
      </c>
      <c r="P249" s="264" t="s">
        <v>636</v>
      </c>
      <c r="Q249" s="264" t="s">
        <v>636</v>
      </c>
      <c r="R249" s="264" t="s">
        <v>636</v>
      </c>
      <c r="S249" s="264" t="s">
        <v>636</v>
      </c>
      <c r="T249" s="264" t="s">
        <v>636</v>
      </c>
      <c r="U249" s="264" t="s">
        <v>636</v>
      </c>
      <c r="V249" s="264" t="s">
        <v>636</v>
      </c>
      <c r="AN249" s="234"/>
      <c r="AO249" s="247"/>
      <c r="AP249" s="231"/>
      <c r="AQ249" s="261" t="s">
        <v>415</v>
      </c>
      <c r="AR249" s="261" t="s">
        <v>2090</v>
      </c>
      <c r="AS249"/>
    </row>
    <row r="250" spans="1:45" ht="14.4" x14ac:dyDescent="0.3">
      <c r="A250" s="262">
        <v>122985</v>
      </c>
      <c r="B250" s="263" t="s">
        <v>415</v>
      </c>
      <c r="C250" s="264" t="s">
        <v>182</v>
      </c>
      <c r="D250" s="264" t="s">
        <v>182</v>
      </c>
      <c r="E250" s="264" t="s">
        <v>182</v>
      </c>
      <c r="F250" s="264" t="s">
        <v>182</v>
      </c>
      <c r="G250" s="264" t="s">
        <v>182</v>
      </c>
      <c r="H250" s="264" t="s">
        <v>182</v>
      </c>
      <c r="I250" s="264" t="s">
        <v>182</v>
      </c>
      <c r="J250" s="264" t="s">
        <v>182</v>
      </c>
      <c r="K250" s="264" t="s">
        <v>182</v>
      </c>
      <c r="L250" s="264" t="s">
        <v>182</v>
      </c>
      <c r="M250" s="264" t="s">
        <v>182</v>
      </c>
      <c r="N250" s="264" t="s">
        <v>182</v>
      </c>
      <c r="O250" s="264" t="s">
        <v>182</v>
      </c>
      <c r="P250" s="264" t="s">
        <v>182</v>
      </c>
      <c r="Q250" s="264" t="s">
        <v>182</v>
      </c>
      <c r="R250" s="264" t="s">
        <v>182</v>
      </c>
      <c r="S250" s="264" t="s">
        <v>182</v>
      </c>
      <c r="T250" s="264" t="s">
        <v>182</v>
      </c>
      <c r="U250" s="264" t="s">
        <v>182</v>
      </c>
      <c r="V250" s="264" t="s">
        <v>182</v>
      </c>
      <c r="W250" s="264"/>
      <c r="X250" s="264"/>
      <c r="Y250" s="264"/>
      <c r="Z250" s="264"/>
      <c r="AA250" s="264"/>
      <c r="AB250" s="264"/>
      <c r="AC250" s="264"/>
      <c r="AD250" s="264"/>
      <c r="AE250" s="264"/>
      <c r="AF250" s="264"/>
      <c r="AG250" s="264"/>
      <c r="AH250" s="264"/>
      <c r="AI250" s="264"/>
      <c r="AJ250" s="264"/>
      <c r="AK250" s="264"/>
      <c r="AL250" s="264"/>
      <c r="AM250" s="264"/>
      <c r="AN250" s="292"/>
      <c r="AO250" s="296"/>
      <c r="AP250" s="264"/>
      <c r="AQ250" s="261" t="e">
        <f>VLOOKUP(A250,#REF!,5,0)</f>
        <v>#REF!</v>
      </c>
      <c r="AR250" s="261" t="e">
        <f>VLOOKUP(A250,#REF!,6,0)</f>
        <v>#REF!</v>
      </c>
      <c r="AS250"/>
    </row>
    <row r="251" spans="1:45" ht="43.2" x14ac:dyDescent="0.3">
      <c r="A251" s="260">
        <v>122988</v>
      </c>
      <c r="B251" s="261" t="s">
        <v>415</v>
      </c>
      <c r="C251" s="264" t="s">
        <v>636</v>
      </c>
      <c r="D251" s="264" t="s">
        <v>636</v>
      </c>
      <c r="E251" s="264" t="s">
        <v>636</v>
      </c>
      <c r="F251" s="264" t="s">
        <v>636</v>
      </c>
      <c r="G251" s="264" t="s">
        <v>636</v>
      </c>
      <c r="H251" s="264" t="s">
        <v>636</v>
      </c>
      <c r="I251" s="264" t="s">
        <v>636</v>
      </c>
      <c r="J251" s="264" t="s">
        <v>636</v>
      </c>
      <c r="K251" s="264" t="s">
        <v>636</v>
      </c>
      <c r="L251" s="264" t="s">
        <v>636</v>
      </c>
      <c r="M251" s="264" t="s">
        <v>636</v>
      </c>
      <c r="N251" s="264" t="s">
        <v>636</v>
      </c>
      <c r="O251" s="264" t="s">
        <v>636</v>
      </c>
      <c r="P251" s="264" t="s">
        <v>636</v>
      </c>
      <c r="Q251" s="264" t="s">
        <v>636</v>
      </c>
      <c r="R251" s="264" t="s">
        <v>636</v>
      </c>
      <c r="S251" s="264" t="s">
        <v>636</v>
      </c>
      <c r="T251" s="264" t="s">
        <v>636</v>
      </c>
      <c r="U251" s="264" t="s">
        <v>636</v>
      </c>
      <c r="V251" s="264" t="s">
        <v>636</v>
      </c>
      <c r="AN251" s="234"/>
      <c r="AO251" s="247"/>
      <c r="AP251" s="231"/>
      <c r="AQ251" s="261" t="s">
        <v>415</v>
      </c>
      <c r="AR251" s="261" t="s">
        <v>2090</v>
      </c>
      <c r="AS251"/>
    </row>
    <row r="252" spans="1:45" ht="21.6" x14ac:dyDescent="0.65">
      <c r="A252" s="284">
        <v>122992</v>
      </c>
      <c r="B252" s="286" t="s">
        <v>415</v>
      </c>
      <c r="C252" t="s">
        <v>181</v>
      </c>
      <c r="D252" t="s">
        <v>183</v>
      </c>
      <c r="E252" t="s">
        <v>183</v>
      </c>
      <c r="F252" t="s">
        <v>183</v>
      </c>
      <c r="G252" t="s">
        <v>183</v>
      </c>
      <c r="H252" t="s">
        <v>183</v>
      </c>
      <c r="I252" t="s">
        <v>183</v>
      </c>
      <c r="J252" t="s">
        <v>183</v>
      </c>
      <c r="K252" t="s">
        <v>183</v>
      </c>
      <c r="L252" t="s">
        <v>183</v>
      </c>
      <c r="M252" t="s">
        <v>182</v>
      </c>
      <c r="N252" t="s">
        <v>182</v>
      </c>
      <c r="O252" t="s">
        <v>182</v>
      </c>
      <c r="P252" t="s">
        <v>183</v>
      </c>
      <c r="Q252" t="s">
        <v>183</v>
      </c>
      <c r="R252" t="s">
        <v>182</v>
      </c>
      <c r="S252" t="s">
        <v>182</v>
      </c>
      <c r="T252" t="s">
        <v>182</v>
      </c>
      <c r="U252" t="s">
        <v>182</v>
      </c>
      <c r="V252" t="s">
        <v>182</v>
      </c>
      <c r="AN252" s="293"/>
      <c r="AO252" s="247"/>
      <c r="AQ252" s="261" t="s">
        <v>415</v>
      </c>
      <c r="AR252" s="261" t="s">
        <v>307</v>
      </c>
    </row>
    <row r="253" spans="1:45" ht="43.2" x14ac:dyDescent="0.3">
      <c r="A253" s="260">
        <v>122993</v>
      </c>
      <c r="B253" s="261" t="s">
        <v>415</v>
      </c>
      <c r="C253" s="264" t="s">
        <v>636</v>
      </c>
      <c r="D253" s="264" t="s">
        <v>636</v>
      </c>
      <c r="E253" s="264" t="s">
        <v>636</v>
      </c>
      <c r="F253" s="264" t="s">
        <v>636</v>
      </c>
      <c r="G253" s="264" t="s">
        <v>636</v>
      </c>
      <c r="H253" s="264" t="s">
        <v>636</v>
      </c>
      <c r="I253" s="264" t="s">
        <v>636</v>
      </c>
      <c r="J253" s="264" t="s">
        <v>636</v>
      </c>
      <c r="K253" s="264" t="s">
        <v>636</v>
      </c>
      <c r="L253" s="264" t="s">
        <v>636</v>
      </c>
      <c r="M253" s="264" t="s">
        <v>636</v>
      </c>
      <c r="N253" s="264" t="s">
        <v>636</v>
      </c>
      <c r="O253" s="264" t="s">
        <v>636</v>
      </c>
      <c r="P253" s="264" t="s">
        <v>636</v>
      </c>
      <c r="Q253" s="264" t="s">
        <v>636</v>
      </c>
      <c r="R253" s="264" t="s">
        <v>636</v>
      </c>
      <c r="S253" s="264" t="s">
        <v>636</v>
      </c>
      <c r="T253" s="264" t="s">
        <v>636</v>
      </c>
      <c r="U253" s="264" t="s">
        <v>636</v>
      </c>
      <c r="V253" s="264" t="s">
        <v>636</v>
      </c>
      <c r="AN253" s="234"/>
      <c r="AO253" s="247"/>
      <c r="AP253" s="231"/>
      <c r="AQ253" s="261" t="s">
        <v>415</v>
      </c>
      <c r="AR253" s="261" t="s">
        <v>2090</v>
      </c>
      <c r="AS253"/>
    </row>
    <row r="254" spans="1:45" ht="43.2" x14ac:dyDescent="0.3">
      <c r="A254" s="260">
        <v>123001</v>
      </c>
      <c r="B254" s="261" t="s">
        <v>415</v>
      </c>
      <c r="C254" s="264" t="s">
        <v>636</v>
      </c>
      <c r="D254" s="264" t="s">
        <v>636</v>
      </c>
      <c r="E254" s="264" t="s">
        <v>636</v>
      </c>
      <c r="F254" s="264" t="s">
        <v>636</v>
      </c>
      <c r="G254" s="264" t="s">
        <v>636</v>
      </c>
      <c r="H254" s="264" t="s">
        <v>636</v>
      </c>
      <c r="I254" s="264" t="s">
        <v>636</v>
      </c>
      <c r="J254" s="264" t="s">
        <v>636</v>
      </c>
      <c r="K254" s="264" t="s">
        <v>636</v>
      </c>
      <c r="L254" s="264" t="s">
        <v>636</v>
      </c>
      <c r="M254" s="264" t="s">
        <v>636</v>
      </c>
      <c r="N254" s="264" t="s">
        <v>636</v>
      </c>
      <c r="O254" s="264" t="s">
        <v>636</v>
      </c>
      <c r="P254" s="264" t="s">
        <v>636</v>
      </c>
      <c r="Q254" s="264" t="s">
        <v>636</v>
      </c>
      <c r="R254" s="264" t="s">
        <v>636</v>
      </c>
      <c r="S254" s="264" t="s">
        <v>636</v>
      </c>
      <c r="T254" s="264" t="s">
        <v>636</v>
      </c>
      <c r="U254" s="264" t="s">
        <v>636</v>
      </c>
      <c r="V254" s="264" t="s">
        <v>636</v>
      </c>
      <c r="AN254" s="234"/>
      <c r="AO254" s="240"/>
      <c r="AP254" s="231"/>
      <c r="AQ254" s="261" t="s">
        <v>415</v>
      </c>
      <c r="AR254" s="261" t="s">
        <v>2090</v>
      </c>
      <c r="AS254"/>
    </row>
    <row r="255" spans="1:45" ht="43.2" x14ac:dyDescent="0.3">
      <c r="A255" s="260">
        <v>123004</v>
      </c>
      <c r="B255" s="261" t="s">
        <v>415</v>
      </c>
      <c r="C255" s="264" t="s">
        <v>636</v>
      </c>
      <c r="D255" s="264" t="s">
        <v>636</v>
      </c>
      <c r="E255" s="264" t="s">
        <v>636</v>
      </c>
      <c r="F255" s="264" t="s">
        <v>636</v>
      </c>
      <c r="G255" s="264" t="s">
        <v>636</v>
      </c>
      <c r="H255" s="264" t="s">
        <v>636</v>
      </c>
      <c r="I255" s="264" t="s">
        <v>636</v>
      </c>
      <c r="J255" s="264" t="s">
        <v>636</v>
      </c>
      <c r="K255" s="264" t="s">
        <v>636</v>
      </c>
      <c r="L255" s="264" t="s">
        <v>636</v>
      </c>
      <c r="M255" s="264" t="s">
        <v>636</v>
      </c>
      <c r="N255" s="264" t="s">
        <v>636</v>
      </c>
      <c r="O255" s="264" t="s">
        <v>636</v>
      </c>
      <c r="P255" s="264" t="s">
        <v>636</v>
      </c>
      <c r="Q255" s="264" t="s">
        <v>636</v>
      </c>
      <c r="R255" s="264" t="s">
        <v>636</v>
      </c>
      <c r="S255" s="264" t="s">
        <v>636</v>
      </c>
      <c r="T255" s="264" t="s">
        <v>636</v>
      </c>
      <c r="U255" s="264" t="s">
        <v>636</v>
      </c>
      <c r="V255" s="264" t="s">
        <v>636</v>
      </c>
      <c r="AN255" s="234"/>
      <c r="AO255" s="240"/>
      <c r="AP255" s="231"/>
      <c r="AQ255" s="261" t="s">
        <v>415</v>
      </c>
      <c r="AR255" s="261" t="s">
        <v>2090</v>
      </c>
      <c r="AS255"/>
    </row>
    <row r="256" spans="1:45" ht="21.6" x14ac:dyDescent="0.65">
      <c r="A256" s="286">
        <v>123010</v>
      </c>
      <c r="B256" s="286" t="s">
        <v>415</v>
      </c>
      <c r="C256" t="s">
        <v>181</v>
      </c>
      <c r="D256" t="s">
        <v>183</v>
      </c>
      <c r="E256" t="s">
        <v>181</v>
      </c>
      <c r="F256" t="s">
        <v>181</v>
      </c>
      <c r="G256" t="s">
        <v>181</v>
      </c>
      <c r="H256" t="s">
        <v>181</v>
      </c>
      <c r="I256" t="s">
        <v>181</v>
      </c>
      <c r="J256" t="s">
        <v>181</v>
      </c>
      <c r="K256" t="s">
        <v>181</v>
      </c>
      <c r="L256" t="s">
        <v>181</v>
      </c>
      <c r="M256" t="s">
        <v>181</v>
      </c>
      <c r="N256" t="s">
        <v>181</v>
      </c>
      <c r="O256" t="s">
        <v>181</v>
      </c>
      <c r="P256" t="s">
        <v>181</v>
      </c>
      <c r="Q256" t="s">
        <v>181</v>
      </c>
      <c r="R256" t="s">
        <v>181</v>
      </c>
      <c r="S256" t="s">
        <v>181</v>
      </c>
      <c r="T256" t="s">
        <v>181</v>
      </c>
      <c r="U256" t="s">
        <v>183</v>
      </c>
      <c r="V256" t="s">
        <v>181</v>
      </c>
      <c r="AN256" s="293"/>
      <c r="AO256" s="247"/>
      <c r="AQ256" s="261" t="s">
        <v>415</v>
      </c>
      <c r="AR256" s="261" t="s">
        <v>307</v>
      </c>
    </row>
    <row r="257" spans="1:45" ht="76.2" x14ac:dyDescent="0.65">
      <c r="A257" s="284">
        <v>123015</v>
      </c>
      <c r="B257" s="286" t="s">
        <v>417</v>
      </c>
      <c r="C257" t="s">
        <v>636</v>
      </c>
      <c r="D257" t="s">
        <v>636</v>
      </c>
      <c r="E257" t="s">
        <v>636</v>
      </c>
      <c r="F257" t="s">
        <v>636</v>
      </c>
      <c r="G257" t="s">
        <v>636</v>
      </c>
      <c r="H257" t="s">
        <v>636</v>
      </c>
      <c r="I257" t="s">
        <v>636</v>
      </c>
      <c r="J257" t="s">
        <v>636</v>
      </c>
      <c r="K257" t="s">
        <v>636</v>
      </c>
      <c r="L257" t="s">
        <v>636</v>
      </c>
      <c r="M257" t="s">
        <v>636</v>
      </c>
      <c r="N257" t="s">
        <v>636</v>
      </c>
      <c r="O257" t="s">
        <v>636</v>
      </c>
      <c r="P257" t="s">
        <v>636</v>
      </c>
      <c r="Q257" t="s">
        <v>636</v>
      </c>
      <c r="AN257" s="293"/>
      <c r="AO257" s="247"/>
      <c r="AQ257" s="261" t="s">
        <v>417</v>
      </c>
      <c r="AR257" s="261" t="s">
        <v>2092</v>
      </c>
    </row>
    <row r="258" spans="1:45" ht="21.6" x14ac:dyDescent="0.65">
      <c r="A258" s="286">
        <v>123018</v>
      </c>
      <c r="B258" s="286" t="s">
        <v>415</v>
      </c>
      <c r="C258" t="s">
        <v>183</v>
      </c>
      <c r="D258" t="s">
        <v>183</v>
      </c>
      <c r="E258" t="s">
        <v>183</v>
      </c>
      <c r="F258" t="s">
        <v>181</v>
      </c>
      <c r="G258" t="s">
        <v>181</v>
      </c>
      <c r="H258" t="s">
        <v>183</v>
      </c>
      <c r="I258" t="s">
        <v>181</v>
      </c>
      <c r="J258" t="s">
        <v>181</v>
      </c>
      <c r="K258" t="s">
        <v>183</v>
      </c>
      <c r="L258" t="s">
        <v>182</v>
      </c>
      <c r="M258" t="s">
        <v>181</v>
      </c>
      <c r="N258" t="s">
        <v>181</v>
      </c>
      <c r="O258" t="s">
        <v>183</v>
      </c>
      <c r="P258" t="s">
        <v>181</v>
      </c>
      <c r="Q258" t="s">
        <v>181</v>
      </c>
      <c r="R258" t="s">
        <v>181</v>
      </c>
      <c r="S258" t="s">
        <v>183</v>
      </c>
      <c r="T258" t="s">
        <v>182</v>
      </c>
      <c r="U258" t="s">
        <v>182</v>
      </c>
      <c r="V258" t="s">
        <v>183</v>
      </c>
      <c r="AN258" s="293"/>
      <c r="AO258" s="247"/>
      <c r="AQ258" s="261" t="s">
        <v>415</v>
      </c>
      <c r="AR258" s="261" t="s">
        <v>307</v>
      </c>
    </row>
    <row r="259" spans="1:45" ht="43.2" x14ac:dyDescent="0.3">
      <c r="A259" s="260">
        <v>123026</v>
      </c>
      <c r="B259" s="261" t="s">
        <v>415</v>
      </c>
      <c r="C259" s="264" t="s">
        <v>636</v>
      </c>
      <c r="D259" s="264" t="s">
        <v>636</v>
      </c>
      <c r="E259" s="264" t="s">
        <v>636</v>
      </c>
      <c r="F259" s="264" t="s">
        <v>636</v>
      </c>
      <c r="G259" s="264" t="s">
        <v>636</v>
      </c>
      <c r="H259" s="264" t="s">
        <v>636</v>
      </c>
      <c r="I259" s="264" t="s">
        <v>636</v>
      </c>
      <c r="J259" s="264" t="s">
        <v>636</v>
      </c>
      <c r="K259" s="264" t="s">
        <v>636</v>
      </c>
      <c r="L259" s="264" t="s">
        <v>636</v>
      </c>
      <c r="M259" s="264" t="s">
        <v>636</v>
      </c>
      <c r="N259" s="264" t="s">
        <v>636</v>
      </c>
      <c r="O259" s="264" t="s">
        <v>636</v>
      </c>
      <c r="P259" s="264" t="s">
        <v>636</v>
      </c>
      <c r="Q259" s="264" t="s">
        <v>636</v>
      </c>
      <c r="R259" s="264" t="s">
        <v>636</v>
      </c>
      <c r="S259" s="264" t="s">
        <v>636</v>
      </c>
      <c r="T259" s="264" t="s">
        <v>636</v>
      </c>
      <c r="U259" s="264" t="s">
        <v>636</v>
      </c>
      <c r="V259" s="264" t="s">
        <v>636</v>
      </c>
      <c r="AN259" s="234"/>
      <c r="AO259" s="247"/>
      <c r="AQ259" s="261" t="s">
        <v>415</v>
      </c>
      <c r="AR259" s="261" t="s">
        <v>2090</v>
      </c>
      <c r="AS259"/>
    </row>
    <row r="260" spans="1:45" ht="43.2" x14ac:dyDescent="0.3">
      <c r="A260" s="260">
        <v>123029</v>
      </c>
      <c r="B260" s="261" t="s">
        <v>415</v>
      </c>
      <c r="C260" s="264" t="s">
        <v>636</v>
      </c>
      <c r="D260" s="264" t="s">
        <v>636</v>
      </c>
      <c r="E260" s="264" t="s">
        <v>636</v>
      </c>
      <c r="F260" s="264" t="s">
        <v>636</v>
      </c>
      <c r="G260" s="264" t="s">
        <v>636</v>
      </c>
      <c r="H260" s="264" t="s">
        <v>636</v>
      </c>
      <c r="I260" s="264" t="s">
        <v>636</v>
      </c>
      <c r="J260" s="264" t="s">
        <v>636</v>
      </c>
      <c r="K260" s="264" t="s">
        <v>636</v>
      </c>
      <c r="L260" s="264" t="s">
        <v>636</v>
      </c>
      <c r="M260" s="264" t="s">
        <v>636</v>
      </c>
      <c r="N260" s="264" t="s">
        <v>636</v>
      </c>
      <c r="O260" s="264" t="s">
        <v>636</v>
      </c>
      <c r="P260" s="264" t="s">
        <v>636</v>
      </c>
      <c r="Q260" s="264" t="s">
        <v>636</v>
      </c>
      <c r="R260" s="264" t="s">
        <v>636</v>
      </c>
      <c r="S260" s="264" t="s">
        <v>636</v>
      </c>
      <c r="T260" s="264" t="s">
        <v>636</v>
      </c>
      <c r="U260" s="264" t="s">
        <v>636</v>
      </c>
      <c r="V260" s="264" t="s">
        <v>636</v>
      </c>
      <c r="AN260" s="234"/>
      <c r="AO260" s="247"/>
      <c r="AQ260" s="261" t="s">
        <v>415</v>
      </c>
      <c r="AR260" s="261" t="s">
        <v>2090</v>
      </c>
      <c r="AS260"/>
    </row>
    <row r="261" spans="1:45" ht="43.2" x14ac:dyDescent="0.3">
      <c r="A261" s="260">
        <v>123038</v>
      </c>
      <c r="B261" s="261" t="s">
        <v>415</v>
      </c>
      <c r="C261" s="264" t="s">
        <v>636</v>
      </c>
      <c r="D261" s="264" t="s">
        <v>636</v>
      </c>
      <c r="E261" s="264" t="s">
        <v>636</v>
      </c>
      <c r="F261" s="264" t="s">
        <v>636</v>
      </c>
      <c r="G261" s="264" t="s">
        <v>636</v>
      </c>
      <c r="H261" s="264" t="s">
        <v>636</v>
      </c>
      <c r="I261" s="264" t="s">
        <v>636</v>
      </c>
      <c r="J261" s="264" t="s">
        <v>636</v>
      </c>
      <c r="K261" s="264" t="s">
        <v>636</v>
      </c>
      <c r="L261" s="264" t="s">
        <v>636</v>
      </c>
      <c r="M261" s="264" t="s">
        <v>636</v>
      </c>
      <c r="N261" s="264" t="s">
        <v>636</v>
      </c>
      <c r="O261" s="264" t="s">
        <v>636</v>
      </c>
      <c r="P261" s="264" t="s">
        <v>636</v>
      </c>
      <c r="Q261" s="264" t="s">
        <v>636</v>
      </c>
      <c r="R261" s="264" t="s">
        <v>636</v>
      </c>
      <c r="S261" s="264" t="s">
        <v>636</v>
      </c>
      <c r="T261" s="264" t="s">
        <v>636</v>
      </c>
      <c r="U261" s="264" t="s">
        <v>636</v>
      </c>
      <c r="V261" s="264" t="s">
        <v>636</v>
      </c>
      <c r="AN261" s="234"/>
      <c r="AO261" s="247"/>
      <c r="AQ261" s="261" t="s">
        <v>415</v>
      </c>
      <c r="AR261" s="261" t="s">
        <v>2090</v>
      </c>
      <c r="AS261"/>
    </row>
    <row r="262" spans="1:45" ht="21.6" x14ac:dyDescent="0.65">
      <c r="A262" s="284">
        <v>123044</v>
      </c>
      <c r="B262" s="286" t="s">
        <v>415</v>
      </c>
      <c r="C262" t="s">
        <v>183</v>
      </c>
      <c r="D262" t="s">
        <v>181</v>
      </c>
      <c r="E262" t="s">
        <v>181</v>
      </c>
      <c r="F262" t="s">
        <v>183</v>
      </c>
      <c r="G262" t="s">
        <v>181</v>
      </c>
      <c r="H262" t="s">
        <v>183</v>
      </c>
      <c r="I262" t="s">
        <v>181</v>
      </c>
      <c r="J262" t="s">
        <v>183</v>
      </c>
      <c r="K262" t="s">
        <v>183</v>
      </c>
      <c r="L262" t="s">
        <v>181</v>
      </c>
      <c r="M262" t="s">
        <v>181</v>
      </c>
      <c r="N262" t="s">
        <v>181</v>
      </c>
      <c r="O262" t="s">
        <v>183</v>
      </c>
      <c r="P262" t="s">
        <v>183</v>
      </c>
      <c r="Q262" t="s">
        <v>181</v>
      </c>
      <c r="R262" t="s">
        <v>182</v>
      </c>
      <c r="S262" t="s">
        <v>181</v>
      </c>
      <c r="T262" t="s">
        <v>181</v>
      </c>
      <c r="U262" t="s">
        <v>181</v>
      </c>
      <c r="V262" t="s">
        <v>181</v>
      </c>
      <c r="AN262" s="293"/>
      <c r="AO262" s="247"/>
      <c r="AQ262" s="261" t="s">
        <v>415</v>
      </c>
      <c r="AR262" s="261" t="s">
        <v>307</v>
      </c>
    </row>
    <row r="263" spans="1:45" ht="43.2" x14ac:dyDescent="0.3">
      <c r="A263" s="260">
        <v>123050</v>
      </c>
      <c r="B263" s="261" t="s">
        <v>415</v>
      </c>
      <c r="C263" s="264" t="s">
        <v>636</v>
      </c>
      <c r="D263" s="264" t="s">
        <v>636</v>
      </c>
      <c r="E263" s="264" t="s">
        <v>636</v>
      </c>
      <c r="F263" s="264" t="s">
        <v>636</v>
      </c>
      <c r="G263" s="264" t="s">
        <v>636</v>
      </c>
      <c r="H263" s="264" t="s">
        <v>636</v>
      </c>
      <c r="I263" s="264" t="s">
        <v>636</v>
      </c>
      <c r="J263" s="264" t="s">
        <v>636</v>
      </c>
      <c r="K263" s="264" t="s">
        <v>636</v>
      </c>
      <c r="L263" s="264" t="s">
        <v>636</v>
      </c>
      <c r="M263" s="264" t="s">
        <v>636</v>
      </c>
      <c r="N263" s="264" t="s">
        <v>636</v>
      </c>
      <c r="O263" s="264" t="s">
        <v>636</v>
      </c>
      <c r="P263" s="264" t="s">
        <v>636</v>
      </c>
      <c r="Q263" s="264" t="s">
        <v>636</v>
      </c>
      <c r="R263" s="264" t="s">
        <v>636</v>
      </c>
      <c r="S263" s="264" t="s">
        <v>636</v>
      </c>
      <c r="T263" s="264" t="s">
        <v>636</v>
      </c>
      <c r="U263" s="264" t="s">
        <v>636</v>
      </c>
      <c r="V263" s="264" t="s">
        <v>636</v>
      </c>
      <c r="AN263" s="234"/>
      <c r="AO263" s="247"/>
      <c r="AQ263" s="261" t="s">
        <v>415</v>
      </c>
      <c r="AR263" s="261" t="s">
        <v>2091</v>
      </c>
      <c r="AS263"/>
    </row>
    <row r="264" spans="1:45" ht="43.2" x14ac:dyDescent="0.3">
      <c r="A264" s="260">
        <v>123053</v>
      </c>
      <c r="B264" s="261" t="s">
        <v>415</v>
      </c>
      <c r="C264" s="264" t="s">
        <v>636</v>
      </c>
      <c r="D264" s="264" t="s">
        <v>636</v>
      </c>
      <c r="E264" s="264" t="s">
        <v>636</v>
      </c>
      <c r="F264" s="264" t="s">
        <v>636</v>
      </c>
      <c r="G264" s="264" t="s">
        <v>636</v>
      </c>
      <c r="H264" s="264" t="s">
        <v>636</v>
      </c>
      <c r="I264" s="264" t="s">
        <v>636</v>
      </c>
      <c r="J264" s="264" t="s">
        <v>636</v>
      </c>
      <c r="K264" s="264" t="s">
        <v>636</v>
      </c>
      <c r="L264" s="264" t="s">
        <v>636</v>
      </c>
      <c r="M264" s="264" t="s">
        <v>636</v>
      </c>
      <c r="N264" s="264" t="s">
        <v>636</v>
      </c>
      <c r="O264" s="264" t="s">
        <v>636</v>
      </c>
      <c r="P264" s="264" t="s">
        <v>636</v>
      </c>
      <c r="Q264" s="264" t="s">
        <v>636</v>
      </c>
      <c r="R264" s="264" t="s">
        <v>636</v>
      </c>
      <c r="S264" s="264" t="s">
        <v>636</v>
      </c>
      <c r="T264" s="264" t="s">
        <v>636</v>
      </c>
      <c r="U264" s="264" t="s">
        <v>636</v>
      </c>
      <c r="V264" s="264" t="s">
        <v>636</v>
      </c>
      <c r="AN264" s="234"/>
      <c r="AO264" s="247"/>
      <c r="AQ264" s="261" t="s">
        <v>415</v>
      </c>
      <c r="AR264" s="261" t="s">
        <v>2091</v>
      </c>
      <c r="AS264"/>
    </row>
    <row r="265" spans="1:45" ht="43.2" x14ac:dyDescent="0.3">
      <c r="A265" s="260">
        <v>123054</v>
      </c>
      <c r="B265" s="261" t="s">
        <v>415</v>
      </c>
      <c r="C265" s="264" t="s">
        <v>636</v>
      </c>
      <c r="D265" s="264" t="s">
        <v>636</v>
      </c>
      <c r="E265" s="264" t="s">
        <v>636</v>
      </c>
      <c r="F265" s="264" t="s">
        <v>636</v>
      </c>
      <c r="G265" s="264" t="s">
        <v>636</v>
      </c>
      <c r="H265" s="264" t="s">
        <v>636</v>
      </c>
      <c r="I265" s="264" t="s">
        <v>636</v>
      </c>
      <c r="J265" s="264" t="s">
        <v>636</v>
      </c>
      <c r="K265" s="264" t="s">
        <v>636</v>
      </c>
      <c r="L265" s="264" t="s">
        <v>636</v>
      </c>
      <c r="M265" s="264" t="s">
        <v>636</v>
      </c>
      <c r="N265" s="264" t="s">
        <v>636</v>
      </c>
      <c r="O265" s="264" t="s">
        <v>636</v>
      </c>
      <c r="P265" s="264" t="s">
        <v>636</v>
      </c>
      <c r="Q265" s="264" t="s">
        <v>636</v>
      </c>
      <c r="R265" s="264" t="s">
        <v>636</v>
      </c>
      <c r="S265" s="264" t="s">
        <v>636</v>
      </c>
      <c r="T265" s="264" t="s">
        <v>636</v>
      </c>
      <c r="U265" s="264" t="s">
        <v>636</v>
      </c>
      <c r="V265" s="264" t="s">
        <v>636</v>
      </c>
      <c r="AN265" s="234"/>
      <c r="AO265" s="240"/>
      <c r="AP265" s="231"/>
      <c r="AQ265" s="261" t="s">
        <v>415</v>
      </c>
      <c r="AR265" s="261" t="s">
        <v>2090</v>
      </c>
      <c r="AS265"/>
    </row>
    <row r="266" spans="1:45" ht="47.4" x14ac:dyDescent="0.65">
      <c r="A266" s="284">
        <v>123059</v>
      </c>
      <c r="B266" s="286" t="s">
        <v>415</v>
      </c>
      <c r="C266" t="s">
        <v>636</v>
      </c>
      <c r="D266" t="s">
        <v>636</v>
      </c>
      <c r="E266" t="s">
        <v>636</v>
      </c>
      <c r="F266" t="s">
        <v>636</v>
      </c>
      <c r="G266" t="s">
        <v>636</v>
      </c>
      <c r="H266" t="s">
        <v>636</v>
      </c>
      <c r="I266" t="s">
        <v>636</v>
      </c>
      <c r="J266" t="s">
        <v>636</v>
      </c>
      <c r="K266" t="s">
        <v>636</v>
      </c>
      <c r="L266" t="s">
        <v>636</v>
      </c>
      <c r="M266" t="s">
        <v>636</v>
      </c>
      <c r="N266" t="s">
        <v>636</v>
      </c>
      <c r="O266" t="s">
        <v>636</v>
      </c>
      <c r="P266" t="s">
        <v>636</v>
      </c>
      <c r="Q266" t="s">
        <v>636</v>
      </c>
      <c r="R266" t="s">
        <v>636</v>
      </c>
      <c r="S266" t="s">
        <v>636</v>
      </c>
      <c r="T266" t="s">
        <v>636</v>
      </c>
      <c r="U266" t="s">
        <v>636</v>
      </c>
      <c r="V266" t="s">
        <v>636</v>
      </c>
      <c r="AN266" s="293"/>
      <c r="AO266" s="247"/>
      <c r="AQ266" s="261" t="s">
        <v>415</v>
      </c>
      <c r="AR266" s="261" t="s">
        <v>2090</v>
      </c>
    </row>
    <row r="267" spans="1:45" ht="43.2" x14ac:dyDescent="0.3">
      <c r="A267" s="260">
        <v>123062</v>
      </c>
      <c r="B267" s="261" t="s">
        <v>415</v>
      </c>
      <c r="C267" s="264" t="s">
        <v>636</v>
      </c>
      <c r="D267" s="264" t="s">
        <v>636</v>
      </c>
      <c r="E267" s="264" t="s">
        <v>636</v>
      </c>
      <c r="F267" s="264" t="s">
        <v>636</v>
      </c>
      <c r="G267" s="264" t="s">
        <v>636</v>
      </c>
      <c r="H267" s="264" t="s">
        <v>636</v>
      </c>
      <c r="I267" s="264" t="s">
        <v>636</v>
      </c>
      <c r="J267" s="264" t="s">
        <v>636</v>
      </c>
      <c r="K267" s="264" t="s">
        <v>636</v>
      </c>
      <c r="L267" s="264" t="s">
        <v>636</v>
      </c>
      <c r="M267" s="264" t="s">
        <v>636</v>
      </c>
      <c r="N267" s="264" t="s">
        <v>636</v>
      </c>
      <c r="O267" s="264" t="s">
        <v>636</v>
      </c>
      <c r="P267" s="264" t="s">
        <v>636</v>
      </c>
      <c r="Q267" s="264" t="s">
        <v>636</v>
      </c>
      <c r="R267" s="264" t="s">
        <v>636</v>
      </c>
      <c r="S267" s="264" t="s">
        <v>636</v>
      </c>
      <c r="T267" s="264" t="s">
        <v>636</v>
      </c>
      <c r="U267" s="264" t="s">
        <v>636</v>
      </c>
      <c r="V267" s="264" t="s">
        <v>636</v>
      </c>
      <c r="AN267" s="234"/>
      <c r="AO267" s="247"/>
      <c r="AQ267" s="261" t="s">
        <v>415</v>
      </c>
      <c r="AR267" s="261" t="s">
        <v>2090</v>
      </c>
      <c r="AS267"/>
    </row>
    <row r="268" spans="1:45" ht="14.4" x14ac:dyDescent="0.3">
      <c r="A268" s="262">
        <v>123064</v>
      </c>
      <c r="B268" s="263" t="s">
        <v>415</v>
      </c>
      <c r="C268" s="264" t="s">
        <v>183</v>
      </c>
      <c r="D268" s="264" t="s">
        <v>183</v>
      </c>
      <c r="E268" s="264" t="s">
        <v>181</v>
      </c>
      <c r="F268" s="264" t="s">
        <v>181</v>
      </c>
      <c r="G268" s="264" t="s">
        <v>181</v>
      </c>
      <c r="H268" s="264" t="s">
        <v>183</v>
      </c>
      <c r="I268" s="264" t="s">
        <v>183</v>
      </c>
      <c r="J268" s="264" t="s">
        <v>183</v>
      </c>
      <c r="K268" s="264" t="s">
        <v>183</v>
      </c>
      <c r="L268" s="264" t="s">
        <v>181</v>
      </c>
      <c r="M268" s="264" t="s">
        <v>183</v>
      </c>
      <c r="N268" s="264" t="s">
        <v>181</v>
      </c>
      <c r="O268" s="264" t="s">
        <v>181</v>
      </c>
      <c r="P268" s="264" t="s">
        <v>181</v>
      </c>
      <c r="Q268" s="264" t="s">
        <v>183</v>
      </c>
      <c r="R268" s="264" t="s">
        <v>181</v>
      </c>
      <c r="S268" s="264" t="s">
        <v>183</v>
      </c>
      <c r="T268" s="264" t="s">
        <v>183</v>
      </c>
      <c r="U268" s="264" t="s">
        <v>183</v>
      </c>
      <c r="V268" s="264" t="s">
        <v>181</v>
      </c>
      <c r="W268" s="264"/>
      <c r="X268" s="264"/>
      <c r="Y268" s="264"/>
      <c r="Z268" s="264"/>
      <c r="AA268" s="264"/>
      <c r="AB268" s="264"/>
      <c r="AC268" s="264"/>
      <c r="AD268" s="264"/>
      <c r="AE268" s="264"/>
      <c r="AF268" s="264"/>
      <c r="AG268" s="264"/>
      <c r="AH268" s="264"/>
      <c r="AI268" s="264"/>
      <c r="AJ268" s="264"/>
      <c r="AK268" s="264"/>
      <c r="AL268" s="264"/>
      <c r="AM268" s="264"/>
      <c r="AN268" s="292"/>
      <c r="AO268" s="296"/>
      <c r="AP268" s="264"/>
      <c r="AQ268" s="261" t="e">
        <f>VLOOKUP(A268,#REF!,5,0)</f>
        <v>#REF!</v>
      </c>
      <c r="AR268" s="261" t="e">
        <f>VLOOKUP(A268,#REF!,6,0)</f>
        <v>#REF!</v>
      </c>
      <c r="AS268"/>
    </row>
    <row r="269" spans="1:45" ht="21.6" x14ac:dyDescent="0.65">
      <c r="A269" s="286">
        <v>123078</v>
      </c>
      <c r="B269" s="286" t="s">
        <v>415</v>
      </c>
      <c r="C269" t="s">
        <v>181</v>
      </c>
      <c r="D269" t="s">
        <v>181</v>
      </c>
      <c r="E269" t="s">
        <v>181</v>
      </c>
      <c r="F269" t="s">
        <v>181</v>
      </c>
      <c r="G269" t="s">
        <v>181</v>
      </c>
      <c r="H269" t="s">
        <v>183</v>
      </c>
      <c r="I269" t="s">
        <v>181</v>
      </c>
      <c r="J269" t="s">
        <v>183</v>
      </c>
      <c r="K269" t="s">
        <v>183</v>
      </c>
      <c r="L269" t="s">
        <v>181</v>
      </c>
      <c r="M269" t="s">
        <v>183</v>
      </c>
      <c r="N269" t="s">
        <v>183</v>
      </c>
      <c r="O269" t="s">
        <v>183</v>
      </c>
      <c r="P269" t="s">
        <v>181</v>
      </c>
      <c r="Q269" t="s">
        <v>181</v>
      </c>
      <c r="R269" t="s">
        <v>181</v>
      </c>
      <c r="S269" t="s">
        <v>181</v>
      </c>
      <c r="T269" t="s">
        <v>181</v>
      </c>
      <c r="U269" t="s">
        <v>181</v>
      </c>
      <c r="V269" t="s">
        <v>181</v>
      </c>
      <c r="AN269" s="293"/>
      <c r="AO269" s="247"/>
      <c r="AQ269" s="261" t="s">
        <v>415</v>
      </c>
      <c r="AR269" s="261" t="s">
        <v>307</v>
      </c>
    </row>
    <row r="270" spans="1:45" ht="21.6" x14ac:dyDescent="0.65">
      <c r="A270" s="284">
        <v>123088</v>
      </c>
      <c r="B270" s="286" t="s">
        <v>415</v>
      </c>
      <c r="C270" t="s">
        <v>183</v>
      </c>
      <c r="D270" t="s">
        <v>183</v>
      </c>
      <c r="E270" t="s">
        <v>183</v>
      </c>
      <c r="F270" t="s">
        <v>183</v>
      </c>
      <c r="G270" t="s">
        <v>183</v>
      </c>
      <c r="H270" t="s">
        <v>183</v>
      </c>
      <c r="I270" t="s">
        <v>183</v>
      </c>
      <c r="J270" t="s">
        <v>183</v>
      </c>
      <c r="K270" t="s">
        <v>183</v>
      </c>
      <c r="L270" t="s">
        <v>183</v>
      </c>
      <c r="M270" t="s">
        <v>183</v>
      </c>
      <c r="N270" t="s">
        <v>181</v>
      </c>
      <c r="O270" t="s">
        <v>183</v>
      </c>
      <c r="P270" t="s">
        <v>181</v>
      </c>
      <c r="Q270" t="s">
        <v>183</v>
      </c>
      <c r="R270" t="s">
        <v>181</v>
      </c>
      <c r="S270" t="s">
        <v>183</v>
      </c>
      <c r="T270" t="s">
        <v>182</v>
      </c>
      <c r="U270" t="s">
        <v>183</v>
      </c>
      <c r="V270" t="s">
        <v>182</v>
      </c>
      <c r="AN270" s="293"/>
      <c r="AO270" s="247"/>
      <c r="AQ270" s="261" t="s">
        <v>415</v>
      </c>
      <c r="AR270" s="261" t="s">
        <v>307</v>
      </c>
    </row>
    <row r="271" spans="1:45" ht="21.6" x14ac:dyDescent="0.65">
      <c r="A271" s="284">
        <v>123090</v>
      </c>
      <c r="B271" s="286" t="s">
        <v>415</v>
      </c>
      <c r="C271" t="s">
        <v>183</v>
      </c>
      <c r="D271" t="s">
        <v>181</v>
      </c>
      <c r="E271" t="s">
        <v>183</v>
      </c>
      <c r="F271" t="s">
        <v>183</v>
      </c>
      <c r="G271" t="s">
        <v>183</v>
      </c>
      <c r="H271" t="s">
        <v>183</v>
      </c>
      <c r="I271" t="s">
        <v>183</v>
      </c>
      <c r="J271" t="s">
        <v>183</v>
      </c>
      <c r="K271" t="s">
        <v>183</v>
      </c>
      <c r="L271" t="s">
        <v>183</v>
      </c>
      <c r="M271" t="s">
        <v>183</v>
      </c>
      <c r="N271" t="s">
        <v>183</v>
      </c>
      <c r="O271" t="s">
        <v>183</v>
      </c>
      <c r="P271" t="s">
        <v>183</v>
      </c>
      <c r="Q271" t="s">
        <v>183</v>
      </c>
      <c r="R271" s="264" t="s">
        <v>182</v>
      </c>
      <c r="S271" s="264" t="s">
        <v>182</v>
      </c>
      <c r="T271" s="264" t="s">
        <v>182</v>
      </c>
      <c r="U271" s="264" t="s">
        <v>182</v>
      </c>
      <c r="V271" s="264" t="s">
        <v>182</v>
      </c>
      <c r="AN271" s="293"/>
      <c r="AO271" s="247"/>
      <c r="AQ271" s="261" t="s">
        <v>415</v>
      </c>
      <c r="AR271" s="261" t="s">
        <v>307</v>
      </c>
    </row>
    <row r="272" spans="1:45" ht="43.2" x14ac:dyDescent="0.3">
      <c r="A272" s="260">
        <v>123091</v>
      </c>
      <c r="B272" s="261" t="s">
        <v>415</v>
      </c>
      <c r="C272" s="264" t="s">
        <v>636</v>
      </c>
      <c r="D272" s="264" t="s">
        <v>636</v>
      </c>
      <c r="E272" s="264" t="s">
        <v>636</v>
      </c>
      <c r="F272" s="264" t="s">
        <v>636</v>
      </c>
      <c r="G272" s="264" t="s">
        <v>636</v>
      </c>
      <c r="H272" s="264" t="s">
        <v>636</v>
      </c>
      <c r="I272" s="264" t="s">
        <v>636</v>
      </c>
      <c r="J272" s="264" t="s">
        <v>636</v>
      </c>
      <c r="K272" s="264" t="s">
        <v>636</v>
      </c>
      <c r="L272" s="264" t="s">
        <v>636</v>
      </c>
      <c r="M272" s="264" t="s">
        <v>636</v>
      </c>
      <c r="N272" s="264" t="s">
        <v>636</v>
      </c>
      <c r="O272" s="264" t="s">
        <v>636</v>
      </c>
      <c r="P272" s="264" t="s">
        <v>636</v>
      </c>
      <c r="Q272" s="264" t="s">
        <v>636</v>
      </c>
      <c r="R272" s="264" t="s">
        <v>636</v>
      </c>
      <c r="S272" s="264" t="s">
        <v>636</v>
      </c>
      <c r="T272" s="264" t="s">
        <v>636</v>
      </c>
      <c r="U272" s="264" t="s">
        <v>636</v>
      </c>
      <c r="V272" s="264" t="s">
        <v>636</v>
      </c>
      <c r="AN272" s="234"/>
      <c r="AO272" s="247"/>
      <c r="AQ272" s="261" t="s">
        <v>415</v>
      </c>
      <c r="AR272" s="261" t="s">
        <v>2090</v>
      </c>
      <c r="AS272"/>
    </row>
    <row r="273" spans="1:45" ht="47.4" x14ac:dyDescent="0.65">
      <c r="A273" s="284">
        <v>123097</v>
      </c>
      <c r="B273" s="286" t="s">
        <v>415</v>
      </c>
      <c r="C273" t="s">
        <v>636</v>
      </c>
      <c r="D273" t="s">
        <v>636</v>
      </c>
      <c r="E273" t="s">
        <v>636</v>
      </c>
      <c r="F273" t="s">
        <v>636</v>
      </c>
      <c r="G273" t="s">
        <v>636</v>
      </c>
      <c r="H273" t="s">
        <v>636</v>
      </c>
      <c r="I273" t="s">
        <v>636</v>
      </c>
      <c r="J273" t="s">
        <v>636</v>
      </c>
      <c r="K273" t="s">
        <v>636</v>
      </c>
      <c r="L273" t="s">
        <v>636</v>
      </c>
      <c r="M273" t="s">
        <v>636</v>
      </c>
      <c r="N273" t="s">
        <v>636</v>
      </c>
      <c r="O273" t="s">
        <v>636</v>
      </c>
      <c r="P273" t="s">
        <v>636</v>
      </c>
      <c r="Q273" t="s">
        <v>636</v>
      </c>
      <c r="R273" t="s">
        <v>636</v>
      </c>
      <c r="S273" t="s">
        <v>636</v>
      </c>
      <c r="T273" t="s">
        <v>636</v>
      </c>
      <c r="U273" t="s">
        <v>636</v>
      </c>
      <c r="V273" t="s">
        <v>636</v>
      </c>
      <c r="AN273" s="293"/>
      <c r="AO273" s="247"/>
      <c r="AQ273" s="261" t="s">
        <v>415</v>
      </c>
      <c r="AR273" s="261" t="s">
        <v>2093</v>
      </c>
    </row>
    <row r="274" spans="1:45" ht="21.6" x14ac:dyDescent="0.65">
      <c r="A274" s="286">
        <v>123106</v>
      </c>
      <c r="B274" s="286" t="s">
        <v>415</v>
      </c>
      <c r="C274" t="s">
        <v>183</v>
      </c>
      <c r="D274" t="s">
        <v>181</v>
      </c>
      <c r="E274" t="s">
        <v>181</v>
      </c>
      <c r="F274" t="s">
        <v>183</v>
      </c>
      <c r="G274" t="s">
        <v>181</v>
      </c>
      <c r="H274" t="s">
        <v>181</v>
      </c>
      <c r="I274" t="s">
        <v>183</v>
      </c>
      <c r="J274" t="s">
        <v>181</v>
      </c>
      <c r="K274" t="s">
        <v>183</v>
      </c>
      <c r="L274" t="s">
        <v>181</v>
      </c>
      <c r="M274" t="s">
        <v>183</v>
      </c>
      <c r="N274" t="s">
        <v>183</v>
      </c>
      <c r="O274" t="s">
        <v>183</v>
      </c>
      <c r="P274" t="s">
        <v>181</v>
      </c>
      <c r="Q274" t="s">
        <v>181</v>
      </c>
      <c r="R274" t="s">
        <v>183</v>
      </c>
      <c r="S274" t="s">
        <v>183</v>
      </c>
      <c r="T274" t="s">
        <v>183</v>
      </c>
      <c r="U274" t="s">
        <v>183</v>
      </c>
      <c r="V274" t="s">
        <v>181</v>
      </c>
      <c r="AN274" s="293"/>
      <c r="AO274" s="247"/>
      <c r="AQ274" s="261" t="s">
        <v>415</v>
      </c>
      <c r="AR274" s="261" t="s">
        <v>307</v>
      </c>
    </row>
    <row r="275" spans="1:45" ht="21.6" x14ac:dyDescent="0.65">
      <c r="A275" s="286">
        <v>123107</v>
      </c>
      <c r="B275" s="286" t="s">
        <v>415</v>
      </c>
      <c r="C275" t="s">
        <v>183</v>
      </c>
      <c r="D275" t="s">
        <v>183</v>
      </c>
      <c r="E275" t="s">
        <v>183</v>
      </c>
      <c r="F275" t="s">
        <v>183</v>
      </c>
      <c r="G275" t="s">
        <v>181</v>
      </c>
      <c r="H275" t="s">
        <v>181</v>
      </c>
      <c r="I275" t="s">
        <v>183</v>
      </c>
      <c r="J275" t="s">
        <v>181</v>
      </c>
      <c r="K275" t="s">
        <v>182</v>
      </c>
      <c r="L275" t="s">
        <v>183</v>
      </c>
      <c r="M275" t="s">
        <v>181</v>
      </c>
      <c r="N275" t="s">
        <v>181</v>
      </c>
      <c r="O275" t="s">
        <v>183</v>
      </c>
      <c r="P275" t="s">
        <v>181</v>
      </c>
      <c r="Q275" t="s">
        <v>183</v>
      </c>
      <c r="R275" t="s">
        <v>183</v>
      </c>
      <c r="S275" t="s">
        <v>181</v>
      </c>
      <c r="T275" t="s">
        <v>181</v>
      </c>
      <c r="U275" t="s">
        <v>181</v>
      </c>
      <c r="V275" t="s">
        <v>183</v>
      </c>
      <c r="AN275" s="293"/>
      <c r="AO275" s="247"/>
      <c r="AQ275" s="261" t="s">
        <v>415</v>
      </c>
      <c r="AR275" s="261" t="s">
        <v>307</v>
      </c>
    </row>
    <row r="276" spans="1:45" ht="43.2" x14ac:dyDescent="0.3">
      <c r="A276" s="260">
        <v>123109</v>
      </c>
      <c r="B276" s="261" t="s">
        <v>415</v>
      </c>
      <c r="C276" s="264" t="s">
        <v>636</v>
      </c>
      <c r="D276" s="264" t="s">
        <v>636</v>
      </c>
      <c r="E276" s="264" t="s">
        <v>636</v>
      </c>
      <c r="F276" s="264" t="s">
        <v>636</v>
      </c>
      <c r="G276" s="264" t="s">
        <v>636</v>
      </c>
      <c r="H276" s="264" t="s">
        <v>636</v>
      </c>
      <c r="I276" s="264" t="s">
        <v>636</v>
      </c>
      <c r="J276" s="264" t="s">
        <v>636</v>
      </c>
      <c r="K276" s="264" t="s">
        <v>636</v>
      </c>
      <c r="L276" s="264" t="s">
        <v>636</v>
      </c>
      <c r="M276" s="264" t="s">
        <v>636</v>
      </c>
      <c r="N276" s="264" t="s">
        <v>636</v>
      </c>
      <c r="O276" s="264" t="s">
        <v>636</v>
      </c>
      <c r="P276" s="264" t="s">
        <v>636</v>
      </c>
      <c r="Q276" s="264" t="s">
        <v>636</v>
      </c>
      <c r="R276" s="264" t="s">
        <v>636</v>
      </c>
      <c r="S276" s="264" t="s">
        <v>636</v>
      </c>
      <c r="T276" s="264" t="s">
        <v>636</v>
      </c>
      <c r="U276" s="264" t="s">
        <v>636</v>
      </c>
      <c r="V276" s="264" t="s">
        <v>636</v>
      </c>
      <c r="AN276" s="234"/>
      <c r="AO276" s="247"/>
      <c r="AQ276" s="261" t="s">
        <v>415</v>
      </c>
      <c r="AR276" s="261" t="s">
        <v>2090</v>
      </c>
      <c r="AS276"/>
    </row>
    <row r="277" spans="1:45" ht="43.2" x14ac:dyDescent="0.3">
      <c r="A277" s="260">
        <v>123116</v>
      </c>
      <c r="B277" s="261" t="s">
        <v>415</v>
      </c>
      <c r="C277" s="264" t="s">
        <v>636</v>
      </c>
      <c r="D277" s="264" t="s">
        <v>636</v>
      </c>
      <c r="E277" s="264" t="s">
        <v>636</v>
      </c>
      <c r="F277" s="264" t="s">
        <v>636</v>
      </c>
      <c r="G277" s="264" t="s">
        <v>636</v>
      </c>
      <c r="H277" s="264" t="s">
        <v>636</v>
      </c>
      <c r="I277" s="264" t="s">
        <v>636</v>
      </c>
      <c r="J277" s="264" t="s">
        <v>636</v>
      </c>
      <c r="K277" s="264" t="s">
        <v>636</v>
      </c>
      <c r="L277" s="264" t="s">
        <v>636</v>
      </c>
      <c r="M277" s="264" t="s">
        <v>636</v>
      </c>
      <c r="N277" s="264" t="s">
        <v>636</v>
      </c>
      <c r="O277" s="264" t="s">
        <v>636</v>
      </c>
      <c r="P277" s="264" t="s">
        <v>636</v>
      </c>
      <c r="Q277" s="264" t="s">
        <v>636</v>
      </c>
      <c r="R277" s="264" t="s">
        <v>636</v>
      </c>
      <c r="S277" s="264" t="s">
        <v>636</v>
      </c>
      <c r="T277" s="264" t="s">
        <v>636</v>
      </c>
      <c r="U277" s="264" t="s">
        <v>636</v>
      </c>
      <c r="V277" s="264" t="s">
        <v>636</v>
      </c>
      <c r="AN277" s="234"/>
      <c r="AO277" s="247"/>
      <c r="AQ277" s="261" t="s">
        <v>415</v>
      </c>
      <c r="AR277" s="261" t="s">
        <v>2090</v>
      </c>
      <c r="AS277"/>
    </row>
    <row r="278" spans="1:45" ht="14.4" x14ac:dyDescent="0.3">
      <c r="A278" s="262">
        <v>123122</v>
      </c>
      <c r="B278" s="263" t="s">
        <v>415</v>
      </c>
      <c r="C278" s="264" t="s">
        <v>182</v>
      </c>
      <c r="D278" s="264" t="s">
        <v>182</v>
      </c>
      <c r="E278" s="264" t="s">
        <v>182</v>
      </c>
      <c r="F278" s="264" t="s">
        <v>182</v>
      </c>
      <c r="G278" s="264" t="s">
        <v>182</v>
      </c>
      <c r="H278" s="264" t="s">
        <v>182</v>
      </c>
      <c r="I278" s="264" t="s">
        <v>182</v>
      </c>
      <c r="J278" s="264" t="s">
        <v>182</v>
      </c>
      <c r="K278" s="264" t="s">
        <v>182</v>
      </c>
      <c r="L278" s="264" t="s">
        <v>182</v>
      </c>
      <c r="M278" s="264" t="s">
        <v>182</v>
      </c>
      <c r="N278" s="264" t="s">
        <v>182</v>
      </c>
      <c r="O278" s="264" t="s">
        <v>182</v>
      </c>
      <c r="P278" s="264" t="s">
        <v>182</v>
      </c>
      <c r="Q278" s="264" t="s">
        <v>182</v>
      </c>
      <c r="R278" s="264" t="s">
        <v>182</v>
      </c>
      <c r="S278" s="264" t="s">
        <v>182</v>
      </c>
      <c r="T278" s="264" t="s">
        <v>182</v>
      </c>
      <c r="U278" s="264" t="s">
        <v>182</v>
      </c>
      <c r="V278" s="264" t="s">
        <v>182</v>
      </c>
      <c r="W278" s="264"/>
      <c r="X278" s="264"/>
      <c r="Y278" s="264"/>
      <c r="Z278" s="264"/>
      <c r="AA278" s="264"/>
      <c r="AB278" s="264"/>
      <c r="AC278" s="264"/>
      <c r="AD278" s="264"/>
      <c r="AE278" s="264"/>
      <c r="AF278" s="264"/>
      <c r="AG278" s="264"/>
      <c r="AH278" s="264"/>
      <c r="AI278" s="264"/>
      <c r="AJ278" s="264"/>
      <c r="AK278" s="264"/>
      <c r="AL278" s="264"/>
      <c r="AM278" s="264"/>
      <c r="AN278" s="292"/>
      <c r="AO278" s="296"/>
      <c r="AP278" s="264"/>
      <c r="AQ278" s="261" t="e">
        <f>VLOOKUP(A278,#REF!,5,0)</f>
        <v>#REF!</v>
      </c>
      <c r="AR278" s="261" t="e">
        <f>VLOOKUP(A278,#REF!,6,0)</f>
        <v>#REF!</v>
      </c>
      <c r="AS278"/>
    </row>
    <row r="279" spans="1:45" ht="21.6" x14ac:dyDescent="0.65">
      <c r="A279" s="284">
        <v>123132</v>
      </c>
      <c r="B279" s="286" t="s">
        <v>415</v>
      </c>
      <c r="C279" t="s">
        <v>183</v>
      </c>
      <c r="D279" t="s">
        <v>181</v>
      </c>
      <c r="E279" t="s">
        <v>181</v>
      </c>
      <c r="F279" t="s">
        <v>181</v>
      </c>
      <c r="G279" t="s">
        <v>181</v>
      </c>
      <c r="H279" t="s">
        <v>183</v>
      </c>
      <c r="I279" t="s">
        <v>183</v>
      </c>
      <c r="J279" t="s">
        <v>181</v>
      </c>
      <c r="K279" t="s">
        <v>181</v>
      </c>
      <c r="L279" t="s">
        <v>181</v>
      </c>
      <c r="M279" t="s">
        <v>183</v>
      </c>
      <c r="N279" t="s">
        <v>182</v>
      </c>
      <c r="O279" t="s">
        <v>182</v>
      </c>
      <c r="P279" t="s">
        <v>181</v>
      </c>
      <c r="Q279" t="s">
        <v>181</v>
      </c>
      <c r="R279" t="s">
        <v>183</v>
      </c>
      <c r="S279" t="s">
        <v>183</v>
      </c>
      <c r="T279" t="s">
        <v>183</v>
      </c>
      <c r="U279" t="s">
        <v>183</v>
      </c>
      <c r="V279" t="s">
        <v>182</v>
      </c>
      <c r="AN279" s="293"/>
      <c r="AO279" s="247"/>
      <c r="AQ279" s="261" t="s">
        <v>415</v>
      </c>
      <c r="AR279" s="261" t="s">
        <v>307</v>
      </c>
    </row>
    <row r="280" spans="1:45" ht="14.4" x14ac:dyDescent="0.3">
      <c r="A280" s="262">
        <v>123144</v>
      </c>
      <c r="B280" s="263" t="s">
        <v>415</v>
      </c>
      <c r="C280" s="264" t="s">
        <v>182</v>
      </c>
      <c r="D280" s="264" t="s">
        <v>182</v>
      </c>
      <c r="E280" s="264" t="s">
        <v>182</v>
      </c>
      <c r="F280" s="264" t="s">
        <v>182</v>
      </c>
      <c r="G280" s="264" t="s">
        <v>182</v>
      </c>
      <c r="H280" s="264" t="s">
        <v>182</v>
      </c>
      <c r="I280" s="264" t="s">
        <v>182</v>
      </c>
      <c r="J280" s="264" t="s">
        <v>182</v>
      </c>
      <c r="K280" s="264" t="s">
        <v>182</v>
      </c>
      <c r="L280" s="264" t="s">
        <v>182</v>
      </c>
      <c r="M280" s="264" t="s">
        <v>182</v>
      </c>
      <c r="N280" s="264" t="s">
        <v>182</v>
      </c>
      <c r="O280" s="264" t="s">
        <v>182</v>
      </c>
      <c r="P280" s="264" t="s">
        <v>182</v>
      </c>
      <c r="Q280" s="264" t="s">
        <v>182</v>
      </c>
      <c r="R280" s="264" t="s">
        <v>182</v>
      </c>
      <c r="S280" s="264" t="s">
        <v>182</v>
      </c>
      <c r="T280" s="264" t="s">
        <v>182</v>
      </c>
      <c r="U280" s="264" t="s">
        <v>182</v>
      </c>
      <c r="V280" s="264" t="s">
        <v>182</v>
      </c>
      <c r="W280" s="264"/>
      <c r="X280" s="264"/>
      <c r="Y280" s="264"/>
      <c r="Z280" s="264"/>
      <c r="AA280" s="264"/>
      <c r="AB280" s="264"/>
      <c r="AC280" s="264"/>
      <c r="AD280" s="264"/>
      <c r="AE280" s="264"/>
      <c r="AF280" s="264"/>
      <c r="AG280" s="264"/>
      <c r="AH280" s="264"/>
      <c r="AI280" s="264"/>
      <c r="AJ280" s="264"/>
      <c r="AK280" s="264"/>
      <c r="AL280" s="264"/>
      <c r="AM280" s="264"/>
      <c r="AN280" s="292"/>
      <c r="AO280" s="296"/>
      <c r="AP280" s="264"/>
      <c r="AQ280" s="261" t="e">
        <f>VLOOKUP(A280,#REF!,5,0)</f>
        <v>#REF!</v>
      </c>
      <c r="AR280" s="261" t="e">
        <f>VLOOKUP(A280,#REF!,6,0)</f>
        <v>#REF!</v>
      </c>
      <c r="AS280"/>
    </row>
    <row r="281" spans="1:45" ht="43.2" x14ac:dyDescent="0.3">
      <c r="A281" s="260">
        <v>123146</v>
      </c>
      <c r="B281" s="261" t="s">
        <v>415</v>
      </c>
      <c r="C281" s="264" t="s">
        <v>636</v>
      </c>
      <c r="D281" s="264" t="s">
        <v>636</v>
      </c>
      <c r="E281" s="264" t="s">
        <v>636</v>
      </c>
      <c r="F281" s="264" t="s">
        <v>636</v>
      </c>
      <c r="G281" s="264" t="s">
        <v>636</v>
      </c>
      <c r="H281" s="264" t="s">
        <v>636</v>
      </c>
      <c r="I281" s="264" t="s">
        <v>636</v>
      </c>
      <c r="J281" s="264" t="s">
        <v>636</v>
      </c>
      <c r="K281" s="264" t="s">
        <v>636</v>
      </c>
      <c r="L281" s="264" t="s">
        <v>636</v>
      </c>
      <c r="M281" s="264" t="s">
        <v>636</v>
      </c>
      <c r="N281" s="264" t="s">
        <v>636</v>
      </c>
      <c r="O281" s="264" t="s">
        <v>636</v>
      </c>
      <c r="P281" s="264" t="s">
        <v>636</v>
      </c>
      <c r="Q281" s="264" t="s">
        <v>636</v>
      </c>
      <c r="R281" s="264" t="s">
        <v>636</v>
      </c>
      <c r="S281" s="264" t="s">
        <v>636</v>
      </c>
      <c r="T281" s="264" t="s">
        <v>636</v>
      </c>
      <c r="U281" s="264" t="s">
        <v>636</v>
      </c>
      <c r="V281" s="264" t="s">
        <v>636</v>
      </c>
      <c r="AN281" s="237"/>
      <c r="AO281" s="244"/>
      <c r="AP281" s="245"/>
      <c r="AQ281" s="261" t="s">
        <v>415</v>
      </c>
      <c r="AR281" s="261" t="s">
        <v>2090</v>
      </c>
      <c r="AS281"/>
    </row>
    <row r="282" spans="1:45" ht="43.2" x14ac:dyDescent="0.3">
      <c r="A282" s="260">
        <v>123151</v>
      </c>
      <c r="B282" s="261" t="s">
        <v>415</v>
      </c>
      <c r="C282" s="264" t="s">
        <v>636</v>
      </c>
      <c r="D282" s="264" t="s">
        <v>636</v>
      </c>
      <c r="E282" s="264" t="s">
        <v>636</v>
      </c>
      <c r="F282" s="264" t="s">
        <v>636</v>
      </c>
      <c r="G282" s="264" t="s">
        <v>636</v>
      </c>
      <c r="H282" s="264" t="s">
        <v>636</v>
      </c>
      <c r="I282" s="264" t="s">
        <v>636</v>
      </c>
      <c r="J282" s="264" t="s">
        <v>636</v>
      </c>
      <c r="K282" s="264" t="s">
        <v>636</v>
      </c>
      <c r="L282" s="264" t="s">
        <v>636</v>
      </c>
      <c r="M282" s="264" t="s">
        <v>636</v>
      </c>
      <c r="N282" s="264" t="s">
        <v>636</v>
      </c>
      <c r="O282" s="264" t="s">
        <v>636</v>
      </c>
      <c r="P282" s="264" t="s">
        <v>636</v>
      </c>
      <c r="Q282" s="264" t="s">
        <v>636</v>
      </c>
      <c r="R282" s="264" t="s">
        <v>636</v>
      </c>
      <c r="S282" s="264" t="s">
        <v>636</v>
      </c>
      <c r="T282" s="264" t="s">
        <v>636</v>
      </c>
      <c r="U282" s="264" t="s">
        <v>636</v>
      </c>
      <c r="V282" s="264" t="s">
        <v>636</v>
      </c>
      <c r="AN282" s="234"/>
      <c r="AO282" s="247"/>
      <c r="AQ282" s="261" t="s">
        <v>415</v>
      </c>
      <c r="AR282" s="261" t="s">
        <v>2091</v>
      </c>
      <c r="AS282"/>
    </row>
    <row r="283" spans="1:45" ht="21.6" x14ac:dyDescent="0.65">
      <c r="A283" s="286">
        <v>123153</v>
      </c>
      <c r="B283" s="286" t="s">
        <v>415</v>
      </c>
      <c r="C283" t="s">
        <v>183</v>
      </c>
      <c r="D283" t="s">
        <v>181</v>
      </c>
      <c r="E283" t="s">
        <v>181</v>
      </c>
      <c r="F283" t="s">
        <v>183</v>
      </c>
      <c r="G283" t="s">
        <v>181</v>
      </c>
      <c r="H283" t="s">
        <v>183</v>
      </c>
      <c r="I283" t="s">
        <v>183</v>
      </c>
      <c r="J283" t="s">
        <v>182</v>
      </c>
      <c r="K283" t="s">
        <v>183</v>
      </c>
      <c r="L283" t="s">
        <v>183</v>
      </c>
      <c r="M283" t="s">
        <v>183</v>
      </c>
      <c r="N283" t="s">
        <v>181</v>
      </c>
      <c r="O283" t="s">
        <v>183</v>
      </c>
      <c r="P283" t="s">
        <v>182</v>
      </c>
      <c r="Q283" t="s">
        <v>181</v>
      </c>
      <c r="R283" t="s">
        <v>183</v>
      </c>
      <c r="S283" t="s">
        <v>182</v>
      </c>
      <c r="T283" t="s">
        <v>181</v>
      </c>
      <c r="U283" t="s">
        <v>182</v>
      </c>
      <c r="V283" t="s">
        <v>183</v>
      </c>
      <c r="AN283" s="293"/>
      <c r="AO283" s="247"/>
      <c r="AQ283" s="261" t="s">
        <v>415</v>
      </c>
      <c r="AR283" s="261" t="s">
        <v>307</v>
      </c>
    </row>
    <row r="284" spans="1:45" ht="14.4" x14ac:dyDescent="0.3">
      <c r="A284" s="262">
        <v>123157</v>
      </c>
      <c r="B284" s="263" t="s">
        <v>415</v>
      </c>
      <c r="C284" s="264" t="s">
        <v>183</v>
      </c>
      <c r="D284" s="264" t="s">
        <v>183</v>
      </c>
      <c r="E284" s="264" t="s">
        <v>183</v>
      </c>
      <c r="F284" s="264" t="s">
        <v>183</v>
      </c>
      <c r="G284" s="264" t="s">
        <v>183</v>
      </c>
      <c r="H284" s="264" t="s">
        <v>181</v>
      </c>
      <c r="I284" s="264" t="s">
        <v>181</v>
      </c>
      <c r="J284" s="264" t="s">
        <v>183</v>
      </c>
      <c r="K284" s="264" t="s">
        <v>181</v>
      </c>
      <c r="L284" s="264" t="s">
        <v>181</v>
      </c>
      <c r="M284" s="264" t="s">
        <v>183</v>
      </c>
      <c r="N284" s="264" t="s">
        <v>181</v>
      </c>
      <c r="O284" s="264" t="s">
        <v>181</v>
      </c>
      <c r="P284" s="264" t="s">
        <v>183</v>
      </c>
      <c r="Q284" s="264" t="s">
        <v>181</v>
      </c>
      <c r="R284" s="264" t="s">
        <v>183</v>
      </c>
      <c r="S284" s="264" t="s">
        <v>183</v>
      </c>
      <c r="T284" s="264" t="s">
        <v>183</v>
      </c>
      <c r="U284" s="264" t="s">
        <v>183</v>
      </c>
      <c r="V284" s="264" t="s">
        <v>183</v>
      </c>
      <c r="W284" s="264"/>
      <c r="X284" s="264"/>
      <c r="Y284" s="264"/>
      <c r="Z284" s="264"/>
      <c r="AA284" s="264"/>
      <c r="AB284" s="264"/>
      <c r="AC284" s="264"/>
      <c r="AD284" s="264"/>
      <c r="AE284" s="264"/>
      <c r="AF284" s="264"/>
      <c r="AG284" s="264"/>
      <c r="AH284" s="264"/>
      <c r="AI284" s="264"/>
      <c r="AJ284" s="264"/>
      <c r="AK284" s="264"/>
      <c r="AL284" s="264"/>
      <c r="AM284" s="264"/>
      <c r="AN284" s="292"/>
      <c r="AO284" s="296"/>
      <c r="AP284" s="264"/>
      <c r="AQ284" s="261" t="e">
        <f>VLOOKUP(A284,#REF!,5,0)</f>
        <v>#REF!</v>
      </c>
      <c r="AR284" s="261" t="e">
        <f>VLOOKUP(A284,#REF!,6,0)</f>
        <v>#REF!</v>
      </c>
      <c r="AS284"/>
    </row>
    <row r="285" spans="1:45" ht="14.4" x14ac:dyDescent="0.3">
      <c r="A285" s="262">
        <v>123160</v>
      </c>
      <c r="B285" s="263" t="s">
        <v>415</v>
      </c>
      <c r="C285" s="264" t="s">
        <v>183</v>
      </c>
      <c r="D285" s="264" t="s">
        <v>181</v>
      </c>
      <c r="E285" s="264" t="s">
        <v>183</v>
      </c>
      <c r="F285" s="264" t="s">
        <v>181</v>
      </c>
      <c r="G285" s="264" t="s">
        <v>183</v>
      </c>
      <c r="H285" s="264" t="s">
        <v>181</v>
      </c>
      <c r="I285" s="264" t="s">
        <v>181</v>
      </c>
      <c r="J285" s="264" t="s">
        <v>182</v>
      </c>
      <c r="K285" s="264" t="s">
        <v>181</v>
      </c>
      <c r="L285" s="264" t="s">
        <v>182</v>
      </c>
      <c r="M285" s="264" t="s">
        <v>183</v>
      </c>
      <c r="N285" s="264" t="s">
        <v>182</v>
      </c>
      <c r="O285" s="264" t="s">
        <v>183</v>
      </c>
      <c r="P285" s="264" t="s">
        <v>182</v>
      </c>
      <c r="Q285" s="264" t="s">
        <v>183</v>
      </c>
      <c r="R285" s="264" t="s">
        <v>182</v>
      </c>
      <c r="S285" s="264" t="s">
        <v>182</v>
      </c>
      <c r="T285" s="264" t="s">
        <v>182</v>
      </c>
      <c r="U285" s="264" t="s">
        <v>182</v>
      </c>
      <c r="V285" s="264" t="s">
        <v>182</v>
      </c>
      <c r="W285" s="264"/>
      <c r="X285" s="264"/>
      <c r="Y285" s="264"/>
      <c r="Z285" s="264"/>
      <c r="AA285" s="264"/>
      <c r="AB285" s="264"/>
      <c r="AC285" s="264"/>
      <c r="AD285" s="264"/>
      <c r="AE285" s="264"/>
      <c r="AF285" s="264"/>
      <c r="AG285" s="264"/>
      <c r="AH285" s="264"/>
      <c r="AI285" s="264"/>
      <c r="AJ285" s="264"/>
      <c r="AK285" s="264"/>
      <c r="AL285" s="264"/>
      <c r="AM285" s="264"/>
      <c r="AN285" s="292"/>
      <c r="AO285" s="296"/>
      <c r="AP285" s="264"/>
      <c r="AQ285" s="261" t="e">
        <f>VLOOKUP(A285,#REF!,5,0)</f>
        <v>#REF!</v>
      </c>
      <c r="AR285" s="261" t="e">
        <f>VLOOKUP(A285,#REF!,6,0)</f>
        <v>#REF!</v>
      </c>
      <c r="AS285"/>
    </row>
    <row r="286" spans="1:45" ht="43.2" x14ac:dyDescent="0.3">
      <c r="A286" s="260">
        <v>123161</v>
      </c>
      <c r="B286" s="261" t="s">
        <v>415</v>
      </c>
      <c r="C286" s="264" t="s">
        <v>636</v>
      </c>
      <c r="D286" s="264" t="s">
        <v>636</v>
      </c>
      <c r="E286" s="264" t="s">
        <v>636</v>
      </c>
      <c r="F286" s="264" t="s">
        <v>636</v>
      </c>
      <c r="G286" s="264" t="s">
        <v>636</v>
      </c>
      <c r="H286" s="264" t="s">
        <v>636</v>
      </c>
      <c r="I286" s="264" t="s">
        <v>636</v>
      </c>
      <c r="J286" s="264" t="s">
        <v>636</v>
      </c>
      <c r="K286" s="264" t="s">
        <v>636</v>
      </c>
      <c r="L286" s="264" t="s">
        <v>636</v>
      </c>
      <c r="M286" s="264" t="s">
        <v>636</v>
      </c>
      <c r="N286" s="264" t="s">
        <v>636</v>
      </c>
      <c r="O286" s="264" t="s">
        <v>636</v>
      </c>
      <c r="P286" s="264" t="s">
        <v>636</v>
      </c>
      <c r="Q286" s="264" t="s">
        <v>636</v>
      </c>
      <c r="R286" s="264" t="s">
        <v>636</v>
      </c>
      <c r="S286" s="264" t="s">
        <v>636</v>
      </c>
      <c r="T286" s="264" t="s">
        <v>636</v>
      </c>
      <c r="U286" s="264" t="s">
        <v>636</v>
      </c>
      <c r="V286" s="264" t="s">
        <v>636</v>
      </c>
      <c r="AN286" s="237"/>
      <c r="AO286" s="244"/>
      <c r="AP286" s="245"/>
      <c r="AQ286" s="261" t="s">
        <v>415</v>
      </c>
      <c r="AR286" s="261" t="s">
        <v>2090</v>
      </c>
      <c r="AS286"/>
    </row>
    <row r="287" spans="1:45" ht="43.2" x14ac:dyDescent="0.3">
      <c r="A287" s="260">
        <v>123164</v>
      </c>
      <c r="B287" s="261" t="s">
        <v>415</v>
      </c>
      <c r="C287" s="264" t="s">
        <v>636</v>
      </c>
      <c r="D287" s="264" t="s">
        <v>636</v>
      </c>
      <c r="E287" s="264" t="s">
        <v>636</v>
      </c>
      <c r="F287" s="264" t="s">
        <v>636</v>
      </c>
      <c r="G287" s="264" t="s">
        <v>636</v>
      </c>
      <c r="H287" s="264" t="s">
        <v>636</v>
      </c>
      <c r="I287" s="264" t="s">
        <v>636</v>
      </c>
      <c r="J287" s="264" t="s">
        <v>636</v>
      </c>
      <c r="K287" s="264" t="s">
        <v>636</v>
      </c>
      <c r="L287" s="264" t="s">
        <v>636</v>
      </c>
      <c r="M287" s="264" t="s">
        <v>636</v>
      </c>
      <c r="N287" s="264" t="s">
        <v>636</v>
      </c>
      <c r="O287" s="264" t="s">
        <v>636</v>
      </c>
      <c r="P287" s="264" t="s">
        <v>636</v>
      </c>
      <c r="Q287" s="264" t="s">
        <v>636</v>
      </c>
      <c r="R287" s="264" t="s">
        <v>636</v>
      </c>
      <c r="S287" s="264" t="s">
        <v>636</v>
      </c>
      <c r="T287" s="264" t="s">
        <v>636</v>
      </c>
      <c r="U287" s="264" t="s">
        <v>636</v>
      </c>
      <c r="V287" s="264" t="s">
        <v>636</v>
      </c>
      <c r="AN287" s="234"/>
      <c r="AO287" s="247"/>
      <c r="AQ287" s="261" t="s">
        <v>415</v>
      </c>
      <c r="AR287" s="261" t="s">
        <v>2091</v>
      </c>
      <c r="AS287"/>
    </row>
    <row r="288" spans="1:45" ht="14.4" x14ac:dyDescent="0.3">
      <c r="A288" s="262">
        <v>123165</v>
      </c>
      <c r="B288" s="263" t="s">
        <v>415</v>
      </c>
      <c r="C288" s="264" t="s">
        <v>182</v>
      </c>
      <c r="D288" s="264" t="s">
        <v>182</v>
      </c>
      <c r="E288" s="264" t="s">
        <v>182</v>
      </c>
      <c r="F288" s="264" t="s">
        <v>182</v>
      </c>
      <c r="G288" s="264" t="s">
        <v>182</v>
      </c>
      <c r="H288" s="264" t="s">
        <v>182</v>
      </c>
      <c r="I288" s="264" t="s">
        <v>182</v>
      </c>
      <c r="J288" s="264" t="s">
        <v>182</v>
      </c>
      <c r="K288" s="264" t="s">
        <v>182</v>
      </c>
      <c r="L288" s="264" t="s">
        <v>182</v>
      </c>
      <c r="M288" s="264" t="s">
        <v>182</v>
      </c>
      <c r="N288" s="264" t="s">
        <v>182</v>
      </c>
      <c r="O288" s="264" t="s">
        <v>182</v>
      </c>
      <c r="P288" s="264" t="s">
        <v>182</v>
      </c>
      <c r="Q288" s="264" t="s">
        <v>182</v>
      </c>
      <c r="R288" s="264" t="s">
        <v>182</v>
      </c>
      <c r="S288" s="264" t="s">
        <v>182</v>
      </c>
      <c r="T288" s="264" t="s">
        <v>182</v>
      </c>
      <c r="U288" s="264" t="s">
        <v>182</v>
      </c>
      <c r="V288" s="264" t="s">
        <v>182</v>
      </c>
      <c r="W288" s="264"/>
      <c r="X288" s="264"/>
      <c r="Y288" s="264"/>
      <c r="Z288" s="264"/>
      <c r="AA288" s="264"/>
      <c r="AB288" s="264"/>
      <c r="AC288" s="264"/>
      <c r="AD288" s="264"/>
      <c r="AE288" s="264"/>
      <c r="AF288" s="264"/>
      <c r="AG288" s="264"/>
      <c r="AH288" s="264"/>
      <c r="AI288" s="264"/>
      <c r="AJ288" s="264"/>
      <c r="AK288" s="264"/>
      <c r="AL288" s="264"/>
      <c r="AM288" s="264"/>
      <c r="AN288" s="292"/>
      <c r="AO288" s="296"/>
      <c r="AP288" s="264"/>
      <c r="AQ288" s="261" t="e">
        <f>VLOOKUP(A288,#REF!,5,0)</f>
        <v>#REF!</v>
      </c>
      <c r="AR288" s="261" t="e">
        <f>VLOOKUP(A288,#REF!,6,0)</f>
        <v>#REF!</v>
      </c>
      <c r="AS288"/>
    </row>
    <row r="289" spans="1:45" ht="21.6" x14ac:dyDescent="0.65">
      <c r="A289" s="284">
        <v>123175</v>
      </c>
      <c r="B289" s="286" t="s">
        <v>415</v>
      </c>
      <c r="C289" t="s">
        <v>183</v>
      </c>
      <c r="D289" t="s">
        <v>181</v>
      </c>
      <c r="E289" t="s">
        <v>181</v>
      </c>
      <c r="F289" t="s">
        <v>183</v>
      </c>
      <c r="G289" t="s">
        <v>181</v>
      </c>
      <c r="H289" t="s">
        <v>183</v>
      </c>
      <c r="I289" t="s">
        <v>183</v>
      </c>
      <c r="J289" t="s">
        <v>183</v>
      </c>
      <c r="K289" t="s">
        <v>183</v>
      </c>
      <c r="L289" t="s">
        <v>181</v>
      </c>
      <c r="M289" t="s">
        <v>181</v>
      </c>
      <c r="N289" t="s">
        <v>181</v>
      </c>
      <c r="O289" t="s">
        <v>181</v>
      </c>
      <c r="P289" t="s">
        <v>181</v>
      </c>
      <c r="Q289" t="s">
        <v>183</v>
      </c>
      <c r="R289" s="264" t="s">
        <v>182</v>
      </c>
      <c r="S289" s="264" t="s">
        <v>182</v>
      </c>
      <c r="T289" s="264" t="s">
        <v>182</v>
      </c>
      <c r="U289" s="264" t="s">
        <v>182</v>
      </c>
      <c r="V289" s="264" t="s">
        <v>182</v>
      </c>
      <c r="AN289" s="293"/>
      <c r="AO289" s="247"/>
      <c r="AQ289" s="261" t="s">
        <v>415</v>
      </c>
      <c r="AR289" s="261" t="s">
        <v>307</v>
      </c>
    </row>
    <row r="290" spans="1:45" ht="14.4" x14ac:dyDescent="0.3">
      <c r="A290" s="262">
        <v>123179</v>
      </c>
      <c r="B290" s="263" t="s">
        <v>415</v>
      </c>
      <c r="C290" s="264" t="s">
        <v>183</v>
      </c>
      <c r="D290" s="264" t="s">
        <v>181</v>
      </c>
      <c r="E290" s="264" t="s">
        <v>181</v>
      </c>
      <c r="F290" s="264" t="s">
        <v>183</v>
      </c>
      <c r="G290" s="264" t="s">
        <v>182</v>
      </c>
      <c r="H290" s="264" t="s">
        <v>183</v>
      </c>
      <c r="I290" s="264" t="s">
        <v>181</v>
      </c>
      <c r="J290" s="264" t="s">
        <v>183</v>
      </c>
      <c r="K290" s="264" t="s">
        <v>183</v>
      </c>
      <c r="L290" s="264" t="s">
        <v>182</v>
      </c>
      <c r="M290" s="264" t="s">
        <v>183</v>
      </c>
      <c r="N290" s="264" t="s">
        <v>183</v>
      </c>
      <c r="O290" s="264" t="s">
        <v>183</v>
      </c>
      <c r="P290" s="264" t="s">
        <v>182</v>
      </c>
      <c r="Q290" s="264" t="s">
        <v>183</v>
      </c>
      <c r="R290" s="264" t="s">
        <v>182</v>
      </c>
      <c r="S290" s="264" t="s">
        <v>182</v>
      </c>
      <c r="T290" s="264" t="s">
        <v>182</v>
      </c>
      <c r="U290" s="264" t="s">
        <v>182</v>
      </c>
      <c r="V290" s="264" t="s">
        <v>182</v>
      </c>
      <c r="W290" s="264"/>
      <c r="X290" s="264"/>
      <c r="Y290" s="264"/>
      <c r="Z290" s="264"/>
      <c r="AA290" s="264"/>
      <c r="AB290" s="264"/>
      <c r="AC290" s="264"/>
      <c r="AD290" s="264"/>
      <c r="AE290" s="264"/>
      <c r="AF290" s="264"/>
      <c r="AG290" s="264"/>
      <c r="AH290" s="264"/>
      <c r="AI290" s="264"/>
      <c r="AJ290" s="264"/>
      <c r="AK290" s="264"/>
      <c r="AL290" s="264"/>
      <c r="AM290" s="264"/>
      <c r="AN290" s="292"/>
      <c r="AO290" s="296"/>
      <c r="AP290" s="264"/>
      <c r="AQ290" s="261" t="e">
        <f>VLOOKUP(A290,#REF!,5,0)</f>
        <v>#REF!</v>
      </c>
      <c r="AR290" s="261" t="e">
        <f>VLOOKUP(A290,#REF!,6,0)</f>
        <v>#REF!</v>
      </c>
      <c r="AS290"/>
    </row>
    <row r="291" spans="1:45" ht="43.2" x14ac:dyDescent="0.3">
      <c r="A291" s="260">
        <v>123182</v>
      </c>
      <c r="B291" s="261" t="s">
        <v>415</v>
      </c>
      <c r="C291" s="264" t="s">
        <v>636</v>
      </c>
      <c r="D291" s="264" t="s">
        <v>636</v>
      </c>
      <c r="E291" s="264" t="s">
        <v>636</v>
      </c>
      <c r="F291" s="264" t="s">
        <v>636</v>
      </c>
      <c r="G291" s="264" t="s">
        <v>636</v>
      </c>
      <c r="H291" s="264" t="s">
        <v>636</v>
      </c>
      <c r="I291" s="264" t="s">
        <v>636</v>
      </c>
      <c r="J291" s="264" t="s">
        <v>636</v>
      </c>
      <c r="K291" s="264" t="s">
        <v>636</v>
      </c>
      <c r="L291" s="264" t="s">
        <v>636</v>
      </c>
      <c r="M291" s="264" t="s">
        <v>636</v>
      </c>
      <c r="N291" s="264" t="s">
        <v>636</v>
      </c>
      <c r="O291" s="264" t="s">
        <v>636</v>
      </c>
      <c r="P291" s="264" t="s">
        <v>636</v>
      </c>
      <c r="Q291" s="264" t="s">
        <v>636</v>
      </c>
      <c r="R291" s="264" t="s">
        <v>636</v>
      </c>
      <c r="S291" s="264" t="s">
        <v>636</v>
      </c>
      <c r="T291" s="264" t="s">
        <v>636</v>
      </c>
      <c r="U291" s="264" t="s">
        <v>636</v>
      </c>
      <c r="V291" s="264" t="s">
        <v>636</v>
      </c>
      <c r="AN291" s="234"/>
      <c r="AO291" s="247"/>
      <c r="AQ291" s="261" t="s">
        <v>415</v>
      </c>
      <c r="AR291" s="261" t="s">
        <v>2090</v>
      </c>
      <c r="AS291"/>
    </row>
    <row r="292" spans="1:45" ht="43.2" x14ac:dyDescent="0.3">
      <c r="A292" s="260">
        <v>123185</v>
      </c>
      <c r="B292" s="261" t="s">
        <v>415</v>
      </c>
      <c r="C292" s="264" t="s">
        <v>636</v>
      </c>
      <c r="D292" s="264" t="s">
        <v>636</v>
      </c>
      <c r="E292" s="264" t="s">
        <v>636</v>
      </c>
      <c r="F292" s="264" t="s">
        <v>636</v>
      </c>
      <c r="G292" s="264" t="s">
        <v>636</v>
      </c>
      <c r="H292" s="264" t="s">
        <v>636</v>
      </c>
      <c r="I292" s="264" t="s">
        <v>636</v>
      </c>
      <c r="J292" s="264" t="s">
        <v>636</v>
      </c>
      <c r="K292" s="264" t="s">
        <v>636</v>
      </c>
      <c r="L292" s="264" t="s">
        <v>636</v>
      </c>
      <c r="M292" s="264" t="s">
        <v>636</v>
      </c>
      <c r="N292" s="264" t="s">
        <v>636</v>
      </c>
      <c r="O292" s="264" t="s">
        <v>636</v>
      </c>
      <c r="P292" s="264" t="s">
        <v>636</v>
      </c>
      <c r="Q292" s="264" t="s">
        <v>636</v>
      </c>
      <c r="R292" s="264" t="s">
        <v>636</v>
      </c>
      <c r="S292" s="264" t="s">
        <v>636</v>
      </c>
      <c r="T292" s="264" t="s">
        <v>636</v>
      </c>
      <c r="U292" s="264" t="s">
        <v>636</v>
      </c>
      <c r="V292" s="264" t="s">
        <v>636</v>
      </c>
      <c r="AN292" s="234"/>
      <c r="AO292" s="247"/>
      <c r="AQ292" s="261" t="s">
        <v>415</v>
      </c>
      <c r="AR292" s="261" t="s">
        <v>2091</v>
      </c>
      <c r="AS292"/>
    </row>
    <row r="293" spans="1:45" ht="43.2" x14ac:dyDescent="0.3">
      <c r="A293" s="260">
        <v>123187</v>
      </c>
      <c r="B293" s="261" t="s">
        <v>415</v>
      </c>
      <c r="C293" s="264" t="s">
        <v>636</v>
      </c>
      <c r="D293" s="264" t="s">
        <v>636</v>
      </c>
      <c r="E293" s="264" t="s">
        <v>636</v>
      </c>
      <c r="F293" s="264" t="s">
        <v>636</v>
      </c>
      <c r="G293" s="264" t="s">
        <v>636</v>
      </c>
      <c r="H293" s="264" t="s">
        <v>636</v>
      </c>
      <c r="I293" s="264" t="s">
        <v>636</v>
      </c>
      <c r="J293" s="264" t="s">
        <v>636</v>
      </c>
      <c r="K293" s="264" t="s">
        <v>636</v>
      </c>
      <c r="L293" s="264" t="s">
        <v>636</v>
      </c>
      <c r="M293" s="264" t="s">
        <v>636</v>
      </c>
      <c r="N293" s="264" t="s">
        <v>636</v>
      </c>
      <c r="O293" s="264" t="s">
        <v>636</v>
      </c>
      <c r="P293" s="264" t="s">
        <v>636</v>
      </c>
      <c r="Q293" s="264" t="s">
        <v>636</v>
      </c>
      <c r="R293" s="264" t="s">
        <v>636</v>
      </c>
      <c r="S293" s="264" t="s">
        <v>636</v>
      </c>
      <c r="T293" s="264" t="s">
        <v>636</v>
      </c>
      <c r="U293" s="264" t="s">
        <v>636</v>
      </c>
      <c r="V293" s="264" t="s">
        <v>636</v>
      </c>
      <c r="AN293" s="234"/>
      <c r="AO293" s="240"/>
      <c r="AP293" s="231"/>
      <c r="AQ293" s="261" t="s">
        <v>415</v>
      </c>
      <c r="AR293" s="261" t="s">
        <v>2090</v>
      </c>
      <c r="AS293"/>
    </row>
    <row r="294" spans="1:45" ht="76.2" x14ac:dyDescent="0.65">
      <c r="A294" s="284">
        <v>123190</v>
      </c>
      <c r="B294" s="286" t="s">
        <v>415</v>
      </c>
      <c r="C294" t="s">
        <v>636</v>
      </c>
      <c r="D294" t="s">
        <v>636</v>
      </c>
      <c r="E294" t="s">
        <v>636</v>
      </c>
      <c r="F294" t="s">
        <v>636</v>
      </c>
      <c r="G294" t="s">
        <v>636</v>
      </c>
      <c r="H294" t="s">
        <v>636</v>
      </c>
      <c r="I294" t="s">
        <v>636</v>
      </c>
      <c r="J294" t="s">
        <v>636</v>
      </c>
      <c r="K294" t="s">
        <v>636</v>
      </c>
      <c r="L294" t="s">
        <v>636</v>
      </c>
      <c r="M294" t="s">
        <v>636</v>
      </c>
      <c r="N294" t="s">
        <v>636</v>
      </c>
      <c r="O294" t="s">
        <v>636</v>
      </c>
      <c r="P294" t="s">
        <v>636</v>
      </c>
      <c r="Q294" t="s">
        <v>636</v>
      </c>
      <c r="R294" t="s">
        <v>636</v>
      </c>
      <c r="S294" t="s">
        <v>636</v>
      </c>
      <c r="T294" t="s">
        <v>636</v>
      </c>
      <c r="U294" t="s">
        <v>636</v>
      </c>
      <c r="V294" t="s">
        <v>636</v>
      </c>
      <c r="AN294" s="293"/>
      <c r="AO294" s="247"/>
      <c r="AQ294" s="261" t="s">
        <v>415</v>
      </c>
      <c r="AR294" s="261" t="s">
        <v>2092</v>
      </c>
    </row>
    <row r="295" spans="1:45" ht="21.6" x14ac:dyDescent="0.65">
      <c r="A295" s="284">
        <v>123192</v>
      </c>
      <c r="B295" s="286" t="s">
        <v>415</v>
      </c>
      <c r="C295" t="s">
        <v>183</v>
      </c>
      <c r="D295" t="s">
        <v>183</v>
      </c>
      <c r="E295" t="s">
        <v>181</v>
      </c>
      <c r="F295" t="s">
        <v>183</v>
      </c>
      <c r="G295" t="s">
        <v>181</v>
      </c>
      <c r="H295" t="s">
        <v>183</v>
      </c>
      <c r="I295" t="s">
        <v>182</v>
      </c>
      <c r="J295" t="s">
        <v>181</v>
      </c>
      <c r="K295" t="s">
        <v>181</v>
      </c>
      <c r="L295" t="s">
        <v>182</v>
      </c>
      <c r="M295" t="s">
        <v>181</v>
      </c>
      <c r="N295" t="s">
        <v>181</v>
      </c>
      <c r="O295" t="s">
        <v>183</v>
      </c>
      <c r="P295" t="s">
        <v>181</v>
      </c>
      <c r="Q295" t="s">
        <v>183</v>
      </c>
      <c r="R295" t="s">
        <v>183</v>
      </c>
      <c r="S295" t="s">
        <v>182</v>
      </c>
      <c r="T295" t="s">
        <v>182</v>
      </c>
      <c r="U295" t="s">
        <v>181</v>
      </c>
      <c r="V295" t="s">
        <v>181</v>
      </c>
      <c r="AN295" s="293"/>
      <c r="AO295" s="247"/>
      <c r="AQ295" s="261" t="s">
        <v>415</v>
      </c>
      <c r="AR295" s="261" t="s">
        <v>307</v>
      </c>
    </row>
    <row r="296" spans="1:45" ht="14.4" x14ac:dyDescent="0.3">
      <c r="A296" s="262">
        <v>123194</v>
      </c>
      <c r="B296" s="263" t="s">
        <v>415</v>
      </c>
      <c r="C296" s="264" t="s">
        <v>182</v>
      </c>
      <c r="D296" s="264" t="s">
        <v>182</v>
      </c>
      <c r="E296" s="264" t="s">
        <v>182</v>
      </c>
      <c r="F296" s="264" t="s">
        <v>182</v>
      </c>
      <c r="G296" s="264" t="s">
        <v>182</v>
      </c>
      <c r="H296" s="264" t="s">
        <v>182</v>
      </c>
      <c r="I296" s="264" t="s">
        <v>182</v>
      </c>
      <c r="J296" s="264" t="s">
        <v>182</v>
      </c>
      <c r="K296" s="264" t="s">
        <v>182</v>
      </c>
      <c r="L296" s="264" t="s">
        <v>182</v>
      </c>
      <c r="M296" s="264" t="s">
        <v>182</v>
      </c>
      <c r="N296" s="264" t="s">
        <v>182</v>
      </c>
      <c r="O296" s="264" t="s">
        <v>182</v>
      </c>
      <c r="P296" s="264" t="s">
        <v>182</v>
      </c>
      <c r="Q296" s="264" t="s">
        <v>182</v>
      </c>
      <c r="R296" s="264" t="s">
        <v>182</v>
      </c>
      <c r="S296" s="264" t="s">
        <v>182</v>
      </c>
      <c r="T296" s="264" t="s">
        <v>182</v>
      </c>
      <c r="U296" s="264" t="s">
        <v>182</v>
      </c>
      <c r="V296" s="264" t="s">
        <v>182</v>
      </c>
      <c r="W296" s="264"/>
      <c r="X296" s="264"/>
      <c r="Y296" s="264"/>
      <c r="Z296" s="264"/>
      <c r="AA296" s="264"/>
      <c r="AB296" s="264"/>
      <c r="AC296" s="264"/>
      <c r="AD296" s="264"/>
      <c r="AE296" s="264"/>
      <c r="AF296" s="264"/>
      <c r="AG296" s="264"/>
      <c r="AH296" s="264"/>
      <c r="AI296" s="264"/>
      <c r="AJ296" s="264"/>
      <c r="AK296" s="264"/>
      <c r="AL296" s="264"/>
      <c r="AM296" s="264"/>
      <c r="AN296" s="292"/>
      <c r="AO296" s="296"/>
      <c r="AP296" s="264"/>
      <c r="AQ296" s="261" t="e">
        <f>VLOOKUP(A296,#REF!,5,0)</f>
        <v>#REF!</v>
      </c>
      <c r="AR296" s="261" t="e">
        <f>VLOOKUP(A296,#REF!,6,0)</f>
        <v>#REF!</v>
      </c>
      <c r="AS296"/>
    </row>
    <row r="297" spans="1:45" ht="47.4" x14ac:dyDescent="0.65">
      <c r="A297" s="260">
        <v>123198</v>
      </c>
      <c r="B297" s="261" t="s">
        <v>415</v>
      </c>
      <c r="C297" s="264" t="s">
        <v>636</v>
      </c>
      <c r="D297" s="264" t="s">
        <v>636</v>
      </c>
      <c r="E297" s="264" t="s">
        <v>636</v>
      </c>
      <c r="F297" s="264" t="s">
        <v>636</v>
      </c>
      <c r="G297" s="264" t="s">
        <v>636</v>
      </c>
      <c r="H297" s="264" t="s">
        <v>636</v>
      </c>
      <c r="I297" s="264" t="s">
        <v>636</v>
      </c>
      <c r="J297" s="264" t="s">
        <v>636</v>
      </c>
      <c r="K297" s="264" t="s">
        <v>636</v>
      </c>
      <c r="L297" s="264" t="s">
        <v>636</v>
      </c>
      <c r="M297" s="264" t="s">
        <v>636</v>
      </c>
      <c r="N297" s="264" t="s">
        <v>636</v>
      </c>
      <c r="O297" s="264" t="s">
        <v>636</v>
      </c>
      <c r="P297" s="264" t="s">
        <v>636</v>
      </c>
      <c r="Q297" s="264" t="s">
        <v>636</v>
      </c>
      <c r="R297" s="264" t="s">
        <v>636</v>
      </c>
      <c r="S297" s="264" t="s">
        <v>636</v>
      </c>
      <c r="T297" s="264" t="s">
        <v>636</v>
      </c>
      <c r="U297" s="264" t="s">
        <v>636</v>
      </c>
      <c r="V297" s="264" t="s">
        <v>636</v>
      </c>
      <c r="AN297" s="236"/>
      <c r="AO297" s="244"/>
      <c r="AP297" s="245"/>
      <c r="AQ297" s="261" t="s">
        <v>415</v>
      </c>
      <c r="AR297" s="261" t="s">
        <v>2090</v>
      </c>
      <c r="AS297"/>
    </row>
    <row r="298" spans="1:45" ht="43.2" x14ac:dyDescent="0.3">
      <c r="A298" s="260">
        <v>123212</v>
      </c>
      <c r="B298" s="261" t="s">
        <v>415</v>
      </c>
      <c r="C298" s="264" t="s">
        <v>636</v>
      </c>
      <c r="D298" s="264" t="s">
        <v>636</v>
      </c>
      <c r="E298" s="264" t="s">
        <v>636</v>
      </c>
      <c r="F298" s="264" t="s">
        <v>636</v>
      </c>
      <c r="G298" s="264" t="s">
        <v>636</v>
      </c>
      <c r="H298" s="264" t="s">
        <v>636</v>
      </c>
      <c r="I298" s="264" t="s">
        <v>636</v>
      </c>
      <c r="J298" s="264" t="s">
        <v>636</v>
      </c>
      <c r="K298" s="264" t="s">
        <v>636</v>
      </c>
      <c r="L298" s="264" t="s">
        <v>636</v>
      </c>
      <c r="M298" s="264" t="s">
        <v>636</v>
      </c>
      <c r="N298" s="264" t="s">
        <v>636</v>
      </c>
      <c r="O298" s="264" t="s">
        <v>636</v>
      </c>
      <c r="P298" s="264" t="s">
        <v>636</v>
      </c>
      <c r="Q298" s="264" t="s">
        <v>636</v>
      </c>
      <c r="R298" s="264" t="s">
        <v>636</v>
      </c>
      <c r="S298" s="264" t="s">
        <v>636</v>
      </c>
      <c r="T298" s="264" t="s">
        <v>636</v>
      </c>
      <c r="U298" s="264" t="s">
        <v>636</v>
      </c>
      <c r="V298" s="264" t="s">
        <v>636</v>
      </c>
      <c r="AN298" s="234"/>
      <c r="AO298" s="247"/>
      <c r="AQ298" s="261" t="s">
        <v>415</v>
      </c>
      <c r="AR298" s="261" t="s">
        <v>2091</v>
      </c>
      <c r="AS298"/>
    </row>
    <row r="299" spans="1:45" ht="21.6" x14ac:dyDescent="0.65">
      <c r="A299" s="286">
        <v>123224</v>
      </c>
      <c r="B299" s="286" t="s">
        <v>415</v>
      </c>
      <c r="C299" t="s">
        <v>183</v>
      </c>
      <c r="D299" t="s">
        <v>183</v>
      </c>
      <c r="E299" t="s">
        <v>183</v>
      </c>
      <c r="F299" t="s">
        <v>183</v>
      </c>
      <c r="G299" t="s">
        <v>181</v>
      </c>
      <c r="H299" t="s">
        <v>183</v>
      </c>
      <c r="I299" t="s">
        <v>183</v>
      </c>
      <c r="J299" t="s">
        <v>183</v>
      </c>
      <c r="K299" t="s">
        <v>183</v>
      </c>
      <c r="L299" t="s">
        <v>181</v>
      </c>
      <c r="M299" t="s">
        <v>183</v>
      </c>
      <c r="N299" t="s">
        <v>181</v>
      </c>
      <c r="O299" t="s">
        <v>181</v>
      </c>
      <c r="P299" t="s">
        <v>181</v>
      </c>
      <c r="Q299" t="s">
        <v>181</v>
      </c>
      <c r="R299" t="s">
        <v>183</v>
      </c>
      <c r="S299" t="s">
        <v>183</v>
      </c>
      <c r="T299" t="s">
        <v>183</v>
      </c>
      <c r="U299" t="s">
        <v>183</v>
      </c>
      <c r="V299" t="s">
        <v>183</v>
      </c>
      <c r="AN299" s="293"/>
      <c r="AO299" s="247"/>
      <c r="AQ299" s="261" t="s">
        <v>415</v>
      </c>
      <c r="AR299" s="261" t="s">
        <v>307</v>
      </c>
    </row>
    <row r="300" spans="1:45" ht="43.2" x14ac:dyDescent="0.3">
      <c r="A300" s="260">
        <v>123226</v>
      </c>
      <c r="B300" s="261" t="s">
        <v>415</v>
      </c>
      <c r="C300" s="264" t="s">
        <v>636</v>
      </c>
      <c r="D300" s="264" t="s">
        <v>636</v>
      </c>
      <c r="E300" s="264" t="s">
        <v>636</v>
      </c>
      <c r="F300" s="264" t="s">
        <v>636</v>
      </c>
      <c r="G300" s="264" t="s">
        <v>636</v>
      </c>
      <c r="H300" s="264" t="s">
        <v>636</v>
      </c>
      <c r="I300" s="264" t="s">
        <v>636</v>
      </c>
      <c r="J300" s="264" t="s">
        <v>636</v>
      </c>
      <c r="K300" s="264" t="s">
        <v>636</v>
      </c>
      <c r="L300" s="264" t="s">
        <v>636</v>
      </c>
      <c r="M300" s="264" t="s">
        <v>636</v>
      </c>
      <c r="N300" s="264" t="s">
        <v>636</v>
      </c>
      <c r="O300" s="264" t="s">
        <v>636</v>
      </c>
      <c r="P300" s="264" t="s">
        <v>636</v>
      </c>
      <c r="Q300" s="264" t="s">
        <v>636</v>
      </c>
      <c r="R300" s="264" t="s">
        <v>636</v>
      </c>
      <c r="S300" s="264" t="s">
        <v>636</v>
      </c>
      <c r="T300" s="264" t="s">
        <v>636</v>
      </c>
      <c r="U300" s="264" t="s">
        <v>636</v>
      </c>
      <c r="V300" s="264" t="s">
        <v>636</v>
      </c>
      <c r="AN300" s="234"/>
      <c r="AO300" s="240"/>
      <c r="AP300" s="231"/>
      <c r="AQ300" s="261" t="s">
        <v>415</v>
      </c>
      <c r="AR300" s="261" t="s">
        <v>2090</v>
      </c>
      <c r="AS300"/>
    </row>
    <row r="301" spans="1:45" ht="21.6" x14ac:dyDescent="0.65">
      <c r="A301" s="284">
        <v>123236</v>
      </c>
      <c r="B301" s="286" t="s">
        <v>415</v>
      </c>
      <c r="C301" t="s">
        <v>183</v>
      </c>
      <c r="D301" t="s">
        <v>181</v>
      </c>
      <c r="E301" t="s">
        <v>181</v>
      </c>
      <c r="F301" t="s">
        <v>183</v>
      </c>
      <c r="G301" t="s">
        <v>181</v>
      </c>
      <c r="H301" t="s">
        <v>183</v>
      </c>
      <c r="I301" t="s">
        <v>181</v>
      </c>
      <c r="J301" t="s">
        <v>183</v>
      </c>
      <c r="K301" t="s">
        <v>181</v>
      </c>
      <c r="L301" t="s">
        <v>181</v>
      </c>
      <c r="M301" t="s">
        <v>183</v>
      </c>
      <c r="N301" t="s">
        <v>181</v>
      </c>
      <c r="O301" t="s">
        <v>181</v>
      </c>
      <c r="P301" t="s">
        <v>183</v>
      </c>
      <c r="Q301" t="s">
        <v>181</v>
      </c>
      <c r="R301" t="s">
        <v>181</v>
      </c>
      <c r="S301" t="s">
        <v>181</v>
      </c>
      <c r="T301" t="s">
        <v>181</v>
      </c>
      <c r="U301" t="s">
        <v>183</v>
      </c>
      <c r="V301" t="s">
        <v>181</v>
      </c>
      <c r="AN301" s="293"/>
      <c r="AO301" s="247"/>
      <c r="AQ301" s="261" t="s">
        <v>415</v>
      </c>
      <c r="AR301" s="261" t="s">
        <v>307</v>
      </c>
    </row>
    <row r="302" spans="1:45" ht="14.4" x14ac:dyDescent="0.3">
      <c r="A302" s="262">
        <v>123247</v>
      </c>
      <c r="B302" s="263" t="s">
        <v>415</v>
      </c>
      <c r="C302" s="264" t="s">
        <v>181</v>
      </c>
      <c r="D302" s="264" t="s">
        <v>181</v>
      </c>
      <c r="E302" s="264" t="s">
        <v>181</v>
      </c>
      <c r="F302" s="264" t="s">
        <v>181</v>
      </c>
      <c r="G302" s="264" t="s">
        <v>183</v>
      </c>
      <c r="H302" s="264" t="s">
        <v>181</v>
      </c>
      <c r="I302" s="264" t="s">
        <v>183</v>
      </c>
      <c r="J302" s="264" t="s">
        <v>181</v>
      </c>
      <c r="K302" s="264" t="s">
        <v>183</v>
      </c>
      <c r="L302" s="264" t="s">
        <v>183</v>
      </c>
      <c r="M302" s="264" t="s">
        <v>182</v>
      </c>
      <c r="N302" s="264" t="s">
        <v>182</v>
      </c>
      <c r="O302" s="264" t="s">
        <v>182</v>
      </c>
      <c r="P302" s="264" t="s">
        <v>182</v>
      </c>
      <c r="Q302" s="264" t="s">
        <v>182</v>
      </c>
      <c r="R302" s="264" t="s">
        <v>183</v>
      </c>
      <c r="S302" s="264" t="s">
        <v>183</v>
      </c>
      <c r="T302" s="264" t="s">
        <v>182</v>
      </c>
      <c r="U302" s="264" t="s">
        <v>182</v>
      </c>
      <c r="V302" s="264" t="s">
        <v>182</v>
      </c>
      <c r="W302" s="264"/>
      <c r="X302" s="264"/>
      <c r="Y302" s="264"/>
      <c r="Z302" s="264"/>
      <c r="AA302" s="264"/>
      <c r="AB302" s="264"/>
      <c r="AC302" s="264"/>
      <c r="AD302" s="264"/>
      <c r="AE302" s="264"/>
      <c r="AF302" s="264"/>
      <c r="AG302" s="264"/>
      <c r="AH302" s="264"/>
      <c r="AI302" s="264"/>
      <c r="AJ302" s="264"/>
      <c r="AK302" s="264"/>
      <c r="AL302" s="264"/>
      <c r="AM302" s="264"/>
      <c r="AN302" s="292"/>
      <c r="AO302" s="296"/>
      <c r="AP302" s="264"/>
      <c r="AQ302" s="261" t="e">
        <f>VLOOKUP(A302,#REF!,5,0)</f>
        <v>#REF!</v>
      </c>
      <c r="AR302" s="261" t="e">
        <f>VLOOKUP(A302,#REF!,6,0)</f>
        <v>#REF!</v>
      </c>
      <c r="AS302"/>
    </row>
    <row r="303" spans="1:45" ht="43.2" x14ac:dyDescent="0.3">
      <c r="A303" s="260">
        <v>123253</v>
      </c>
      <c r="B303" s="261" t="s">
        <v>415</v>
      </c>
      <c r="C303" s="264" t="s">
        <v>636</v>
      </c>
      <c r="D303" s="264" t="s">
        <v>636</v>
      </c>
      <c r="E303" s="264" t="s">
        <v>636</v>
      </c>
      <c r="F303" s="264" t="s">
        <v>636</v>
      </c>
      <c r="G303" s="264" t="s">
        <v>636</v>
      </c>
      <c r="H303" s="264" t="s">
        <v>636</v>
      </c>
      <c r="I303" s="264" t="s">
        <v>636</v>
      </c>
      <c r="J303" s="264" t="s">
        <v>636</v>
      </c>
      <c r="K303" s="264" t="s">
        <v>636</v>
      </c>
      <c r="L303" s="264" t="s">
        <v>636</v>
      </c>
      <c r="M303" s="264" t="s">
        <v>636</v>
      </c>
      <c r="N303" s="264" t="s">
        <v>636</v>
      </c>
      <c r="O303" s="264" t="s">
        <v>636</v>
      </c>
      <c r="P303" s="264" t="s">
        <v>636</v>
      </c>
      <c r="Q303" s="264" t="s">
        <v>636</v>
      </c>
      <c r="R303" s="264" t="s">
        <v>636</v>
      </c>
      <c r="S303" s="264" t="s">
        <v>636</v>
      </c>
      <c r="T303" s="264" t="s">
        <v>636</v>
      </c>
      <c r="U303" s="264" t="s">
        <v>636</v>
      </c>
      <c r="V303" s="264" t="s">
        <v>636</v>
      </c>
      <c r="AN303" s="234"/>
      <c r="AO303" s="247"/>
      <c r="AQ303" s="261" t="s">
        <v>415</v>
      </c>
      <c r="AR303" s="261" t="s">
        <v>2090</v>
      </c>
      <c r="AS303"/>
    </row>
    <row r="304" spans="1:45" ht="43.2" x14ac:dyDescent="0.3">
      <c r="A304" s="260">
        <v>123277</v>
      </c>
      <c r="B304" s="261" t="s">
        <v>415</v>
      </c>
      <c r="C304" s="264" t="s">
        <v>636</v>
      </c>
      <c r="D304" s="264" t="s">
        <v>636</v>
      </c>
      <c r="E304" s="264" t="s">
        <v>636</v>
      </c>
      <c r="F304" s="264" t="s">
        <v>636</v>
      </c>
      <c r="G304" s="264" t="s">
        <v>636</v>
      </c>
      <c r="H304" s="264" t="s">
        <v>636</v>
      </c>
      <c r="I304" s="264" t="s">
        <v>636</v>
      </c>
      <c r="J304" s="264" t="s">
        <v>636</v>
      </c>
      <c r="K304" s="264" t="s">
        <v>636</v>
      </c>
      <c r="L304" s="264" t="s">
        <v>636</v>
      </c>
      <c r="M304" s="264" t="s">
        <v>636</v>
      </c>
      <c r="N304" s="264" t="s">
        <v>636</v>
      </c>
      <c r="O304" s="264" t="s">
        <v>636</v>
      </c>
      <c r="P304" s="264" t="s">
        <v>636</v>
      </c>
      <c r="Q304" s="264" t="s">
        <v>636</v>
      </c>
      <c r="R304" s="264" t="s">
        <v>636</v>
      </c>
      <c r="S304" s="264" t="s">
        <v>636</v>
      </c>
      <c r="T304" s="264" t="s">
        <v>636</v>
      </c>
      <c r="U304" s="264" t="s">
        <v>636</v>
      </c>
      <c r="V304" s="264" t="s">
        <v>636</v>
      </c>
      <c r="AN304" s="234"/>
      <c r="AO304" s="247"/>
      <c r="AQ304" s="261" t="s">
        <v>415</v>
      </c>
      <c r="AR304" s="261" t="s">
        <v>2090</v>
      </c>
      <c r="AS304"/>
    </row>
    <row r="305" spans="1:45" ht="21.6" x14ac:dyDescent="0.65">
      <c r="A305" s="286">
        <v>123278</v>
      </c>
      <c r="B305" s="286" t="s">
        <v>415</v>
      </c>
      <c r="C305" t="s">
        <v>183</v>
      </c>
      <c r="D305" t="s">
        <v>181</v>
      </c>
      <c r="E305" t="s">
        <v>181</v>
      </c>
      <c r="F305" t="s">
        <v>181</v>
      </c>
      <c r="G305" t="s">
        <v>181</v>
      </c>
      <c r="H305" t="s">
        <v>181</v>
      </c>
      <c r="I305" t="s">
        <v>181</v>
      </c>
      <c r="J305" t="s">
        <v>183</v>
      </c>
      <c r="K305" t="s">
        <v>181</v>
      </c>
      <c r="L305" t="s">
        <v>183</v>
      </c>
      <c r="M305" t="s">
        <v>182</v>
      </c>
      <c r="N305" t="s">
        <v>182</v>
      </c>
      <c r="O305" t="s">
        <v>182</v>
      </c>
      <c r="P305" t="s">
        <v>182</v>
      </c>
      <c r="Q305" t="s">
        <v>182</v>
      </c>
      <c r="R305" t="s">
        <v>183</v>
      </c>
      <c r="S305" t="s">
        <v>181</v>
      </c>
      <c r="T305" t="s">
        <v>181</v>
      </c>
      <c r="U305" t="s">
        <v>181</v>
      </c>
      <c r="V305" t="s">
        <v>181</v>
      </c>
      <c r="AN305" s="293"/>
      <c r="AO305" s="247"/>
      <c r="AQ305" s="261" t="s">
        <v>415</v>
      </c>
      <c r="AR305" s="261" t="s">
        <v>307</v>
      </c>
    </row>
    <row r="306" spans="1:45" ht="43.2" x14ac:dyDescent="0.3">
      <c r="A306" s="260">
        <v>123309</v>
      </c>
      <c r="B306" s="261" t="s">
        <v>415</v>
      </c>
      <c r="C306" s="264" t="s">
        <v>636</v>
      </c>
      <c r="D306" s="264" t="s">
        <v>636</v>
      </c>
      <c r="E306" s="264" t="s">
        <v>636</v>
      </c>
      <c r="F306" s="264" t="s">
        <v>636</v>
      </c>
      <c r="G306" s="264" t="s">
        <v>636</v>
      </c>
      <c r="H306" s="264" t="s">
        <v>636</v>
      </c>
      <c r="I306" s="264" t="s">
        <v>636</v>
      </c>
      <c r="J306" s="264" t="s">
        <v>636</v>
      </c>
      <c r="K306" s="264" t="s">
        <v>636</v>
      </c>
      <c r="L306" s="264" t="s">
        <v>636</v>
      </c>
      <c r="M306" s="264" t="s">
        <v>636</v>
      </c>
      <c r="N306" s="264" t="s">
        <v>636</v>
      </c>
      <c r="O306" s="264" t="s">
        <v>636</v>
      </c>
      <c r="P306" s="264" t="s">
        <v>636</v>
      </c>
      <c r="Q306" s="264" t="s">
        <v>636</v>
      </c>
      <c r="R306" s="264" t="s">
        <v>636</v>
      </c>
      <c r="S306" s="264" t="s">
        <v>636</v>
      </c>
      <c r="T306" s="264" t="s">
        <v>636</v>
      </c>
      <c r="U306" s="264" t="s">
        <v>636</v>
      </c>
      <c r="V306" s="264" t="s">
        <v>636</v>
      </c>
      <c r="AN306" s="234"/>
      <c r="AO306" s="240"/>
      <c r="AP306" s="231"/>
      <c r="AQ306" s="261" t="s">
        <v>415</v>
      </c>
      <c r="AR306" s="261" t="s">
        <v>2090</v>
      </c>
      <c r="AS306"/>
    </row>
    <row r="307" spans="1:45" ht="47.4" x14ac:dyDescent="0.65">
      <c r="A307" s="286">
        <v>123326</v>
      </c>
      <c r="B307" s="286" t="s">
        <v>415</v>
      </c>
      <c r="C307" t="s">
        <v>636</v>
      </c>
      <c r="D307" t="s">
        <v>636</v>
      </c>
      <c r="E307" t="s">
        <v>636</v>
      </c>
      <c r="F307" t="s">
        <v>636</v>
      </c>
      <c r="G307" t="s">
        <v>636</v>
      </c>
      <c r="H307" t="s">
        <v>636</v>
      </c>
      <c r="I307" t="s">
        <v>636</v>
      </c>
      <c r="J307" t="s">
        <v>636</v>
      </c>
      <c r="K307" t="s">
        <v>636</v>
      </c>
      <c r="L307" t="s">
        <v>636</v>
      </c>
      <c r="M307" t="s">
        <v>636</v>
      </c>
      <c r="N307" t="s">
        <v>636</v>
      </c>
      <c r="O307" t="s">
        <v>636</v>
      </c>
      <c r="P307" t="s">
        <v>636</v>
      </c>
      <c r="Q307" t="s">
        <v>636</v>
      </c>
      <c r="R307" t="s">
        <v>636</v>
      </c>
      <c r="S307" t="s">
        <v>636</v>
      </c>
      <c r="T307" t="s">
        <v>636</v>
      </c>
      <c r="U307" t="s">
        <v>636</v>
      </c>
      <c r="V307" t="s">
        <v>636</v>
      </c>
      <c r="AN307" s="293"/>
      <c r="AO307" s="247"/>
      <c r="AQ307" s="261" t="s">
        <v>415</v>
      </c>
      <c r="AR307" s="261" t="s">
        <v>2093</v>
      </c>
    </row>
    <row r="308" spans="1:45" ht="14.4" x14ac:dyDescent="0.3">
      <c r="A308" s="262">
        <v>123335</v>
      </c>
      <c r="B308" s="263" t="s">
        <v>415</v>
      </c>
      <c r="C308" s="264" t="s">
        <v>183</v>
      </c>
      <c r="D308" s="264" t="s">
        <v>183</v>
      </c>
      <c r="E308" s="264" t="s">
        <v>183</v>
      </c>
      <c r="F308" s="264" t="s">
        <v>181</v>
      </c>
      <c r="G308" s="264" t="s">
        <v>183</v>
      </c>
      <c r="H308" s="264" t="s">
        <v>183</v>
      </c>
      <c r="I308" s="264" t="s">
        <v>181</v>
      </c>
      <c r="J308" s="264" t="s">
        <v>183</v>
      </c>
      <c r="K308" s="264" t="s">
        <v>182</v>
      </c>
      <c r="L308" s="264" t="s">
        <v>182</v>
      </c>
      <c r="M308" s="264" t="s">
        <v>181</v>
      </c>
      <c r="N308" s="264" t="s">
        <v>183</v>
      </c>
      <c r="O308" s="264" t="s">
        <v>182</v>
      </c>
      <c r="P308" s="264" t="s">
        <v>183</v>
      </c>
      <c r="Q308" s="264" t="s">
        <v>181</v>
      </c>
      <c r="R308" s="264" t="s">
        <v>181</v>
      </c>
      <c r="S308" s="264" t="s">
        <v>182</v>
      </c>
      <c r="T308" s="264" t="s">
        <v>182</v>
      </c>
      <c r="U308" s="264" t="s">
        <v>182</v>
      </c>
      <c r="V308" s="264" t="s">
        <v>183</v>
      </c>
      <c r="W308" s="264"/>
      <c r="X308" s="264"/>
      <c r="Y308" s="264"/>
      <c r="Z308" s="264"/>
      <c r="AA308" s="264"/>
      <c r="AB308" s="264"/>
      <c r="AC308" s="264"/>
      <c r="AD308" s="264"/>
      <c r="AE308" s="264"/>
      <c r="AF308" s="264"/>
      <c r="AG308" s="264"/>
      <c r="AH308" s="264"/>
      <c r="AI308" s="264"/>
      <c r="AJ308" s="264"/>
      <c r="AK308" s="264"/>
      <c r="AL308" s="264"/>
      <c r="AM308" s="264"/>
      <c r="AN308" s="292"/>
      <c r="AO308" s="296"/>
      <c r="AP308" s="264"/>
      <c r="AQ308" s="261" t="e">
        <f>VLOOKUP(A308,#REF!,5,0)</f>
        <v>#REF!</v>
      </c>
      <c r="AR308" s="261" t="e">
        <f>VLOOKUP(A308,#REF!,6,0)</f>
        <v>#REF!</v>
      </c>
      <c r="AS308"/>
    </row>
    <row r="309" spans="1:45" ht="14.4" x14ac:dyDescent="0.3">
      <c r="A309" s="262">
        <v>123341</v>
      </c>
      <c r="B309" s="263" t="s">
        <v>415</v>
      </c>
      <c r="C309" s="264" t="s">
        <v>182</v>
      </c>
      <c r="D309" s="264" t="s">
        <v>182</v>
      </c>
      <c r="E309" s="264" t="s">
        <v>182</v>
      </c>
      <c r="F309" s="264" t="s">
        <v>182</v>
      </c>
      <c r="G309" s="264" t="s">
        <v>182</v>
      </c>
      <c r="H309" s="264" t="s">
        <v>182</v>
      </c>
      <c r="I309" s="264" t="s">
        <v>182</v>
      </c>
      <c r="J309" s="264" t="s">
        <v>182</v>
      </c>
      <c r="K309" s="264" t="s">
        <v>182</v>
      </c>
      <c r="L309" s="264" t="s">
        <v>182</v>
      </c>
      <c r="M309" s="264" t="s">
        <v>182</v>
      </c>
      <c r="N309" s="264" t="s">
        <v>182</v>
      </c>
      <c r="O309" s="264" t="s">
        <v>182</v>
      </c>
      <c r="P309" s="264" t="s">
        <v>182</v>
      </c>
      <c r="Q309" s="264" t="s">
        <v>182</v>
      </c>
      <c r="R309" s="264" t="s">
        <v>182</v>
      </c>
      <c r="S309" s="264" t="s">
        <v>182</v>
      </c>
      <c r="T309" s="264" t="s">
        <v>182</v>
      </c>
      <c r="U309" s="264" t="s">
        <v>182</v>
      </c>
      <c r="V309" s="264" t="s">
        <v>182</v>
      </c>
      <c r="W309" s="264"/>
      <c r="X309" s="264"/>
      <c r="Y309" s="264"/>
      <c r="Z309" s="264"/>
      <c r="AA309" s="264"/>
      <c r="AB309" s="264"/>
      <c r="AC309" s="264"/>
      <c r="AD309" s="264"/>
      <c r="AE309" s="264"/>
      <c r="AF309" s="264"/>
      <c r="AG309" s="264"/>
      <c r="AH309" s="264"/>
      <c r="AI309" s="264"/>
      <c r="AJ309" s="264"/>
      <c r="AK309" s="264"/>
      <c r="AL309" s="264"/>
      <c r="AM309" s="264"/>
      <c r="AN309" s="292"/>
      <c r="AO309" s="296"/>
      <c r="AP309" s="264"/>
      <c r="AQ309" s="261" t="e">
        <f>VLOOKUP(A309,#REF!,5,0)</f>
        <v>#REF!</v>
      </c>
      <c r="AR309" s="261" t="e">
        <f>VLOOKUP(A309,#REF!,6,0)</f>
        <v>#REF!</v>
      </c>
      <c r="AS309"/>
    </row>
    <row r="310" spans="1:45" ht="14.4" x14ac:dyDescent="0.3">
      <c r="A310" s="262">
        <v>123359</v>
      </c>
      <c r="B310" s="263" t="s">
        <v>415</v>
      </c>
      <c r="C310" s="264" t="s">
        <v>182</v>
      </c>
      <c r="D310" s="264" t="s">
        <v>182</v>
      </c>
      <c r="E310" s="264" t="s">
        <v>182</v>
      </c>
      <c r="F310" s="264" t="s">
        <v>182</v>
      </c>
      <c r="G310" s="264" t="s">
        <v>182</v>
      </c>
      <c r="H310" s="264" t="s">
        <v>182</v>
      </c>
      <c r="I310" s="264" t="s">
        <v>182</v>
      </c>
      <c r="J310" s="264" t="s">
        <v>182</v>
      </c>
      <c r="K310" s="264" t="s">
        <v>182</v>
      </c>
      <c r="L310" s="264" t="s">
        <v>182</v>
      </c>
      <c r="M310" s="264" t="s">
        <v>182</v>
      </c>
      <c r="N310" s="264" t="s">
        <v>182</v>
      </c>
      <c r="O310" s="264" t="s">
        <v>182</v>
      </c>
      <c r="P310" s="264" t="s">
        <v>182</v>
      </c>
      <c r="Q310" s="264" t="s">
        <v>182</v>
      </c>
      <c r="R310" s="264" t="s">
        <v>182</v>
      </c>
      <c r="S310" s="264" t="s">
        <v>182</v>
      </c>
      <c r="T310" s="264" t="s">
        <v>182</v>
      </c>
      <c r="U310" s="264" t="s">
        <v>182</v>
      </c>
      <c r="V310" s="264" t="s">
        <v>182</v>
      </c>
      <c r="W310" s="264"/>
      <c r="X310" s="264"/>
      <c r="Y310" s="264"/>
      <c r="Z310" s="264"/>
      <c r="AA310" s="264"/>
      <c r="AB310" s="264"/>
      <c r="AC310" s="264"/>
      <c r="AD310" s="264"/>
      <c r="AE310" s="264"/>
      <c r="AF310" s="264"/>
      <c r="AG310" s="264"/>
      <c r="AH310" s="264"/>
      <c r="AI310" s="264"/>
      <c r="AJ310" s="264"/>
      <c r="AK310" s="264"/>
      <c r="AL310" s="264"/>
      <c r="AM310" s="264"/>
      <c r="AN310" s="292"/>
      <c r="AO310" s="296"/>
      <c r="AP310" s="264"/>
      <c r="AQ310" s="261" t="e">
        <f>VLOOKUP(A310,#REF!,5,0)</f>
        <v>#REF!</v>
      </c>
      <c r="AR310" s="261" t="e">
        <f>VLOOKUP(A310,#REF!,6,0)</f>
        <v>#REF!</v>
      </c>
      <c r="AS310"/>
    </row>
    <row r="311" spans="1:45" ht="21.6" x14ac:dyDescent="0.65">
      <c r="A311" s="284">
        <v>123361</v>
      </c>
      <c r="B311" s="286" t="s">
        <v>415</v>
      </c>
      <c r="C311" t="s">
        <v>183</v>
      </c>
      <c r="D311" t="s">
        <v>183</v>
      </c>
      <c r="E311" t="s">
        <v>183</v>
      </c>
      <c r="F311" t="s">
        <v>183</v>
      </c>
      <c r="G311" t="s">
        <v>182</v>
      </c>
      <c r="H311" t="s">
        <v>183</v>
      </c>
      <c r="I311" t="s">
        <v>183</v>
      </c>
      <c r="J311" t="s">
        <v>183</v>
      </c>
      <c r="K311" t="s">
        <v>183</v>
      </c>
      <c r="L311" t="s">
        <v>183</v>
      </c>
      <c r="M311" t="s">
        <v>182</v>
      </c>
      <c r="N311" t="s">
        <v>182</v>
      </c>
      <c r="O311" t="s">
        <v>183</v>
      </c>
      <c r="P311" t="s">
        <v>183</v>
      </c>
      <c r="Q311" t="s">
        <v>182</v>
      </c>
      <c r="R311" t="s">
        <v>181</v>
      </c>
      <c r="S311" t="s">
        <v>182</v>
      </c>
      <c r="T311" t="s">
        <v>183</v>
      </c>
      <c r="U311" t="s">
        <v>183</v>
      </c>
      <c r="V311" t="s">
        <v>183</v>
      </c>
      <c r="AN311" s="293"/>
      <c r="AO311" s="247"/>
      <c r="AQ311" s="261" t="s">
        <v>415</v>
      </c>
      <c r="AR311" s="261" t="s">
        <v>307</v>
      </c>
    </row>
    <row r="312" spans="1:45" ht="21.6" x14ac:dyDescent="0.65">
      <c r="A312" s="286">
        <v>123365</v>
      </c>
      <c r="B312" s="286" t="s">
        <v>415</v>
      </c>
      <c r="C312" t="s">
        <v>181</v>
      </c>
      <c r="D312" t="s">
        <v>181</v>
      </c>
      <c r="E312" t="s">
        <v>183</v>
      </c>
      <c r="F312" t="s">
        <v>183</v>
      </c>
      <c r="G312" t="s">
        <v>181</v>
      </c>
      <c r="H312" t="s">
        <v>181</v>
      </c>
      <c r="I312" t="s">
        <v>181</v>
      </c>
      <c r="J312" t="s">
        <v>182</v>
      </c>
      <c r="K312" t="s">
        <v>181</v>
      </c>
      <c r="L312" t="s">
        <v>183</v>
      </c>
      <c r="M312" t="s">
        <v>183</v>
      </c>
      <c r="N312" t="s">
        <v>183</v>
      </c>
      <c r="O312" t="s">
        <v>183</v>
      </c>
      <c r="P312" t="s">
        <v>183</v>
      </c>
      <c r="Q312" t="s">
        <v>183</v>
      </c>
      <c r="R312" s="264" t="s">
        <v>182</v>
      </c>
      <c r="S312" s="264" t="s">
        <v>182</v>
      </c>
      <c r="T312" s="264" t="s">
        <v>182</v>
      </c>
      <c r="U312" s="264" t="s">
        <v>182</v>
      </c>
      <c r="V312" s="264" t="s">
        <v>182</v>
      </c>
      <c r="AN312" s="293"/>
      <c r="AO312" s="247"/>
      <c r="AQ312" s="261" t="s">
        <v>415</v>
      </c>
      <c r="AR312" s="261" t="s">
        <v>307</v>
      </c>
    </row>
    <row r="313" spans="1:45" ht="21.6" x14ac:dyDescent="0.65">
      <c r="A313" s="286">
        <v>123365</v>
      </c>
      <c r="B313" s="286" t="s">
        <v>415</v>
      </c>
      <c r="C313" t="s">
        <v>181</v>
      </c>
      <c r="D313" t="s">
        <v>181</v>
      </c>
      <c r="E313" t="s">
        <v>183</v>
      </c>
      <c r="F313" t="s">
        <v>183</v>
      </c>
      <c r="G313" t="s">
        <v>181</v>
      </c>
      <c r="H313" t="s">
        <v>181</v>
      </c>
      <c r="I313" t="s">
        <v>181</v>
      </c>
      <c r="J313" t="s">
        <v>182</v>
      </c>
      <c r="K313" t="s">
        <v>181</v>
      </c>
      <c r="L313" t="s">
        <v>183</v>
      </c>
      <c r="M313" t="s">
        <v>183</v>
      </c>
      <c r="N313" t="s">
        <v>183</v>
      </c>
      <c r="O313" t="s">
        <v>183</v>
      </c>
      <c r="P313" t="s">
        <v>183</v>
      </c>
      <c r="Q313" t="s">
        <v>183</v>
      </c>
      <c r="R313" s="264" t="s">
        <v>182</v>
      </c>
      <c r="S313" s="264" t="s">
        <v>182</v>
      </c>
      <c r="T313" s="264" t="s">
        <v>182</v>
      </c>
      <c r="U313" s="264" t="s">
        <v>182</v>
      </c>
      <c r="V313" s="264" t="s">
        <v>182</v>
      </c>
      <c r="AN313" s="293"/>
      <c r="AO313" s="247"/>
      <c r="AQ313" s="261" t="s">
        <v>415</v>
      </c>
      <c r="AR313" s="261" t="s">
        <v>307</v>
      </c>
    </row>
    <row r="314" spans="1:45" ht="21.6" x14ac:dyDescent="0.65">
      <c r="A314" s="284">
        <v>123374</v>
      </c>
      <c r="B314" s="286" t="s">
        <v>415</v>
      </c>
      <c r="C314" t="s">
        <v>181</v>
      </c>
      <c r="D314" t="s">
        <v>183</v>
      </c>
      <c r="E314" t="s">
        <v>181</v>
      </c>
      <c r="F314" t="s">
        <v>183</v>
      </c>
      <c r="G314" t="s">
        <v>181</v>
      </c>
      <c r="H314" t="s">
        <v>183</v>
      </c>
      <c r="I314" t="s">
        <v>183</v>
      </c>
      <c r="J314" t="s">
        <v>183</v>
      </c>
      <c r="K314" t="s">
        <v>183</v>
      </c>
      <c r="L314" t="s">
        <v>183</v>
      </c>
      <c r="M314" t="s">
        <v>183</v>
      </c>
      <c r="N314" t="s">
        <v>183</v>
      </c>
      <c r="O314" t="s">
        <v>183</v>
      </c>
      <c r="P314" t="s">
        <v>183</v>
      </c>
      <c r="Q314" t="s">
        <v>183</v>
      </c>
      <c r="R314" s="264" t="s">
        <v>182</v>
      </c>
      <c r="S314" s="264" t="s">
        <v>182</v>
      </c>
      <c r="T314" s="264" t="s">
        <v>182</v>
      </c>
      <c r="U314" s="264" t="s">
        <v>182</v>
      </c>
      <c r="V314" s="264" t="s">
        <v>182</v>
      </c>
      <c r="AN314" s="293"/>
      <c r="AO314" s="247"/>
      <c r="AQ314" s="261" t="s">
        <v>415</v>
      </c>
      <c r="AR314" s="261" t="s">
        <v>307</v>
      </c>
    </row>
    <row r="315" spans="1:45" ht="14.4" x14ac:dyDescent="0.3">
      <c r="A315" s="262">
        <v>123379</v>
      </c>
      <c r="B315" s="263" t="s">
        <v>415</v>
      </c>
      <c r="C315" s="264" t="s">
        <v>182</v>
      </c>
      <c r="D315" s="264" t="s">
        <v>182</v>
      </c>
      <c r="E315" s="264" t="s">
        <v>182</v>
      </c>
      <c r="F315" s="264" t="s">
        <v>182</v>
      </c>
      <c r="G315" s="264" t="s">
        <v>182</v>
      </c>
      <c r="H315" s="264" t="s">
        <v>182</v>
      </c>
      <c r="I315" s="264" t="s">
        <v>182</v>
      </c>
      <c r="J315" s="264" t="s">
        <v>182</v>
      </c>
      <c r="K315" s="264" t="s">
        <v>182</v>
      </c>
      <c r="L315" s="264" t="s">
        <v>182</v>
      </c>
      <c r="M315" s="264" t="s">
        <v>182</v>
      </c>
      <c r="N315" s="264" t="s">
        <v>182</v>
      </c>
      <c r="O315" s="264" t="s">
        <v>182</v>
      </c>
      <c r="P315" s="264" t="s">
        <v>182</v>
      </c>
      <c r="Q315" s="264" t="s">
        <v>182</v>
      </c>
      <c r="R315" s="264" t="s">
        <v>182</v>
      </c>
      <c r="S315" s="264" t="s">
        <v>182</v>
      </c>
      <c r="T315" s="264" t="s">
        <v>182</v>
      </c>
      <c r="U315" s="264" t="s">
        <v>182</v>
      </c>
      <c r="V315" s="264" t="s">
        <v>182</v>
      </c>
      <c r="W315" s="264"/>
      <c r="X315" s="264"/>
      <c r="Y315" s="264"/>
      <c r="Z315" s="264"/>
      <c r="AA315" s="264"/>
      <c r="AB315" s="264"/>
      <c r="AC315" s="264"/>
      <c r="AD315" s="264"/>
      <c r="AE315" s="264"/>
      <c r="AF315" s="264"/>
      <c r="AG315" s="264"/>
      <c r="AH315" s="264"/>
      <c r="AI315" s="264"/>
      <c r="AJ315" s="264"/>
      <c r="AK315" s="264"/>
      <c r="AL315" s="264"/>
      <c r="AM315" s="264"/>
      <c r="AN315" s="292"/>
      <c r="AO315" s="296"/>
      <c r="AP315" s="264"/>
      <c r="AQ315" s="261" t="e">
        <f>VLOOKUP(A315,#REF!,5,0)</f>
        <v>#REF!</v>
      </c>
      <c r="AR315" s="261" t="e">
        <f>VLOOKUP(A315,#REF!,6,0)</f>
        <v>#REF!</v>
      </c>
      <c r="AS315"/>
    </row>
    <row r="316" spans="1:45" ht="14.4" x14ac:dyDescent="0.3">
      <c r="A316" s="262">
        <v>123380</v>
      </c>
      <c r="B316" s="263" t="s">
        <v>415</v>
      </c>
      <c r="C316" s="264" t="s">
        <v>182</v>
      </c>
      <c r="D316" s="264" t="s">
        <v>182</v>
      </c>
      <c r="E316" s="264" t="s">
        <v>182</v>
      </c>
      <c r="F316" s="264" t="s">
        <v>182</v>
      </c>
      <c r="G316" s="264" t="s">
        <v>182</v>
      </c>
      <c r="H316" s="264" t="s">
        <v>182</v>
      </c>
      <c r="I316" s="264" t="s">
        <v>182</v>
      </c>
      <c r="J316" s="264" t="s">
        <v>182</v>
      </c>
      <c r="K316" s="264" t="s">
        <v>182</v>
      </c>
      <c r="L316" s="264" t="s">
        <v>182</v>
      </c>
      <c r="M316" s="264" t="s">
        <v>182</v>
      </c>
      <c r="N316" s="264" t="s">
        <v>182</v>
      </c>
      <c r="O316" s="264" t="s">
        <v>182</v>
      </c>
      <c r="P316" s="264" t="s">
        <v>182</v>
      </c>
      <c r="Q316" s="264" t="s">
        <v>182</v>
      </c>
      <c r="R316" s="264" t="s">
        <v>182</v>
      </c>
      <c r="S316" s="264" t="s">
        <v>182</v>
      </c>
      <c r="T316" s="264" t="s">
        <v>182</v>
      </c>
      <c r="U316" s="264" t="s">
        <v>182</v>
      </c>
      <c r="V316" s="264" t="s">
        <v>182</v>
      </c>
      <c r="W316" s="264"/>
      <c r="X316" s="264"/>
      <c r="Y316" s="264"/>
      <c r="Z316" s="264"/>
      <c r="AA316" s="264"/>
      <c r="AB316" s="264"/>
      <c r="AC316" s="264"/>
      <c r="AD316" s="264"/>
      <c r="AE316" s="264"/>
      <c r="AF316" s="264"/>
      <c r="AG316" s="264"/>
      <c r="AH316" s="264"/>
      <c r="AI316" s="264"/>
      <c r="AJ316" s="264"/>
      <c r="AK316" s="264"/>
      <c r="AL316" s="264"/>
      <c r="AM316" s="264"/>
      <c r="AN316" s="292"/>
      <c r="AO316" s="296"/>
      <c r="AP316" s="264"/>
      <c r="AQ316" s="261" t="e">
        <f>VLOOKUP(A316,#REF!,5,0)</f>
        <v>#REF!</v>
      </c>
      <c r="AR316" s="261" t="e">
        <f>VLOOKUP(A316,#REF!,6,0)</f>
        <v>#REF!</v>
      </c>
      <c r="AS316"/>
    </row>
    <row r="317" spans="1:45" ht="14.4" x14ac:dyDescent="0.3">
      <c r="A317" s="262">
        <v>123381</v>
      </c>
      <c r="B317" s="263" t="s">
        <v>415</v>
      </c>
      <c r="C317" s="264" t="s">
        <v>182</v>
      </c>
      <c r="D317" s="264" t="s">
        <v>182</v>
      </c>
      <c r="E317" s="264" t="s">
        <v>182</v>
      </c>
      <c r="F317" s="264" t="s">
        <v>182</v>
      </c>
      <c r="G317" s="264" t="s">
        <v>182</v>
      </c>
      <c r="H317" s="264" t="s">
        <v>182</v>
      </c>
      <c r="I317" s="264" t="s">
        <v>182</v>
      </c>
      <c r="J317" s="264" t="s">
        <v>182</v>
      </c>
      <c r="K317" s="264" t="s">
        <v>182</v>
      </c>
      <c r="L317" s="264" t="s">
        <v>182</v>
      </c>
      <c r="M317" s="264" t="s">
        <v>182</v>
      </c>
      <c r="N317" s="264" t="s">
        <v>182</v>
      </c>
      <c r="O317" s="264" t="s">
        <v>182</v>
      </c>
      <c r="P317" s="264" t="s">
        <v>182</v>
      </c>
      <c r="Q317" s="264" t="s">
        <v>182</v>
      </c>
      <c r="R317" s="264" t="s">
        <v>182</v>
      </c>
      <c r="S317" s="264" t="s">
        <v>182</v>
      </c>
      <c r="T317" s="264" t="s">
        <v>182</v>
      </c>
      <c r="U317" s="264" t="s">
        <v>182</v>
      </c>
      <c r="V317" s="264" t="s">
        <v>182</v>
      </c>
      <c r="W317" s="264"/>
      <c r="X317" s="264"/>
      <c r="Y317" s="264"/>
      <c r="Z317" s="264"/>
      <c r="AA317" s="264"/>
      <c r="AB317" s="264"/>
      <c r="AC317" s="264"/>
      <c r="AD317" s="264"/>
      <c r="AE317" s="264"/>
      <c r="AF317" s="264"/>
      <c r="AG317" s="264"/>
      <c r="AH317" s="264"/>
      <c r="AI317" s="264"/>
      <c r="AJ317" s="264"/>
      <c r="AK317" s="264"/>
      <c r="AL317" s="264"/>
      <c r="AM317" s="264"/>
      <c r="AN317" s="292"/>
      <c r="AO317" s="296"/>
      <c r="AP317" s="264"/>
      <c r="AQ317" s="261" t="e">
        <f>VLOOKUP(A317,#REF!,5,0)</f>
        <v>#REF!</v>
      </c>
      <c r="AR317" s="261" t="e">
        <f>VLOOKUP(A317,#REF!,6,0)</f>
        <v>#REF!</v>
      </c>
      <c r="AS317"/>
    </row>
    <row r="318" spans="1:45" ht="14.4" x14ac:dyDescent="0.3">
      <c r="A318" s="262">
        <v>123389</v>
      </c>
      <c r="B318" s="263" t="s">
        <v>415</v>
      </c>
      <c r="C318" s="264" t="s">
        <v>182</v>
      </c>
      <c r="D318" s="264" t="s">
        <v>182</v>
      </c>
      <c r="E318" s="264" t="s">
        <v>182</v>
      </c>
      <c r="F318" s="264" t="s">
        <v>182</v>
      </c>
      <c r="G318" s="264" t="s">
        <v>182</v>
      </c>
      <c r="H318" s="264" t="s">
        <v>182</v>
      </c>
      <c r="I318" s="264" t="s">
        <v>182</v>
      </c>
      <c r="J318" s="264" t="s">
        <v>182</v>
      </c>
      <c r="K318" s="264" t="s">
        <v>182</v>
      </c>
      <c r="L318" s="264" t="s">
        <v>182</v>
      </c>
      <c r="M318" s="264" t="s">
        <v>182</v>
      </c>
      <c r="N318" s="264" t="s">
        <v>182</v>
      </c>
      <c r="O318" s="264" t="s">
        <v>182</v>
      </c>
      <c r="P318" s="264" t="s">
        <v>182</v>
      </c>
      <c r="Q318" s="264" t="s">
        <v>182</v>
      </c>
      <c r="R318" s="264" t="s">
        <v>182</v>
      </c>
      <c r="S318" s="264" t="s">
        <v>182</v>
      </c>
      <c r="T318" s="264" t="s">
        <v>182</v>
      </c>
      <c r="U318" s="264" t="s">
        <v>182</v>
      </c>
      <c r="V318" s="264" t="s">
        <v>182</v>
      </c>
      <c r="W318" s="264"/>
      <c r="X318" s="264"/>
      <c r="Y318" s="264"/>
      <c r="Z318" s="264"/>
      <c r="AA318" s="264"/>
      <c r="AB318" s="264"/>
      <c r="AC318" s="264"/>
      <c r="AD318" s="264"/>
      <c r="AE318" s="264"/>
      <c r="AF318" s="264"/>
      <c r="AG318" s="264"/>
      <c r="AH318" s="264"/>
      <c r="AI318" s="264"/>
      <c r="AJ318" s="264"/>
      <c r="AK318" s="264"/>
      <c r="AL318" s="264"/>
      <c r="AM318" s="264"/>
      <c r="AN318" s="292"/>
      <c r="AO318" s="296"/>
      <c r="AP318" s="264"/>
      <c r="AQ318" s="261" t="e">
        <f>VLOOKUP(A318,#REF!,5,0)</f>
        <v>#REF!</v>
      </c>
      <c r="AR318" s="261" t="e">
        <f>VLOOKUP(A318,#REF!,6,0)</f>
        <v>#REF!</v>
      </c>
      <c r="AS318"/>
    </row>
    <row r="319" spans="1:45" ht="21.6" x14ac:dyDescent="0.65">
      <c r="A319" s="286">
        <v>123390</v>
      </c>
      <c r="B319" s="286" t="s">
        <v>415</v>
      </c>
      <c r="C319" t="s">
        <v>183</v>
      </c>
      <c r="D319" t="s">
        <v>183</v>
      </c>
      <c r="E319" t="s">
        <v>183</v>
      </c>
      <c r="F319" t="s">
        <v>183</v>
      </c>
      <c r="G319" t="s">
        <v>181</v>
      </c>
      <c r="H319" t="s">
        <v>181</v>
      </c>
      <c r="I319" t="s">
        <v>183</v>
      </c>
      <c r="J319" t="s">
        <v>183</v>
      </c>
      <c r="K319" t="s">
        <v>183</v>
      </c>
      <c r="L319" t="s">
        <v>183</v>
      </c>
      <c r="M319" t="s">
        <v>182</v>
      </c>
      <c r="N319" t="s">
        <v>181</v>
      </c>
      <c r="O319" t="s">
        <v>183</v>
      </c>
      <c r="P319" t="s">
        <v>183</v>
      </c>
      <c r="Q319" t="s">
        <v>183</v>
      </c>
      <c r="R319" t="s">
        <v>183</v>
      </c>
      <c r="S319" t="s">
        <v>182</v>
      </c>
      <c r="T319" t="s">
        <v>183</v>
      </c>
      <c r="U319" t="s">
        <v>183</v>
      </c>
      <c r="V319" t="s">
        <v>183</v>
      </c>
      <c r="AN319" s="293"/>
      <c r="AO319" s="247"/>
      <c r="AQ319" s="261" t="s">
        <v>415</v>
      </c>
      <c r="AR319" s="261" t="s">
        <v>307</v>
      </c>
    </row>
    <row r="320" spans="1:45" ht="14.4" x14ac:dyDescent="0.3">
      <c r="A320" s="262">
        <v>123391</v>
      </c>
      <c r="B320" s="263" t="s">
        <v>415</v>
      </c>
      <c r="C320" s="264" t="s">
        <v>183</v>
      </c>
      <c r="D320" s="264" t="s">
        <v>181</v>
      </c>
      <c r="E320" s="264" t="s">
        <v>183</v>
      </c>
      <c r="F320" s="264" t="s">
        <v>183</v>
      </c>
      <c r="G320" s="264" t="s">
        <v>181</v>
      </c>
      <c r="H320" s="264" t="s">
        <v>183</v>
      </c>
      <c r="I320" s="264" t="s">
        <v>182</v>
      </c>
      <c r="J320" s="264" t="s">
        <v>183</v>
      </c>
      <c r="K320" s="264" t="s">
        <v>181</v>
      </c>
      <c r="L320" s="264" t="s">
        <v>182</v>
      </c>
      <c r="M320" s="264" t="s">
        <v>182</v>
      </c>
      <c r="N320" s="264" t="s">
        <v>183</v>
      </c>
      <c r="O320" s="264" t="s">
        <v>183</v>
      </c>
      <c r="P320" s="264" t="s">
        <v>183</v>
      </c>
      <c r="Q320" s="264" t="s">
        <v>183</v>
      </c>
      <c r="R320" s="264" t="s">
        <v>182</v>
      </c>
      <c r="S320" s="264" t="s">
        <v>182</v>
      </c>
      <c r="T320" s="264" t="s">
        <v>182</v>
      </c>
      <c r="U320" s="264" t="s">
        <v>182</v>
      </c>
      <c r="V320" s="264" t="s">
        <v>182</v>
      </c>
      <c r="W320" s="264"/>
      <c r="X320" s="264"/>
      <c r="Y320" s="264"/>
      <c r="Z320" s="264"/>
      <c r="AA320" s="264"/>
      <c r="AB320" s="264"/>
      <c r="AC320" s="264"/>
      <c r="AD320" s="264"/>
      <c r="AE320" s="264"/>
      <c r="AF320" s="264"/>
      <c r="AG320" s="264"/>
      <c r="AH320" s="264"/>
      <c r="AI320" s="264"/>
      <c r="AJ320" s="264"/>
      <c r="AK320" s="264"/>
      <c r="AL320" s="264"/>
      <c r="AM320" s="264"/>
      <c r="AN320" s="292"/>
      <c r="AO320" s="296"/>
      <c r="AP320" s="264"/>
      <c r="AQ320" s="261" t="e">
        <f>VLOOKUP(A320,#REF!,5,0)</f>
        <v>#REF!</v>
      </c>
      <c r="AR320" s="261" t="e">
        <f>VLOOKUP(A320,#REF!,6,0)</f>
        <v>#REF!</v>
      </c>
      <c r="AS320"/>
    </row>
    <row r="321" spans="1:45" ht="21.6" x14ac:dyDescent="0.65">
      <c r="A321" s="284">
        <v>123400</v>
      </c>
      <c r="B321" s="286" t="s">
        <v>415</v>
      </c>
      <c r="C321" t="s">
        <v>181</v>
      </c>
      <c r="D321" t="s">
        <v>181</v>
      </c>
      <c r="E321" t="s">
        <v>181</v>
      </c>
      <c r="F321" t="s">
        <v>183</v>
      </c>
      <c r="G321" t="s">
        <v>181</v>
      </c>
      <c r="H321" t="s">
        <v>183</v>
      </c>
      <c r="I321" t="s">
        <v>183</v>
      </c>
      <c r="J321" t="s">
        <v>183</v>
      </c>
      <c r="K321" t="s">
        <v>183</v>
      </c>
      <c r="L321" t="s">
        <v>183</v>
      </c>
      <c r="M321" t="s">
        <v>181</v>
      </c>
      <c r="N321" t="s">
        <v>183</v>
      </c>
      <c r="O321" t="s">
        <v>181</v>
      </c>
      <c r="P321" t="s">
        <v>183</v>
      </c>
      <c r="Q321" t="s">
        <v>181</v>
      </c>
      <c r="R321" t="s">
        <v>182</v>
      </c>
      <c r="S321" t="s">
        <v>182</v>
      </c>
      <c r="T321" t="s">
        <v>182</v>
      </c>
      <c r="U321" t="s">
        <v>183</v>
      </c>
      <c r="V321" t="s">
        <v>182</v>
      </c>
      <c r="AN321" s="293"/>
      <c r="AO321" s="247"/>
      <c r="AQ321" s="261" t="s">
        <v>415</v>
      </c>
      <c r="AR321" s="261" t="s">
        <v>307</v>
      </c>
    </row>
    <row r="322" spans="1:45" ht="14.4" x14ac:dyDescent="0.3">
      <c r="A322" s="262">
        <v>123404</v>
      </c>
      <c r="B322" s="263" t="s">
        <v>415</v>
      </c>
      <c r="C322" s="264" t="s">
        <v>182</v>
      </c>
      <c r="D322" s="264" t="s">
        <v>182</v>
      </c>
      <c r="E322" s="264" t="s">
        <v>182</v>
      </c>
      <c r="F322" s="264" t="s">
        <v>182</v>
      </c>
      <c r="G322" s="264" t="s">
        <v>182</v>
      </c>
      <c r="H322" s="264" t="s">
        <v>182</v>
      </c>
      <c r="I322" s="264" t="s">
        <v>182</v>
      </c>
      <c r="J322" s="264" t="s">
        <v>182</v>
      </c>
      <c r="K322" s="264" t="s">
        <v>182</v>
      </c>
      <c r="L322" s="264" t="s">
        <v>182</v>
      </c>
      <c r="M322" s="264" t="s">
        <v>182</v>
      </c>
      <c r="N322" s="264" t="s">
        <v>182</v>
      </c>
      <c r="O322" s="264" t="s">
        <v>182</v>
      </c>
      <c r="P322" s="264" t="s">
        <v>182</v>
      </c>
      <c r="Q322" s="264" t="s">
        <v>182</v>
      </c>
      <c r="R322" s="264" t="s">
        <v>182</v>
      </c>
      <c r="S322" s="264" t="s">
        <v>182</v>
      </c>
      <c r="T322" s="264" t="s">
        <v>182</v>
      </c>
      <c r="U322" s="264" t="s">
        <v>182</v>
      </c>
      <c r="V322" s="264" t="s">
        <v>182</v>
      </c>
      <c r="W322" s="264"/>
      <c r="X322" s="264"/>
      <c r="Y322" s="264"/>
      <c r="Z322" s="264"/>
      <c r="AA322" s="264"/>
      <c r="AB322" s="264"/>
      <c r="AC322" s="264"/>
      <c r="AD322" s="264"/>
      <c r="AE322" s="264"/>
      <c r="AF322" s="264"/>
      <c r="AG322" s="264"/>
      <c r="AH322" s="264"/>
      <c r="AI322" s="264"/>
      <c r="AJ322" s="264"/>
      <c r="AK322" s="264"/>
      <c r="AL322" s="264"/>
      <c r="AM322" s="264"/>
      <c r="AN322" s="292"/>
      <c r="AO322" s="296"/>
      <c r="AP322" s="264"/>
      <c r="AQ322" s="261" t="e">
        <f>VLOOKUP(A322,#REF!,5,0)</f>
        <v>#REF!</v>
      </c>
      <c r="AR322" s="261" t="e">
        <f>VLOOKUP(A322,#REF!,6,0)</f>
        <v>#REF!</v>
      </c>
      <c r="AS322"/>
    </row>
    <row r="323" spans="1:45" ht="14.4" x14ac:dyDescent="0.3">
      <c r="A323" s="262">
        <v>123410</v>
      </c>
      <c r="B323" s="263" t="s">
        <v>415</v>
      </c>
      <c r="C323" s="264" t="s">
        <v>182</v>
      </c>
      <c r="D323" s="264" t="s">
        <v>182</v>
      </c>
      <c r="E323" s="264" t="s">
        <v>182</v>
      </c>
      <c r="F323" s="264" t="s">
        <v>182</v>
      </c>
      <c r="G323" s="264" t="s">
        <v>182</v>
      </c>
      <c r="H323" s="264" t="s">
        <v>182</v>
      </c>
      <c r="I323" s="264" t="s">
        <v>182</v>
      </c>
      <c r="J323" s="264" t="s">
        <v>182</v>
      </c>
      <c r="K323" s="264" t="s">
        <v>182</v>
      </c>
      <c r="L323" s="264" t="s">
        <v>182</v>
      </c>
      <c r="M323" s="264" t="s">
        <v>182</v>
      </c>
      <c r="N323" s="264" t="s">
        <v>182</v>
      </c>
      <c r="O323" s="264" t="s">
        <v>182</v>
      </c>
      <c r="P323" s="264" t="s">
        <v>182</v>
      </c>
      <c r="Q323" s="264" t="s">
        <v>182</v>
      </c>
      <c r="R323" s="264" t="s">
        <v>182</v>
      </c>
      <c r="S323" s="264" t="s">
        <v>182</v>
      </c>
      <c r="T323" s="264" t="s">
        <v>182</v>
      </c>
      <c r="U323" s="264" t="s">
        <v>182</v>
      </c>
      <c r="V323" s="264" t="s">
        <v>182</v>
      </c>
      <c r="W323" s="264"/>
      <c r="X323" s="264"/>
      <c r="Y323" s="264"/>
      <c r="Z323" s="264"/>
      <c r="AA323" s="264"/>
      <c r="AB323" s="264"/>
      <c r="AC323" s="264"/>
      <c r="AD323" s="264"/>
      <c r="AE323" s="264"/>
      <c r="AF323" s="264"/>
      <c r="AG323" s="264"/>
      <c r="AH323" s="264"/>
      <c r="AI323" s="264"/>
      <c r="AJ323" s="264"/>
      <c r="AK323" s="264"/>
      <c r="AL323" s="264"/>
      <c r="AM323" s="264"/>
      <c r="AN323" s="292"/>
      <c r="AO323" s="296"/>
      <c r="AP323" s="264"/>
      <c r="AQ323" s="261" t="e">
        <f>VLOOKUP(A323,#REF!,5,0)</f>
        <v>#REF!</v>
      </c>
      <c r="AR323" s="261" t="e">
        <f>VLOOKUP(A323,#REF!,6,0)</f>
        <v>#REF!</v>
      </c>
      <c r="AS323"/>
    </row>
    <row r="324" spans="1:45" ht="14.4" x14ac:dyDescent="0.3">
      <c r="A324" s="262">
        <v>123413</v>
      </c>
      <c r="B324" s="263" t="s">
        <v>415</v>
      </c>
      <c r="C324" s="264" t="s">
        <v>182</v>
      </c>
      <c r="D324" s="264" t="s">
        <v>182</v>
      </c>
      <c r="E324" s="264" t="s">
        <v>182</v>
      </c>
      <c r="F324" s="264" t="s">
        <v>182</v>
      </c>
      <c r="G324" s="264" t="s">
        <v>182</v>
      </c>
      <c r="H324" s="264" t="s">
        <v>182</v>
      </c>
      <c r="I324" s="264" t="s">
        <v>182</v>
      </c>
      <c r="J324" s="264" t="s">
        <v>182</v>
      </c>
      <c r="K324" s="264" t="s">
        <v>182</v>
      </c>
      <c r="L324" s="264" t="s">
        <v>182</v>
      </c>
      <c r="M324" s="264" t="s">
        <v>182</v>
      </c>
      <c r="N324" s="264" t="s">
        <v>182</v>
      </c>
      <c r="O324" s="264" t="s">
        <v>182</v>
      </c>
      <c r="P324" s="264" t="s">
        <v>182</v>
      </c>
      <c r="Q324" s="264" t="s">
        <v>182</v>
      </c>
      <c r="R324" s="264" t="s">
        <v>182</v>
      </c>
      <c r="S324" s="264" t="s">
        <v>182</v>
      </c>
      <c r="T324" s="264" t="s">
        <v>182</v>
      </c>
      <c r="U324" s="264" t="s">
        <v>182</v>
      </c>
      <c r="V324" s="264" t="s">
        <v>182</v>
      </c>
      <c r="W324" s="264"/>
      <c r="X324" s="264"/>
      <c r="Y324" s="264"/>
      <c r="Z324" s="264"/>
      <c r="AA324" s="264"/>
      <c r="AB324" s="264"/>
      <c r="AC324" s="264"/>
      <c r="AD324" s="264"/>
      <c r="AE324" s="264"/>
      <c r="AF324" s="264"/>
      <c r="AG324" s="264"/>
      <c r="AH324" s="264"/>
      <c r="AI324" s="264"/>
      <c r="AJ324" s="264"/>
      <c r="AK324" s="264"/>
      <c r="AL324" s="264"/>
      <c r="AM324" s="264"/>
      <c r="AN324" s="292"/>
      <c r="AO324" s="296"/>
      <c r="AP324" s="264"/>
      <c r="AQ324" s="261" t="e">
        <f>VLOOKUP(A324,#REF!,5,0)</f>
        <v>#REF!</v>
      </c>
      <c r="AR324" s="261" t="e">
        <f>VLOOKUP(A324,#REF!,6,0)</f>
        <v>#REF!</v>
      </c>
      <c r="AS324"/>
    </row>
    <row r="325" spans="1:45" ht="14.4" x14ac:dyDescent="0.3">
      <c r="A325" s="262">
        <v>123422</v>
      </c>
      <c r="B325" s="263" t="s">
        <v>415</v>
      </c>
      <c r="C325" s="264" t="s">
        <v>183</v>
      </c>
      <c r="D325" s="264" t="s">
        <v>183</v>
      </c>
      <c r="E325" s="264" t="s">
        <v>183</v>
      </c>
      <c r="F325" s="264" t="s">
        <v>183</v>
      </c>
      <c r="G325" s="264" t="s">
        <v>181</v>
      </c>
      <c r="H325" s="264" t="s">
        <v>183</v>
      </c>
      <c r="I325" s="264" t="s">
        <v>183</v>
      </c>
      <c r="J325" s="264" t="s">
        <v>183</v>
      </c>
      <c r="K325" s="264" t="s">
        <v>183</v>
      </c>
      <c r="L325" s="264" t="s">
        <v>181</v>
      </c>
      <c r="M325" s="264" t="s">
        <v>183</v>
      </c>
      <c r="N325" s="264" t="s">
        <v>183</v>
      </c>
      <c r="O325" s="264" t="s">
        <v>183</v>
      </c>
      <c r="P325" s="264" t="s">
        <v>181</v>
      </c>
      <c r="Q325" s="264" t="s">
        <v>183</v>
      </c>
      <c r="R325" s="264" t="s">
        <v>183</v>
      </c>
      <c r="S325" s="264" t="s">
        <v>181</v>
      </c>
      <c r="T325" s="264" t="s">
        <v>181</v>
      </c>
      <c r="U325" s="264" t="s">
        <v>181</v>
      </c>
      <c r="V325" s="264" t="s">
        <v>181</v>
      </c>
      <c r="W325" s="264"/>
      <c r="X325" s="264"/>
      <c r="Y325" s="264"/>
      <c r="Z325" s="264"/>
      <c r="AA325" s="264"/>
      <c r="AB325" s="264"/>
      <c r="AC325" s="264"/>
      <c r="AD325" s="264"/>
      <c r="AE325" s="264"/>
      <c r="AF325" s="264"/>
      <c r="AG325" s="264"/>
      <c r="AH325" s="264"/>
      <c r="AI325" s="264"/>
      <c r="AJ325" s="264"/>
      <c r="AK325" s="264"/>
      <c r="AL325" s="264"/>
      <c r="AM325" s="264"/>
      <c r="AN325" s="292"/>
      <c r="AO325" s="296"/>
      <c r="AP325" s="264"/>
      <c r="AQ325" s="261" t="e">
        <f>VLOOKUP(A325,#REF!,5,0)</f>
        <v>#REF!</v>
      </c>
      <c r="AR325" s="261" t="e">
        <f>VLOOKUP(A325,#REF!,6,0)</f>
        <v>#REF!</v>
      </c>
      <c r="AS325"/>
    </row>
    <row r="326" spans="1:45" ht="14.4" x14ac:dyDescent="0.3">
      <c r="A326" s="262">
        <v>123426</v>
      </c>
      <c r="B326" s="263" t="s">
        <v>415</v>
      </c>
      <c r="C326" s="264" t="s">
        <v>183</v>
      </c>
      <c r="D326" s="264" t="s">
        <v>183</v>
      </c>
      <c r="E326" s="264" t="s">
        <v>183</v>
      </c>
      <c r="F326" s="264" t="s">
        <v>183</v>
      </c>
      <c r="G326" s="264" t="s">
        <v>183</v>
      </c>
      <c r="H326" s="264" t="s">
        <v>183</v>
      </c>
      <c r="I326" s="264" t="s">
        <v>183</v>
      </c>
      <c r="J326" s="264" t="s">
        <v>183</v>
      </c>
      <c r="K326" s="264" t="s">
        <v>183</v>
      </c>
      <c r="L326" s="264" t="s">
        <v>183</v>
      </c>
      <c r="M326" s="264" t="s">
        <v>183</v>
      </c>
      <c r="N326" s="264" t="s">
        <v>183</v>
      </c>
      <c r="O326" s="264" t="s">
        <v>183</v>
      </c>
      <c r="P326" s="264" t="s">
        <v>183</v>
      </c>
      <c r="Q326" s="264" t="s">
        <v>183</v>
      </c>
      <c r="R326" s="264" t="s">
        <v>181</v>
      </c>
      <c r="S326" s="264" t="s">
        <v>182</v>
      </c>
      <c r="T326" s="264" t="s">
        <v>181</v>
      </c>
      <c r="U326" s="264" t="s">
        <v>181</v>
      </c>
      <c r="V326" s="264" t="s">
        <v>181</v>
      </c>
      <c r="W326" s="264"/>
      <c r="X326" s="264"/>
      <c r="Y326" s="264"/>
      <c r="Z326" s="264"/>
      <c r="AA326" s="264"/>
      <c r="AB326" s="264"/>
      <c r="AC326" s="264"/>
      <c r="AD326" s="264"/>
      <c r="AE326" s="264"/>
      <c r="AF326" s="264"/>
      <c r="AG326" s="264"/>
      <c r="AH326" s="264"/>
      <c r="AI326" s="264"/>
      <c r="AJ326" s="264"/>
      <c r="AK326" s="264"/>
      <c r="AL326" s="264"/>
      <c r="AM326" s="264"/>
      <c r="AN326" s="292"/>
      <c r="AO326" s="296"/>
      <c r="AP326" s="264"/>
      <c r="AQ326" s="261" t="e">
        <f>VLOOKUP(A326,#REF!,5,0)</f>
        <v>#REF!</v>
      </c>
      <c r="AR326" s="261" t="e">
        <f>VLOOKUP(A326,#REF!,6,0)</f>
        <v>#REF!</v>
      </c>
      <c r="AS326"/>
    </row>
    <row r="327" spans="1:45" ht="14.4" x14ac:dyDescent="0.3">
      <c r="A327" s="262">
        <v>123429</v>
      </c>
      <c r="B327" s="263" t="s">
        <v>415</v>
      </c>
      <c r="C327" s="264" t="s">
        <v>181</v>
      </c>
      <c r="D327" s="264" t="s">
        <v>181</v>
      </c>
      <c r="E327" s="264" t="s">
        <v>183</v>
      </c>
      <c r="F327" s="264" t="s">
        <v>183</v>
      </c>
      <c r="G327" s="264" t="s">
        <v>181</v>
      </c>
      <c r="H327" s="264" t="s">
        <v>183</v>
      </c>
      <c r="I327" s="264" t="s">
        <v>182</v>
      </c>
      <c r="J327" s="264" t="s">
        <v>183</v>
      </c>
      <c r="K327" s="264" t="s">
        <v>183</v>
      </c>
      <c r="L327" s="264" t="s">
        <v>182</v>
      </c>
      <c r="M327" s="264" t="s">
        <v>182</v>
      </c>
      <c r="N327" s="264" t="s">
        <v>182</v>
      </c>
      <c r="O327" s="264" t="s">
        <v>183</v>
      </c>
      <c r="P327" s="264" t="s">
        <v>181</v>
      </c>
      <c r="Q327" s="264" t="s">
        <v>183</v>
      </c>
      <c r="R327" s="264" t="s">
        <v>182</v>
      </c>
      <c r="S327" s="264" t="s">
        <v>182</v>
      </c>
      <c r="T327" s="264" t="s">
        <v>182</v>
      </c>
      <c r="U327" s="264" t="s">
        <v>182</v>
      </c>
      <c r="V327" s="264" t="s">
        <v>183</v>
      </c>
      <c r="W327" s="264"/>
      <c r="X327" s="264"/>
      <c r="Y327" s="264"/>
      <c r="Z327" s="264"/>
      <c r="AA327" s="264"/>
      <c r="AB327" s="264"/>
      <c r="AC327" s="264"/>
      <c r="AD327" s="264"/>
      <c r="AE327" s="264"/>
      <c r="AF327" s="264"/>
      <c r="AG327" s="264"/>
      <c r="AH327" s="264"/>
      <c r="AI327" s="264"/>
      <c r="AJ327" s="264"/>
      <c r="AK327" s="264"/>
      <c r="AL327" s="264"/>
      <c r="AM327" s="264"/>
      <c r="AN327" s="292"/>
      <c r="AO327" s="296"/>
      <c r="AP327" s="264"/>
      <c r="AQ327" s="261" t="e">
        <f>VLOOKUP(A327,#REF!,5,0)</f>
        <v>#REF!</v>
      </c>
      <c r="AR327" s="261" t="e">
        <f>VLOOKUP(A327,#REF!,6,0)</f>
        <v>#REF!</v>
      </c>
      <c r="AS327"/>
    </row>
    <row r="328" spans="1:45" ht="14.4" x14ac:dyDescent="0.3">
      <c r="A328" s="262">
        <v>123433</v>
      </c>
      <c r="B328" s="263" t="s">
        <v>415</v>
      </c>
      <c r="C328" s="264" t="s">
        <v>182</v>
      </c>
      <c r="D328" s="264" t="s">
        <v>182</v>
      </c>
      <c r="E328" s="264" t="s">
        <v>182</v>
      </c>
      <c r="F328" s="264" t="s">
        <v>182</v>
      </c>
      <c r="G328" s="264" t="s">
        <v>182</v>
      </c>
      <c r="H328" s="264" t="s">
        <v>182</v>
      </c>
      <c r="I328" s="264" t="s">
        <v>182</v>
      </c>
      <c r="J328" s="264" t="s">
        <v>182</v>
      </c>
      <c r="K328" s="264" t="s">
        <v>182</v>
      </c>
      <c r="L328" s="264" t="s">
        <v>182</v>
      </c>
      <c r="M328" s="264" t="s">
        <v>182</v>
      </c>
      <c r="N328" s="264" t="s">
        <v>182</v>
      </c>
      <c r="O328" s="264" t="s">
        <v>182</v>
      </c>
      <c r="P328" s="264" t="s">
        <v>182</v>
      </c>
      <c r="Q328" s="264" t="s">
        <v>182</v>
      </c>
      <c r="R328" s="264" t="s">
        <v>182</v>
      </c>
      <c r="S328" s="264" t="s">
        <v>182</v>
      </c>
      <c r="T328" s="264" t="s">
        <v>182</v>
      </c>
      <c r="U328" s="264" t="s">
        <v>182</v>
      </c>
      <c r="V328" s="264" t="s">
        <v>182</v>
      </c>
      <c r="W328" s="264"/>
      <c r="X328" s="264"/>
      <c r="Y328" s="264"/>
      <c r="Z328" s="264"/>
      <c r="AA328" s="264"/>
      <c r="AB328" s="264"/>
      <c r="AC328" s="264"/>
      <c r="AD328" s="264"/>
      <c r="AE328" s="264"/>
      <c r="AF328" s="264"/>
      <c r="AG328" s="264"/>
      <c r="AH328" s="264"/>
      <c r="AI328" s="264"/>
      <c r="AJ328" s="264"/>
      <c r="AK328" s="264"/>
      <c r="AL328" s="264"/>
      <c r="AM328" s="264"/>
      <c r="AN328" s="292"/>
      <c r="AO328" s="296"/>
      <c r="AP328" s="264"/>
      <c r="AQ328" s="261" t="e">
        <f>VLOOKUP(A328,#REF!,5,0)</f>
        <v>#REF!</v>
      </c>
      <c r="AR328" s="261" t="e">
        <f>VLOOKUP(A328,#REF!,6,0)</f>
        <v>#REF!</v>
      </c>
      <c r="AS328"/>
    </row>
    <row r="329" spans="1:45" ht="14.4" x14ac:dyDescent="0.3">
      <c r="A329" s="262">
        <v>123439</v>
      </c>
      <c r="B329" s="263" t="s">
        <v>415</v>
      </c>
      <c r="C329" s="264" t="s">
        <v>182</v>
      </c>
      <c r="D329" s="264" t="s">
        <v>182</v>
      </c>
      <c r="E329" s="264" t="s">
        <v>182</v>
      </c>
      <c r="F329" s="264" t="s">
        <v>182</v>
      </c>
      <c r="G329" s="264" t="s">
        <v>182</v>
      </c>
      <c r="H329" s="264" t="s">
        <v>182</v>
      </c>
      <c r="I329" s="264" t="s">
        <v>182</v>
      </c>
      <c r="J329" s="264" t="s">
        <v>182</v>
      </c>
      <c r="K329" s="264" t="s">
        <v>182</v>
      </c>
      <c r="L329" s="264" t="s">
        <v>182</v>
      </c>
      <c r="M329" s="264" t="s">
        <v>182</v>
      </c>
      <c r="N329" s="264" t="s">
        <v>182</v>
      </c>
      <c r="O329" s="264" t="s">
        <v>182</v>
      </c>
      <c r="P329" s="264" t="s">
        <v>182</v>
      </c>
      <c r="Q329" s="264" t="s">
        <v>182</v>
      </c>
      <c r="R329" s="264" t="s">
        <v>182</v>
      </c>
      <c r="S329" s="264" t="s">
        <v>182</v>
      </c>
      <c r="T329" s="264" t="s">
        <v>182</v>
      </c>
      <c r="U329" s="264" t="s">
        <v>182</v>
      </c>
      <c r="V329" s="264" t="s">
        <v>182</v>
      </c>
      <c r="W329" s="264"/>
      <c r="X329" s="264"/>
      <c r="Y329" s="264"/>
      <c r="Z329" s="264"/>
      <c r="AA329" s="264"/>
      <c r="AB329" s="264"/>
      <c r="AC329" s="264"/>
      <c r="AD329" s="264"/>
      <c r="AE329" s="264"/>
      <c r="AF329" s="264"/>
      <c r="AG329" s="264"/>
      <c r="AH329" s="264"/>
      <c r="AI329" s="264"/>
      <c r="AJ329" s="264"/>
      <c r="AK329" s="264"/>
      <c r="AL329" s="264"/>
      <c r="AM329" s="264"/>
      <c r="AN329" s="292"/>
      <c r="AO329" s="296"/>
      <c r="AP329" s="264"/>
      <c r="AQ329" s="261" t="e">
        <f>VLOOKUP(A329,#REF!,5,0)</f>
        <v>#REF!</v>
      </c>
      <c r="AR329" s="261" t="e">
        <f>VLOOKUP(A329,#REF!,6,0)</f>
        <v>#REF!</v>
      </c>
      <c r="AS329"/>
    </row>
    <row r="330" spans="1:45" ht="14.4" x14ac:dyDescent="0.3">
      <c r="A330" s="262">
        <v>123443</v>
      </c>
      <c r="B330" s="263" t="s">
        <v>415</v>
      </c>
      <c r="C330" s="264" t="s">
        <v>182</v>
      </c>
      <c r="D330" s="264" t="s">
        <v>182</v>
      </c>
      <c r="E330" s="264" t="s">
        <v>182</v>
      </c>
      <c r="F330" s="264" t="s">
        <v>182</v>
      </c>
      <c r="G330" s="264" t="s">
        <v>182</v>
      </c>
      <c r="H330" s="264" t="s">
        <v>182</v>
      </c>
      <c r="I330" s="264" t="s">
        <v>182</v>
      </c>
      <c r="J330" s="264" t="s">
        <v>182</v>
      </c>
      <c r="K330" s="264" t="s">
        <v>182</v>
      </c>
      <c r="L330" s="264" t="s">
        <v>182</v>
      </c>
      <c r="M330" s="264" t="s">
        <v>182</v>
      </c>
      <c r="N330" s="264" t="s">
        <v>182</v>
      </c>
      <c r="O330" s="264" t="s">
        <v>182</v>
      </c>
      <c r="P330" s="264" t="s">
        <v>182</v>
      </c>
      <c r="Q330" s="264" t="s">
        <v>182</v>
      </c>
      <c r="R330" s="264" t="s">
        <v>182</v>
      </c>
      <c r="S330" s="264" t="s">
        <v>182</v>
      </c>
      <c r="T330" s="264" t="s">
        <v>182</v>
      </c>
      <c r="U330" s="264" t="s">
        <v>182</v>
      </c>
      <c r="V330" s="264" t="s">
        <v>182</v>
      </c>
      <c r="W330" s="264"/>
      <c r="X330" s="264"/>
      <c r="Y330" s="264"/>
      <c r="Z330" s="264"/>
      <c r="AA330" s="264"/>
      <c r="AB330" s="264"/>
      <c r="AC330" s="264"/>
      <c r="AD330" s="264"/>
      <c r="AE330" s="264"/>
      <c r="AF330" s="264"/>
      <c r="AG330" s="264"/>
      <c r="AH330" s="264"/>
      <c r="AI330" s="264"/>
      <c r="AJ330" s="264"/>
      <c r="AK330" s="264"/>
      <c r="AL330" s="264"/>
      <c r="AM330" s="264"/>
      <c r="AN330" s="292"/>
      <c r="AO330" s="296"/>
      <c r="AP330" s="264"/>
      <c r="AQ330" s="261" t="e">
        <f>VLOOKUP(A330,#REF!,5,0)</f>
        <v>#REF!</v>
      </c>
      <c r="AR330" s="261" t="e">
        <f>VLOOKUP(A330,#REF!,6,0)</f>
        <v>#REF!</v>
      </c>
      <c r="AS330"/>
    </row>
    <row r="331" spans="1:45" ht="14.4" x14ac:dyDescent="0.3">
      <c r="A331" s="262">
        <v>123446</v>
      </c>
      <c r="B331" s="263" t="s">
        <v>415</v>
      </c>
      <c r="C331" s="264" t="s">
        <v>182</v>
      </c>
      <c r="D331" s="264" t="s">
        <v>182</v>
      </c>
      <c r="E331" s="264" t="s">
        <v>182</v>
      </c>
      <c r="F331" s="264" t="s">
        <v>182</v>
      </c>
      <c r="G331" s="264" t="s">
        <v>182</v>
      </c>
      <c r="H331" s="264" t="s">
        <v>182</v>
      </c>
      <c r="I331" s="264" t="s">
        <v>182</v>
      </c>
      <c r="J331" s="264" t="s">
        <v>182</v>
      </c>
      <c r="K331" s="264" t="s">
        <v>182</v>
      </c>
      <c r="L331" s="264" t="s">
        <v>182</v>
      </c>
      <c r="M331" s="264" t="s">
        <v>182</v>
      </c>
      <c r="N331" s="264" t="s">
        <v>182</v>
      </c>
      <c r="O331" s="264" t="s">
        <v>182</v>
      </c>
      <c r="P331" s="264" t="s">
        <v>182</v>
      </c>
      <c r="Q331" s="264" t="s">
        <v>182</v>
      </c>
      <c r="R331" s="264" t="s">
        <v>182</v>
      </c>
      <c r="S331" s="264" t="s">
        <v>182</v>
      </c>
      <c r="T331" s="264" t="s">
        <v>182</v>
      </c>
      <c r="U331" s="264" t="s">
        <v>182</v>
      </c>
      <c r="V331" s="264" t="s">
        <v>182</v>
      </c>
      <c r="W331" s="264"/>
      <c r="X331" s="264"/>
      <c r="Y331" s="264"/>
      <c r="Z331" s="264"/>
      <c r="AA331" s="264"/>
      <c r="AB331" s="264"/>
      <c r="AC331" s="264"/>
      <c r="AD331" s="264"/>
      <c r="AE331" s="264"/>
      <c r="AF331" s="264"/>
      <c r="AG331" s="264"/>
      <c r="AH331" s="264"/>
      <c r="AI331" s="264"/>
      <c r="AJ331" s="264"/>
      <c r="AK331" s="264"/>
      <c r="AL331" s="264"/>
      <c r="AM331" s="264"/>
      <c r="AN331" s="292"/>
      <c r="AO331" s="296"/>
      <c r="AP331" s="264"/>
      <c r="AQ331" s="261" t="e">
        <f>VLOOKUP(A331,#REF!,5,0)</f>
        <v>#REF!</v>
      </c>
      <c r="AR331" s="261" t="e">
        <f>VLOOKUP(A331,#REF!,6,0)</f>
        <v>#REF!</v>
      </c>
      <c r="AS331"/>
    </row>
    <row r="332" spans="1:45" ht="21.6" x14ac:dyDescent="0.65">
      <c r="A332" s="286">
        <v>123458</v>
      </c>
      <c r="B332" s="286" t="s">
        <v>415</v>
      </c>
      <c r="C332" t="s">
        <v>181</v>
      </c>
      <c r="D332" t="s">
        <v>181</v>
      </c>
      <c r="E332" t="s">
        <v>181</v>
      </c>
      <c r="F332" t="s">
        <v>183</v>
      </c>
      <c r="G332" t="s">
        <v>181</v>
      </c>
      <c r="H332" t="s">
        <v>183</v>
      </c>
      <c r="I332" t="s">
        <v>181</v>
      </c>
      <c r="J332" t="s">
        <v>181</v>
      </c>
      <c r="K332" t="s">
        <v>181</v>
      </c>
      <c r="L332" t="s">
        <v>183</v>
      </c>
      <c r="M332" t="s">
        <v>183</v>
      </c>
      <c r="N332" t="s">
        <v>182</v>
      </c>
      <c r="O332" t="s">
        <v>182</v>
      </c>
      <c r="P332" t="s">
        <v>183</v>
      </c>
      <c r="Q332" t="s">
        <v>182</v>
      </c>
      <c r="R332" s="264" t="s">
        <v>182</v>
      </c>
      <c r="S332" s="264" t="s">
        <v>182</v>
      </c>
      <c r="T332" s="264" t="s">
        <v>182</v>
      </c>
      <c r="U332" s="264" t="s">
        <v>182</v>
      </c>
      <c r="V332" s="264" t="s">
        <v>182</v>
      </c>
      <c r="AN332" s="293"/>
      <c r="AO332" s="247"/>
      <c r="AQ332" s="261" t="s">
        <v>415</v>
      </c>
      <c r="AR332" s="261" t="s">
        <v>307</v>
      </c>
    </row>
    <row r="333" spans="1:45" ht="14.4" x14ac:dyDescent="0.3">
      <c r="A333" s="262">
        <v>123462</v>
      </c>
      <c r="B333" s="263" t="s">
        <v>415</v>
      </c>
      <c r="C333" s="264" t="s">
        <v>182</v>
      </c>
      <c r="D333" s="264" t="s">
        <v>182</v>
      </c>
      <c r="E333" s="264" t="s">
        <v>182</v>
      </c>
      <c r="F333" s="264" t="s">
        <v>182</v>
      </c>
      <c r="G333" s="264" t="s">
        <v>182</v>
      </c>
      <c r="H333" s="264" t="s">
        <v>182</v>
      </c>
      <c r="I333" s="264" t="s">
        <v>182</v>
      </c>
      <c r="J333" s="264" t="s">
        <v>182</v>
      </c>
      <c r="K333" s="264" t="s">
        <v>182</v>
      </c>
      <c r="L333" s="264" t="s">
        <v>182</v>
      </c>
      <c r="M333" s="264" t="s">
        <v>181</v>
      </c>
      <c r="N333" s="264" t="s">
        <v>182</v>
      </c>
      <c r="O333" s="264" t="s">
        <v>182</v>
      </c>
      <c r="P333" s="264" t="s">
        <v>182</v>
      </c>
      <c r="Q333" s="264" t="s">
        <v>183</v>
      </c>
      <c r="R333" s="264" t="s">
        <v>182</v>
      </c>
      <c r="S333" s="264" t="s">
        <v>183</v>
      </c>
      <c r="T333" s="264" t="s">
        <v>182</v>
      </c>
      <c r="U333" s="264" t="s">
        <v>181</v>
      </c>
      <c r="V333" s="264" t="s">
        <v>182</v>
      </c>
      <c r="W333" s="264"/>
      <c r="X333" s="264"/>
      <c r="Y333" s="264"/>
      <c r="Z333" s="264"/>
      <c r="AA333" s="264"/>
      <c r="AB333" s="264"/>
      <c r="AC333" s="264"/>
      <c r="AD333" s="264"/>
      <c r="AE333" s="264"/>
      <c r="AF333" s="264"/>
      <c r="AG333" s="264"/>
      <c r="AH333" s="264"/>
      <c r="AI333" s="264"/>
      <c r="AJ333" s="264"/>
      <c r="AK333" s="264"/>
      <c r="AL333" s="264"/>
      <c r="AM333" s="264"/>
      <c r="AN333" s="292"/>
      <c r="AO333" s="296"/>
      <c r="AP333" s="264"/>
      <c r="AQ333" s="261" t="e">
        <f>VLOOKUP(A333,#REF!,5,0)</f>
        <v>#REF!</v>
      </c>
      <c r="AR333" s="261" t="e">
        <f>VLOOKUP(A333,#REF!,6,0)</f>
        <v>#REF!</v>
      </c>
      <c r="AS333"/>
    </row>
    <row r="334" spans="1:45" ht="14.4" x14ac:dyDescent="0.3">
      <c r="A334" s="262">
        <v>123464</v>
      </c>
      <c r="B334" s="263" t="s">
        <v>415</v>
      </c>
      <c r="C334" s="264" t="s">
        <v>182</v>
      </c>
      <c r="D334" s="264" t="s">
        <v>182</v>
      </c>
      <c r="E334" s="264" t="s">
        <v>182</v>
      </c>
      <c r="F334" s="264" t="s">
        <v>182</v>
      </c>
      <c r="G334" s="264" t="s">
        <v>182</v>
      </c>
      <c r="H334" s="264" t="s">
        <v>182</v>
      </c>
      <c r="I334" s="264" t="s">
        <v>182</v>
      </c>
      <c r="J334" s="264" t="s">
        <v>182</v>
      </c>
      <c r="K334" s="264" t="s">
        <v>182</v>
      </c>
      <c r="L334" s="264" t="s">
        <v>182</v>
      </c>
      <c r="M334" s="264" t="s">
        <v>182</v>
      </c>
      <c r="N334" s="264" t="s">
        <v>182</v>
      </c>
      <c r="O334" s="264" t="s">
        <v>182</v>
      </c>
      <c r="P334" s="264" t="s">
        <v>182</v>
      </c>
      <c r="Q334" s="264" t="s">
        <v>182</v>
      </c>
      <c r="R334" s="264" t="s">
        <v>182</v>
      </c>
      <c r="S334" s="264" t="s">
        <v>182</v>
      </c>
      <c r="T334" s="264" t="s">
        <v>182</v>
      </c>
      <c r="U334" s="264" t="s">
        <v>182</v>
      </c>
      <c r="V334" s="264" t="s">
        <v>182</v>
      </c>
      <c r="W334" s="264"/>
      <c r="X334" s="264"/>
      <c r="Y334" s="264"/>
      <c r="Z334" s="264"/>
      <c r="AA334" s="264"/>
      <c r="AB334" s="264"/>
      <c r="AC334" s="264"/>
      <c r="AD334" s="264"/>
      <c r="AE334" s="264"/>
      <c r="AF334" s="264"/>
      <c r="AG334" s="264"/>
      <c r="AH334" s="264"/>
      <c r="AI334" s="264"/>
      <c r="AJ334" s="264"/>
      <c r="AK334" s="264"/>
      <c r="AL334" s="264"/>
      <c r="AM334" s="264"/>
      <c r="AN334" s="292"/>
      <c r="AO334" s="296"/>
      <c r="AP334" s="264"/>
      <c r="AQ334" s="261" t="e">
        <f>VLOOKUP(A334,#REF!,5,0)</f>
        <v>#REF!</v>
      </c>
      <c r="AR334" s="261" t="e">
        <f>VLOOKUP(A334,#REF!,6,0)</f>
        <v>#REF!</v>
      </c>
      <c r="AS334"/>
    </row>
    <row r="335" spans="1:45" ht="14.4" x14ac:dyDescent="0.3">
      <c r="A335" s="262">
        <v>123465</v>
      </c>
      <c r="B335" s="263" t="s">
        <v>415</v>
      </c>
      <c r="C335" s="264" t="s">
        <v>182</v>
      </c>
      <c r="D335" s="264" t="s">
        <v>182</v>
      </c>
      <c r="E335" s="264" t="s">
        <v>182</v>
      </c>
      <c r="F335" s="264" t="s">
        <v>182</v>
      </c>
      <c r="G335" s="264" t="s">
        <v>182</v>
      </c>
      <c r="H335" s="264" t="s">
        <v>182</v>
      </c>
      <c r="I335" s="264" t="s">
        <v>182</v>
      </c>
      <c r="J335" s="264" t="s">
        <v>182</v>
      </c>
      <c r="K335" s="264" t="s">
        <v>182</v>
      </c>
      <c r="L335" s="264" t="s">
        <v>182</v>
      </c>
      <c r="M335" s="264" t="s">
        <v>182</v>
      </c>
      <c r="N335" s="264" t="s">
        <v>182</v>
      </c>
      <c r="O335" s="264" t="s">
        <v>182</v>
      </c>
      <c r="P335" s="264" t="s">
        <v>182</v>
      </c>
      <c r="Q335" s="264" t="s">
        <v>182</v>
      </c>
      <c r="R335" s="264" t="s">
        <v>182</v>
      </c>
      <c r="S335" s="264" t="s">
        <v>182</v>
      </c>
      <c r="T335" s="264" t="s">
        <v>182</v>
      </c>
      <c r="U335" s="264" t="s">
        <v>182</v>
      </c>
      <c r="V335" s="264" t="s">
        <v>182</v>
      </c>
      <c r="W335" s="264"/>
      <c r="X335" s="264"/>
      <c r="Y335" s="264"/>
      <c r="Z335" s="264"/>
      <c r="AA335" s="264"/>
      <c r="AB335" s="264"/>
      <c r="AC335" s="264"/>
      <c r="AD335" s="264"/>
      <c r="AE335" s="264"/>
      <c r="AF335" s="264"/>
      <c r="AG335" s="264"/>
      <c r="AH335" s="264"/>
      <c r="AI335" s="264"/>
      <c r="AJ335" s="264"/>
      <c r="AK335" s="264"/>
      <c r="AL335" s="264"/>
      <c r="AM335" s="264"/>
      <c r="AN335" s="292"/>
      <c r="AO335" s="296"/>
      <c r="AP335" s="264"/>
      <c r="AQ335" s="261" t="e">
        <f>VLOOKUP(A335,#REF!,5,0)</f>
        <v>#REF!</v>
      </c>
      <c r="AR335" s="261" t="e">
        <f>VLOOKUP(A335,#REF!,6,0)</f>
        <v>#REF!</v>
      </c>
      <c r="AS335"/>
    </row>
    <row r="336" spans="1:45" ht="21.6" x14ac:dyDescent="0.65">
      <c r="A336" s="286">
        <v>123467</v>
      </c>
      <c r="B336" s="286" t="s">
        <v>415</v>
      </c>
      <c r="C336" t="s">
        <v>183</v>
      </c>
      <c r="D336" t="s">
        <v>183</v>
      </c>
      <c r="E336" t="s">
        <v>183</v>
      </c>
      <c r="F336" t="s">
        <v>183</v>
      </c>
      <c r="G336" t="s">
        <v>183</v>
      </c>
      <c r="H336" t="s">
        <v>183</v>
      </c>
      <c r="I336" t="s">
        <v>183</v>
      </c>
      <c r="J336" t="s">
        <v>183</v>
      </c>
      <c r="K336" t="s">
        <v>183</v>
      </c>
      <c r="L336" t="s">
        <v>183</v>
      </c>
      <c r="M336" t="s">
        <v>182</v>
      </c>
      <c r="N336" t="s">
        <v>182</v>
      </c>
      <c r="O336" t="s">
        <v>182</v>
      </c>
      <c r="P336" t="s">
        <v>182</v>
      </c>
      <c r="Q336" t="s">
        <v>182</v>
      </c>
      <c r="R336" t="s">
        <v>182</v>
      </c>
      <c r="S336" t="s">
        <v>183</v>
      </c>
      <c r="T336" t="s">
        <v>182</v>
      </c>
      <c r="U336" t="s">
        <v>182</v>
      </c>
      <c r="V336" t="s">
        <v>183</v>
      </c>
      <c r="AN336" s="293"/>
      <c r="AO336" s="247"/>
      <c r="AQ336" s="261" t="s">
        <v>415</v>
      </c>
      <c r="AR336" s="261" t="s">
        <v>307</v>
      </c>
    </row>
    <row r="337" spans="1:45" ht="14.4" x14ac:dyDescent="0.3">
      <c r="A337" s="262">
        <v>123477</v>
      </c>
      <c r="B337" s="263" t="s">
        <v>415</v>
      </c>
      <c r="C337" s="264" t="s">
        <v>182</v>
      </c>
      <c r="D337" s="264" t="s">
        <v>182</v>
      </c>
      <c r="E337" s="264" t="s">
        <v>182</v>
      </c>
      <c r="F337" s="264" t="s">
        <v>182</v>
      </c>
      <c r="G337" s="264" t="s">
        <v>182</v>
      </c>
      <c r="H337" s="264" t="s">
        <v>182</v>
      </c>
      <c r="I337" s="264" t="s">
        <v>182</v>
      </c>
      <c r="J337" s="264" t="s">
        <v>182</v>
      </c>
      <c r="K337" s="264" t="s">
        <v>182</v>
      </c>
      <c r="L337" s="264" t="s">
        <v>182</v>
      </c>
      <c r="M337" s="264" t="s">
        <v>182</v>
      </c>
      <c r="N337" s="264" t="s">
        <v>182</v>
      </c>
      <c r="O337" s="264" t="s">
        <v>182</v>
      </c>
      <c r="P337" s="264" t="s">
        <v>182</v>
      </c>
      <c r="Q337" s="264" t="s">
        <v>182</v>
      </c>
      <c r="R337" s="264" t="s">
        <v>182</v>
      </c>
      <c r="S337" s="264" t="s">
        <v>182</v>
      </c>
      <c r="T337" s="264" t="s">
        <v>182</v>
      </c>
      <c r="U337" s="264" t="s">
        <v>182</v>
      </c>
      <c r="V337" s="264" t="s">
        <v>182</v>
      </c>
      <c r="W337" s="264"/>
      <c r="X337" s="264"/>
      <c r="Y337" s="264"/>
      <c r="Z337" s="264"/>
      <c r="AA337" s="264"/>
      <c r="AB337" s="264"/>
      <c r="AC337" s="264"/>
      <c r="AD337" s="264"/>
      <c r="AE337" s="264"/>
      <c r="AF337" s="264"/>
      <c r="AG337" s="264"/>
      <c r="AH337" s="264"/>
      <c r="AI337" s="264"/>
      <c r="AJ337" s="264"/>
      <c r="AK337" s="264"/>
      <c r="AL337" s="264"/>
      <c r="AM337" s="264"/>
      <c r="AN337" s="292"/>
      <c r="AO337" s="296"/>
      <c r="AP337" s="264"/>
      <c r="AQ337" s="261" t="e">
        <f>VLOOKUP(A337,#REF!,5,0)</f>
        <v>#REF!</v>
      </c>
      <c r="AR337" s="261" t="e">
        <f>VLOOKUP(A337,#REF!,6,0)</f>
        <v>#REF!</v>
      </c>
      <c r="AS337"/>
    </row>
    <row r="338" spans="1:45" ht="21.6" x14ac:dyDescent="0.65">
      <c r="A338" s="284">
        <v>123487</v>
      </c>
      <c r="B338" s="286" t="s">
        <v>415</v>
      </c>
      <c r="C338" t="s">
        <v>181</v>
      </c>
      <c r="D338" t="s">
        <v>183</v>
      </c>
      <c r="E338" t="s">
        <v>181</v>
      </c>
      <c r="F338" t="s">
        <v>183</v>
      </c>
      <c r="G338" t="s">
        <v>181</v>
      </c>
      <c r="H338" t="s">
        <v>183</v>
      </c>
      <c r="I338" t="s">
        <v>183</v>
      </c>
      <c r="J338" t="s">
        <v>183</v>
      </c>
      <c r="K338" t="s">
        <v>181</v>
      </c>
      <c r="L338" t="s">
        <v>183</v>
      </c>
      <c r="M338" t="s">
        <v>183</v>
      </c>
      <c r="N338" t="s">
        <v>181</v>
      </c>
      <c r="O338" t="s">
        <v>181</v>
      </c>
      <c r="P338" t="s">
        <v>181</v>
      </c>
      <c r="Q338" t="s">
        <v>183</v>
      </c>
      <c r="R338" t="s">
        <v>181</v>
      </c>
      <c r="S338" t="s">
        <v>181</v>
      </c>
      <c r="T338" t="s">
        <v>182</v>
      </c>
      <c r="U338" t="s">
        <v>183</v>
      </c>
      <c r="V338" t="s">
        <v>182</v>
      </c>
      <c r="AN338" s="293"/>
      <c r="AO338" s="247"/>
      <c r="AQ338" s="261" t="s">
        <v>415</v>
      </c>
      <c r="AR338" s="261" t="s">
        <v>307</v>
      </c>
    </row>
    <row r="339" spans="1:45" ht="21.6" x14ac:dyDescent="0.65">
      <c r="A339" s="286">
        <v>123488</v>
      </c>
      <c r="B339" s="286" t="s">
        <v>415</v>
      </c>
      <c r="C339" t="s">
        <v>183</v>
      </c>
      <c r="D339" t="s">
        <v>181</v>
      </c>
      <c r="E339" t="s">
        <v>181</v>
      </c>
      <c r="F339" t="s">
        <v>183</v>
      </c>
      <c r="G339" t="s">
        <v>181</v>
      </c>
      <c r="H339" t="s">
        <v>181</v>
      </c>
      <c r="I339" t="s">
        <v>183</v>
      </c>
      <c r="J339" t="s">
        <v>183</v>
      </c>
      <c r="K339" t="s">
        <v>181</v>
      </c>
      <c r="L339" t="s">
        <v>183</v>
      </c>
      <c r="M339" t="s">
        <v>183</v>
      </c>
      <c r="N339" t="s">
        <v>183</v>
      </c>
      <c r="O339" t="s">
        <v>182</v>
      </c>
      <c r="P339" t="s">
        <v>183</v>
      </c>
      <c r="Q339" t="s">
        <v>183</v>
      </c>
      <c r="R339" t="s">
        <v>182</v>
      </c>
      <c r="S339" t="s">
        <v>182</v>
      </c>
      <c r="T339" t="s">
        <v>182</v>
      </c>
      <c r="U339" t="s">
        <v>183</v>
      </c>
      <c r="V339" t="s">
        <v>182</v>
      </c>
      <c r="AN339" s="293"/>
      <c r="AO339" s="247"/>
      <c r="AQ339" s="261" t="s">
        <v>415</v>
      </c>
      <c r="AR339" s="261" t="s">
        <v>307</v>
      </c>
    </row>
    <row r="340" spans="1:45" ht="14.4" x14ac:dyDescent="0.3">
      <c r="A340" s="262">
        <v>123506</v>
      </c>
      <c r="B340" s="263" t="s">
        <v>415</v>
      </c>
      <c r="C340" s="264" t="s">
        <v>182</v>
      </c>
      <c r="D340" s="264" t="s">
        <v>182</v>
      </c>
      <c r="E340" s="264" t="s">
        <v>182</v>
      </c>
      <c r="F340" s="264" t="s">
        <v>182</v>
      </c>
      <c r="G340" s="264" t="s">
        <v>182</v>
      </c>
      <c r="H340" s="264" t="s">
        <v>182</v>
      </c>
      <c r="I340" s="264" t="s">
        <v>182</v>
      </c>
      <c r="J340" s="264" t="s">
        <v>182</v>
      </c>
      <c r="K340" s="264" t="s">
        <v>182</v>
      </c>
      <c r="L340" s="264" t="s">
        <v>182</v>
      </c>
      <c r="M340" s="264" t="s">
        <v>182</v>
      </c>
      <c r="N340" s="264" t="s">
        <v>182</v>
      </c>
      <c r="O340" s="264" t="s">
        <v>182</v>
      </c>
      <c r="P340" s="264" t="s">
        <v>182</v>
      </c>
      <c r="Q340" s="264" t="s">
        <v>182</v>
      </c>
      <c r="R340" s="264" t="s">
        <v>182</v>
      </c>
      <c r="S340" s="264" t="s">
        <v>182</v>
      </c>
      <c r="T340" s="264" t="s">
        <v>182</v>
      </c>
      <c r="U340" s="264" t="s">
        <v>182</v>
      </c>
      <c r="V340" s="264" t="s">
        <v>182</v>
      </c>
      <c r="W340" s="264"/>
      <c r="X340" s="264"/>
      <c r="Y340" s="264"/>
      <c r="Z340" s="264"/>
      <c r="AA340" s="264"/>
      <c r="AB340" s="264"/>
      <c r="AC340" s="264"/>
      <c r="AD340" s="264"/>
      <c r="AE340" s="264"/>
      <c r="AF340" s="264"/>
      <c r="AG340" s="264"/>
      <c r="AH340" s="264"/>
      <c r="AI340" s="264"/>
      <c r="AJ340" s="264"/>
      <c r="AK340" s="264"/>
      <c r="AL340" s="264"/>
      <c r="AM340" s="264"/>
      <c r="AN340" s="292"/>
      <c r="AO340" s="296"/>
      <c r="AP340" s="264"/>
      <c r="AQ340" s="261" t="e">
        <f>VLOOKUP(A340,#REF!,5,0)</f>
        <v>#REF!</v>
      </c>
      <c r="AR340" s="261" t="e">
        <f>VLOOKUP(A340,#REF!,6,0)</f>
        <v>#REF!</v>
      </c>
      <c r="AS340"/>
    </row>
    <row r="341" spans="1:45" ht="14.4" x14ac:dyDescent="0.3">
      <c r="A341" s="262">
        <v>123515</v>
      </c>
      <c r="B341" s="263" t="s">
        <v>415</v>
      </c>
      <c r="C341" s="264" t="s">
        <v>182</v>
      </c>
      <c r="D341" s="264" t="s">
        <v>182</v>
      </c>
      <c r="E341" s="264" t="s">
        <v>182</v>
      </c>
      <c r="F341" s="264" t="s">
        <v>182</v>
      </c>
      <c r="G341" s="264" t="s">
        <v>182</v>
      </c>
      <c r="H341" s="264" t="s">
        <v>182</v>
      </c>
      <c r="I341" s="264" t="s">
        <v>182</v>
      </c>
      <c r="J341" s="264" t="s">
        <v>182</v>
      </c>
      <c r="K341" s="264" t="s">
        <v>182</v>
      </c>
      <c r="L341" s="264" t="s">
        <v>182</v>
      </c>
      <c r="M341" s="264" t="s">
        <v>182</v>
      </c>
      <c r="N341" s="264" t="s">
        <v>182</v>
      </c>
      <c r="O341" s="264" t="s">
        <v>182</v>
      </c>
      <c r="P341" s="264" t="s">
        <v>182</v>
      </c>
      <c r="Q341" s="264" t="s">
        <v>182</v>
      </c>
      <c r="R341" s="264" t="s">
        <v>182</v>
      </c>
      <c r="S341" s="264" t="s">
        <v>182</v>
      </c>
      <c r="T341" s="264" t="s">
        <v>182</v>
      </c>
      <c r="U341" s="264" t="s">
        <v>182</v>
      </c>
      <c r="V341" s="264" t="s">
        <v>182</v>
      </c>
      <c r="W341" s="264"/>
      <c r="X341" s="264"/>
      <c r="Y341" s="264"/>
      <c r="Z341" s="264"/>
      <c r="AA341" s="264"/>
      <c r="AB341" s="264"/>
      <c r="AC341" s="264"/>
      <c r="AD341" s="264"/>
      <c r="AE341" s="264"/>
      <c r="AF341" s="264"/>
      <c r="AG341" s="264"/>
      <c r="AH341" s="264"/>
      <c r="AI341" s="264"/>
      <c r="AJ341" s="264"/>
      <c r="AK341" s="264"/>
      <c r="AL341" s="264"/>
      <c r="AM341" s="264"/>
      <c r="AN341" s="292"/>
      <c r="AO341" s="296"/>
      <c r="AP341" s="264"/>
      <c r="AQ341" s="261" t="e">
        <f>VLOOKUP(A341,#REF!,5,0)</f>
        <v>#REF!</v>
      </c>
      <c r="AR341" s="261" t="e">
        <f>VLOOKUP(A341,#REF!,6,0)</f>
        <v>#REF!</v>
      </c>
      <c r="AS341"/>
    </row>
    <row r="342" spans="1:45" ht="14.4" x14ac:dyDescent="0.3">
      <c r="A342" s="262">
        <v>123535</v>
      </c>
      <c r="B342" s="263" t="s">
        <v>415</v>
      </c>
      <c r="C342" s="264" t="s">
        <v>183</v>
      </c>
      <c r="D342" s="264" t="s">
        <v>183</v>
      </c>
      <c r="E342" s="264" t="s">
        <v>182</v>
      </c>
      <c r="F342" s="264" t="s">
        <v>183</v>
      </c>
      <c r="G342" s="264" t="s">
        <v>181</v>
      </c>
      <c r="H342" s="264" t="s">
        <v>183</v>
      </c>
      <c r="I342" s="264" t="s">
        <v>183</v>
      </c>
      <c r="J342" s="264" t="s">
        <v>183</v>
      </c>
      <c r="K342" s="264" t="s">
        <v>183</v>
      </c>
      <c r="L342" s="264" t="s">
        <v>183</v>
      </c>
      <c r="M342" s="264" t="s">
        <v>182</v>
      </c>
      <c r="N342" s="264" t="s">
        <v>183</v>
      </c>
      <c r="O342" s="264" t="s">
        <v>181</v>
      </c>
      <c r="P342" s="264" t="s">
        <v>181</v>
      </c>
      <c r="Q342" s="264" t="s">
        <v>183</v>
      </c>
      <c r="R342" s="264" t="s">
        <v>182</v>
      </c>
      <c r="S342" s="264" t="s">
        <v>183</v>
      </c>
      <c r="T342" s="264" t="s">
        <v>183</v>
      </c>
      <c r="U342" s="264" t="s">
        <v>182</v>
      </c>
      <c r="V342" s="264" t="s">
        <v>183</v>
      </c>
      <c r="W342" s="264"/>
      <c r="X342" s="264"/>
      <c r="Y342" s="264"/>
      <c r="Z342" s="264"/>
      <c r="AA342" s="264"/>
      <c r="AB342" s="264"/>
      <c r="AC342" s="264"/>
      <c r="AD342" s="264"/>
      <c r="AE342" s="264"/>
      <c r="AF342" s="264"/>
      <c r="AG342" s="264"/>
      <c r="AH342" s="264"/>
      <c r="AI342" s="264"/>
      <c r="AJ342" s="264"/>
      <c r="AK342" s="264"/>
      <c r="AL342" s="264"/>
      <c r="AM342" s="264"/>
      <c r="AN342" s="292"/>
      <c r="AO342" s="296"/>
      <c r="AP342" s="264"/>
      <c r="AQ342" s="261" t="e">
        <f>VLOOKUP(A342,#REF!,5,0)</f>
        <v>#REF!</v>
      </c>
      <c r="AR342" s="261" t="e">
        <f>VLOOKUP(A342,#REF!,6,0)</f>
        <v>#REF!</v>
      </c>
      <c r="AS342"/>
    </row>
    <row r="343" spans="1:45" ht="14.4" x14ac:dyDescent="0.3">
      <c r="A343" s="262">
        <v>123536</v>
      </c>
      <c r="B343" s="263" t="s">
        <v>415</v>
      </c>
      <c r="C343" s="264" t="s">
        <v>182</v>
      </c>
      <c r="D343" s="264" t="s">
        <v>182</v>
      </c>
      <c r="E343" s="264" t="s">
        <v>182</v>
      </c>
      <c r="F343" s="264" t="s">
        <v>182</v>
      </c>
      <c r="G343" s="264" t="s">
        <v>182</v>
      </c>
      <c r="H343" s="264" t="s">
        <v>182</v>
      </c>
      <c r="I343" s="264" t="s">
        <v>182</v>
      </c>
      <c r="J343" s="264" t="s">
        <v>182</v>
      </c>
      <c r="K343" s="264" t="s">
        <v>182</v>
      </c>
      <c r="L343" s="264" t="s">
        <v>182</v>
      </c>
      <c r="M343" s="264" t="s">
        <v>182</v>
      </c>
      <c r="N343" s="264" t="s">
        <v>182</v>
      </c>
      <c r="O343" s="264" t="s">
        <v>182</v>
      </c>
      <c r="P343" s="264" t="s">
        <v>182</v>
      </c>
      <c r="Q343" s="264" t="s">
        <v>182</v>
      </c>
      <c r="R343" s="264" t="s">
        <v>182</v>
      </c>
      <c r="S343" s="264" t="s">
        <v>182</v>
      </c>
      <c r="T343" s="264" t="s">
        <v>182</v>
      </c>
      <c r="U343" s="264" t="s">
        <v>182</v>
      </c>
      <c r="V343" s="264" t="s">
        <v>182</v>
      </c>
      <c r="W343" s="264"/>
      <c r="X343" s="264"/>
      <c r="Y343" s="264"/>
      <c r="Z343" s="264"/>
      <c r="AA343" s="264"/>
      <c r="AB343" s="264"/>
      <c r="AC343" s="264"/>
      <c r="AD343" s="264"/>
      <c r="AE343" s="264"/>
      <c r="AF343" s="264"/>
      <c r="AG343" s="264"/>
      <c r="AH343" s="264"/>
      <c r="AI343" s="264"/>
      <c r="AJ343" s="264"/>
      <c r="AK343" s="264"/>
      <c r="AL343" s="264"/>
      <c r="AM343" s="264"/>
      <c r="AN343" s="292"/>
      <c r="AO343" s="296"/>
      <c r="AP343" s="264"/>
      <c r="AQ343" s="261" t="e">
        <f>VLOOKUP(A343,#REF!,5,0)</f>
        <v>#REF!</v>
      </c>
      <c r="AR343" s="261" t="e">
        <f>VLOOKUP(A343,#REF!,6,0)</f>
        <v>#REF!</v>
      </c>
      <c r="AS343"/>
    </row>
    <row r="344" spans="1:45" ht="14.4" x14ac:dyDescent="0.3">
      <c r="A344" s="262">
        <v>123544</v>
      </c>
      <c r="B344" s="263" t="s">
        <v>415</v>
      </c>
      <c r="C344" s="264" t="s">
        <v>182</v>
      </c>
      <c r="D344" s="264" t="s">
        <v>182</v>
      </c>
      <c r="E344" s="264" t="s">
        <v>182</v>
      </c>
      <c r="F344" s="264" t="s">
        <v>182</v>
      </c>
      <c r="G344" s="264" t="s">
        <v>182</v>
      </c>
      <c r="H344" s="264" t="s">
        <v>182</v>
      </c>
      <c r="I344" s="264" t="s">
        <v>182</v>
      </c>
      <c r="J344" s="264" t="s">
        <v>182</v>
      </c>
      <c r="K344" s="264" t="s">
        <v>182</v>
      </c>
      <c r="L344" s="264" t="s">
        <v>182</v>
      </c>
      <c r="M344" s="264" t="s">
        <v>182</v>
      </c>
      <c r="N344" s="264" t="s">
        <v>182</v>
      </c>
      <c r="O344" s="264" t="s">
        <v>182</v>
      </c>
      <c r="P344" s="264" t="s">
        <v>182</v>
      </c>
      <c r="Q344" s="264" t="s">
        <v>182</v>
      </c>
      <c r="R344" s="264" t="s">
        <v>182</v>
      </c>
      <c r="S344" s="264" t="s">
        <v>182</v>
      </c>
      <c r="T344" s="264" t="s">
        <v>182</v>
      </c>
      <c r="U344" s="264" t="s">
        <v>182</v>
      </c>
      <c r="V344" s="264" t="s">
        <v>182</v>
      </c>
      <c r="W344" s="264"/>
      <c r="X344" s="264"/>
      <c r="Y344" s="264"/>
      <c r="Z344" s="264"/>
      <c r="AA344" s="264"/>
      <c r="AB344" s="264"/>
      <c r="AC344" s="264"/>
      <c r="AD344" s="264"/>
      <c r="AE344" s="264"/>
      <c r="AF344" s="264"/>
      <c r="AG344" s="264"/>
      <c r="AH344" s="264"/>
      <c r="AI344" s="264"/>
      <c r="AJ344" s="264"/>
      <c r="AK344" s="264"/>
      <c r="AL344" s="264"/>
      <c r="AM344" s="264"/>
      <c r="AN344" s="292"/>
      <c r="AO344" s="296"/>
      <c r="AP344" s="264"/>
      <c r="AQ344" s="261" t="e">
        <f>VLOOKUP(A344,#REF!,5,0)</f>
        <v>#REF!</v>
      </c>
      <c r="AR344" s="261" t="e">
        <f>VLOOKUP(A344,#REF!,6,0)</f>
        <v>#REF!</v>
      </c>
      <c r="AS344"/>
    </row>
    <row r="345" spans="1:45" ht="14.4" x14ac:dyDescent="0.3">
      <c r="A345" s="262">
        <v>123550</v>
      </c>
      <c r="B345" s="263" t="s">
        <v>415</v>
      </c>
      <c r="C345" s="264" t="s">
        <v>182</v>
      </c>
      <c r="D345" s="264" t="s">
        <v>182</v>
      </c>
      <c r="E345" s="264" t="s">
        <v>182</v>
      </c>
      <c r="F345" s="264" t="s">
        <v>182</v>
      </c>
      <c r="G345" s="264" t="s">
        <v>182</v>
      </c>
      <c r="H345" s="264" t="s">
        <v>182</v>
      </c>
      <c r="I345" s="264" t="s">
        <v>182</v>
      </c>
      <c r="J345" s="264" t="s">
        <v>182</v>
      </c>
      <c r="K345" s="264" t="s">
        <v>182</v>
      </c>
      <c r="L345" s="264" t="s">
        <v>182</v>
      </c>
      <c r="M345" s="264" t="s">
        <v>182</v>
      </c>
      <c r="N345" s="264" t="s">
        <v>182</v>
      </c>
      <c r="O345" s="264" t="s">
        <v>182</v>
      </c>
      <c r="P345" s="264" t="s">
        <v>182</v>
      </c>
      <c r="Q345" s="264" t="s">
        <v>182</v>
      </c>
      <c r="R345" s="264" t="s">
        <v>182</v>
      </c>
      <c r="S345" s="264" t="s">
        <v>182</v>
      </c>
      <c r="T345" s="264" t="s">
        <v>182</v>
      </c>
      <c r="U345" s="264" t="s">
        <v>182</v>
      </c>
      <c r="V345" s="264" t="s">
        <v>182</v>
      </c>
      <c r="W345" s="264"/>
      <c r="X345" s="264"/>
      <c r="Y345" s="264"/>
      <c r="Z345" s="264"/>
      <c r="AA345" s="264"/>
      <c r="AB345" s="264"/>
      <c r="AC345" s="264"/>
      <c r="AD345" s="264"/>
      <c r="AE345" s="264"/>
      <c r="AF345" s="264"/>
      <c r="AG345" s="264"/>
      <c r="AH345" s="264"/>
      <c r="AI345" s="264"/>
      <c r="AJ345" s="264"/>
      <c r="AK345" s="264"/>
      <c r="AL345" s="264"/>
      <c r="AM345" s="264"/>
      <c r="AN345" s="292"/>
      <c r="AO345" s="296"/>
      <c r="AP345" s="264"/>
      <c r="AQ345" s="261" t="e">
        <f>VLOOKUP(A345,#REF!,5,0)</f>
        <v>#REF!</v>
      </c>
      <c r="AR345" s="261" t="e">
        <f>VLOOKUP(A345,#REF!,6,0)</f>
        <v>#REF!</v>
      </c>
      <c r="AS345"/>
    </row>
    <row r="346" spans="1:45" ht="43.2" x14ac:dyDescent="0.3">
      <c r="A346" s="260">
        <v>123561</v>
      </c>
      <c r="B346" s="261" t="s">
        <v>415</v>
      </c>
      <c r="C346" s="264" t="s">
        <v>636</v>
      </c>
      <c r="D346" s="264" t="s">
        <v>636</v>
      </c>
      <c r="E346" s="264" t="s">
        <v>636</v>
      </c>
      <c r="F346" s="264" t="s">
        <v>636</v>
      </c>
      <c r="G346" s="264" t="s">
        <v>636</v>
      </c>
      <c r="H346" s="264" t="s">
        <v>636</v>
      </c>
      <c r="I346" s="264" t="s">
        <v>636</v>
      </c>
      <c r="J346" s="264" t="s">
        <v>636</v>
      </c>
      <c r="K346" s="264" t="s">
        <v>636</v>
      </c>
      <c r="L346" s="264" t="s">
        <v>636</v>
      </c>
      <c r="M346" s="264" t="s">
        <v>636</v>
      </c>
      <c r="N346" s="264" t="s">
        <v>636</v>
      </c>
      <c r="O346" s="264" t="s">
        <v>636</v>
      </c>
      <c r="P346" s="264" t="s">
        <v>636</v>
      </c>
      <c r="Q346" s="264" t="s">
        <v>636</v>
      </c>
      <c r="R346" s="264" t="s">
        <v>636</v>
      </c>
      <c r="S346" s="264" t="s">
        <v>636</v>
      </c>
      <c r="T346" s="264" t="s">
        <v>636</v>
      </c>
      <c r="U346" s="264" t="s">
        <v>636</v>
      </c>
      <c r="V346" s="264" t="s">
        <v>636</v>
      </c>
      <c r="AN346" s="234"/>
      <c r="AO346" s="247"/>
      <c r="AQ346" s="261" t="s">
        <v>415</v>
      </c>
      <c r="AR346" s="261" t="s">
        <v>2090</v>
      </c>
      <c r="AS346"/>
    </row>
    <row r="347" spans="1:45" ht="14.4" x14ac:dyDescent="0.3">
      <c r="A347" s="262">
        <v>123563</v>
      </c>
      <c r="B347" s="263" t="s">
        <v>415</v>
      </c>
      <c r="C347" s="264" t="s">
        <v>183</v>
      </c>
      <c r="D347" s="264" t="s">
        <v>181</v>
      </c>
      <c r="E347" s="264" t="s">
        <v>183</v>
      </c>
      <c r="F347" s="264" t="s">
        <v>183</v>
      </c>
      <c r="G347" s="264" t="s">
        <v>183</v>
      </c>
      <c r="H347" s="264" t="s">
        <v>183</v>
      </c>
      <c r="I347" s="264" t="s">
        <v>183</v>
      </c>
      <c r="J347" s="264" t="s">
        <v>183</v>
      </c>
      <c r="K347" s="264" t="s">
        <v>183</v>
      </c>
      <c r="L347" s="264" t="s">
        <v>183</v>
      </c>
      <c r="M347" s="264" t="s">
        <v>181</v>
      </c>
      <c r="N347" s="264" t="s">
        <v>181</v>
      </c>
      <c r="O347" s="264" t="s">
        <v>181</v>
      </c>
      <c r="P347" s="264" t="s">
        <v>181</v>
      </c>
      <c r="Q347" s="264" t="s">
        <v>181</v>
      </c>
      <c r="R347" s="264" t="s">
        <v>181</v>
      </c>
      <c r="S347" s="264" t="s">
        <v>181</v>
      </c>
      <c r="T347" s="264" t="s">
        <v>182</v>
      </c>
      <c r="U347" s="264" t="s">
        <v>181</v>
      </c>
      <c r="V347" s="264" t="s">
        <v>183</v>
      </c>
      <c r="W347" s="264"/>
      <c r="X347" s="264"/>
      <c r="Y347" s="264"/>
      <c r="Z347" s="264"/>
      <c r="AA347" s="264"/>
      <c r="AB347" s="264"/>
      <c r="AC347" s="264"/>
      <c r="AD347" s="264"/>
      <c r="AE347" s="264"/>
      <c r="AF347" s="264"/>
      <c r="AG347" s="264"/>
      <c r="AH347" s="264"/>
      <c r="AI347" s="264"/>
      <c r="AJ347" s="264"/>
      <c r="AK347" s="264"/>
      <c r="AL347" s="264"/>
      <c r="AM347" s="264"/>
      <c r="AN347" s="292"/>
      <c r="AO347" s="296"/>
      <c r="AP347" s="264"/>
      <c r="AQ347" s="261" t="e">
        <f>VLOOKUP(A347,#REF!,5,0)</f>
        <v>#REF!</v>
      </c>
      <c r="AR347" s="261" t="e">
        <f>VLOOKUP(A347,#REF!,6,0)</f>
        <v>#REF!</v>
      </c>
      <c r="AS347"/>
    </row>
    <row r="348" spans="1:45" ht="14.4" x14ac:dyDescent="0.3">
      <c r="A348" s="262">
        <v>123567</v>
      </c>
      <c r="B348" s="263" t="s">
        <v>415</v>
      </c>
      <c r="C348" s="264" t="s">
        <v>182</v>
      </c>
      <c r="D348" s="264" t="s">
        <v>182</v>
      </c>
      <c r="E348" s="264" t="s">
        <v>182</v>
      </c>
      <c r="F348" s="264" t="s">
        <v>182</v>
      </c>
      <c r="G348" s="264" t="s">
        <v>182</v>
      </c>
      <c r="H348" s="264" t="s">
        <v>182</v>
      </c>
      <c r="I348" s="264" t="s">
        <v>182</v>
      </c>
      <c r="J348" s="264" t="s">
        <v>182</v>
      </c>
      <c r="K348" s="264" t="s">
        <v>182</v>
      </c>
      <c r="L348" s="264" t="s">
        <v>182</v>
      </c>
      <c r="M348" s="264" t="s">
        <v>182</v>
      </c>
      <c r="N348" s="264" t="s">
        <v>182</v>
      </c>
      <c r="O348" s="264" t="s">
        <v>182</v>
      </c>
      <c r="P348" s="264" t="s">
        <v>182</v>
      </c>
      <c r="Q348" s="264" t="s">
        <v>182</v>
      </c>
      <c r="R348" s="264" t="s">
        <v>182</v>
      </c>
      <c r="S348" s="264" t="s">
        <v>182</v>
      </c>
      <c r="T348" s="264" t="s">
        <v>182</v>
      </c>
      <c r="U348" s="264" t="s">
        <v>182</v>
      </c>
      <c r="V348" s="264" t="s">
        <v>182</v>
      </c>
      <c r="W348" s="264"/>
      <c r="X348" s="264"/>
      <c r="Y348" s="264"/>
      <c r="Z348" s="264"/>
      <c r="AA348" s="264"/>
      <c r="AB348" s="264"/>
      <c r="AC348" s="264"/>
      <c r="AD348" s="264"/>
      <c r="AE348" s="264"/>
      <c r="AF348" s="264"/>
      <c r="AG348" s="264"/>
      <c r="AH348" s="264"/>
      <c r="AI348" s="264"/>
      <c r="AJ348" s="264"/>
      <c r="AK348" s="264"/>
      <c r="AL348" s="264"/>
      <c r="AM348" s="264"/>
      <c r="AN348" s="292"/>
      <c r="AO348" s="296"/>
      <c r="AP348" s="264"/>
      <c r="AQ348" s="261" t="e">
        <f>VLOOKUP(A348,#REF!,5,0)</f>
        <v>#REF!</v>
      </c>
      <c r="AR348" s="261" t="e">
        <f>VLOOKUP(A348,#REF!,6,0)</f>
        <v>#REF!</v>
      </c>
      <c r="AS348"/>
    </row>
    <row r="349" spans="1:45" ht="14.4" x14ac:dyDescent="0.3">
      <c r="A349" s="285">
        <v>123578</v>
      </c>
      <c r="B349" s="289" t="s">
        <v>415</v>
      </c>
      <c r="C349" s="264" t="s">
        <v>182</v>
      </c>
      <c r="D349" s="264" t="s">
        <v>182</v>
      </c>
      <c r="E349" s="264" t="s">
        <v>182</v>
      </c>
      <c r="F349" s="264" t="s">
        <v>182</v>
      </c>
      <c r="G349" s="264" t="s">
        <v>182</v>
      </c>
      <c r="H349" s="264" t="s">
        <v>182</v>
      </c>
      <c r="I349" s="264" t="s">
        <v>182</v>
      </c>
      <c r="J349" s="264" t="s">
        <v>182</v>
      </c>
      <c r="K349" s="264" t="s">
        <v>182</v>
      </c>
      <c r="L349" s="264" t="s">
        <v>182</v>
      </c>
      <c r="M349" s="264" t="s">
        <v>182</v>
      </c>
      <c r="N349" s="264" t="s">
        <v>182</v>
      </c>
      <c r="O349" s="264" t="s">
        <v>182</v>
      </c>
      <c r="P349" s="264" t="s">
        <v>182</v>
      </c>
      <c r="Q349" s="264" t="s">
        <v>182</v>
      </c>
      <c r="R349" s="264" t="s">
        <v>182</v>
      </c>
      <c r="S349" s="264" t="s">
        <v>182</v>
      </c>
      <c r="T349" s="264" t="s">
        <v>182</v>
      </c>
      <c r="U349" s="264" t="s">
        <v>182</v>
      </c>
      <c r="V349" s="264" t="s">
        <v>182</v>
      </c>
      <c r="W349" s="264"/>
      <c r="X349" s="264"/>
      <c r="Y349" s="264"/>
      <c r="Z349" s="264"/>
      <c r="AA349" s="264"/>
      <c r="AB349" s="264"/>
      <c r="AC349" s="264"/>
      <c r="AD349" s="264"/>
      <c r="AE349" s="264"/>
      <c r="AF349" s="264"/>
      <c r="AG349" s="264"/>
      <c r="AH349" s="264"/>
      <c r="AI349" s="264"/>
      <c r="AJ349" s="264"/>
      <c r="AK349" s="264"/>
      <c r="AL349" s="264"/>
      <c r="AM349" s="264"/>
      <c r="AN349" s="264"/>
      <c r="AO349" s="264"/>
      <c r="AP349" s="264"/>
      <c r="AQ349" s="261" t="e">
        <f>VLOOKUP(A349,#REF!,5,0)</f>
        <v>#REF!</v>
      </c>
      <c r="AR349" s="261" t="e">
        <f>VLOOKUP(A349,#REF!,6,0)</f>
        <v>#REF!</v>
      </c>
      <c r="AS349"/>
    </row>
    <row r="350" spans="1:45" ht="21.6" x14ac:dyDescent="0.65">
      <c r="A350" s="266">
        <v>123582</v>
      </c>
      <c r="B350" s="265" t="s">
        <v>415</v>
      </c>
      <c r="C350" t="s">
        <v>183</v>
      </c>
      <c r="D350" t="s">
        <v>181</v>
      </c>
      <c r="E350" t="s">
        <v>183</v>
      </c>
      <c r="F350" t="s">
        <v>183</v>
      </c>
      <c r="G350" t="s">
        <v>183</v>
      </c>
      <c r="H350" t="s">
        <v>183</v>
      </c>
      <c r="I350" t="s">
        <v>183</v>
      </c>
      <c r="J350" t="s">
        <v>183</v>
      </c>
      <c r="K350" t="s">
        <v>183</v>
      </c>
      <c r="L350" t="s">
        <v>183</v>
      </c>
      <c r="M350" s="264" t="s">
        <v>182</v>
      </c>
      <c r="N350" s="264" t="s">
        <v>182</v>
      </c>
      <c r="O350" s="264" t="s">
        <v>182</v>
      </c>
      <c r="P350" s="264" t="s">
        <v>182</v>
      </c>
      <c r="Q350" s="264" t="s">
        <v>182</v>
      </c>
      <c r="R350" s="264" t="s">
        <v>182</v>
      </c>
      <c r="S350" s="264" t="s">
        <v>182</v>
      </c>
      <c r="T350" s="264" t="s">
        <v>182</v>
      </c>
      <c r="U350" s="264" t="s">
        <v>182</v>
      </c>
      <c r="V350" s="264" t="s">
        <v>182</v>
      </c>
      <c r="AQ350" s="261" t="s">
        <v>415</v>
      </c>
      <c r="AR350" s="261" t="s">
        <v>307</v>
      </c>
    </row>
    <row r="351" spans="1:45" ht="14.4" x14ac:dyDescent="0.3">
      <c r="A351" s="285">
        <v>123588</v>
      </c>
      <c r="B351" s="289" t="s">
        <v>415</v>
      </c>
      <c r="C351" s="264" t="s">
        <v>181</v>
      </c>
      <c r="D351" s="264" t="s">
        <v>181</v>
      </c>
      <c r="E351" s="264" t="s">
        <v>183</v>
      </c>
      <c r="F351" s="264" t="s">
        <v>181</v>
      </c>
      <c r="G351" s="264" t="s">
        <v>181</v>
      </c>
      <c r="H351" s="264" t="s">
        <v>183</v>
      </c>
      <c r="I351" s="264" t="s">
        <v>183</v>
      </c>
      <c r="J351" s="264" t="s">
        <v>183</v>
      </c>
      <c r="K351" s="264" t="s">
        <v>183</v>
      </c>
      <c r="L351" s="264" t="s">
        <v>183</v>
      </c>
      <c r="M351" s="264" t="s">
        <v>182</v>
      </c>
      <c r="N351" s="264" t="s">
        <v>182</v>
      </c>
      <c r="O351" s="264" t="s">
        <v>182</v>
      </c>
      <c r="P351" s="264" t="s">
        <v>182</v>
      </c>
      <c r="Q351" s="264" t="s">
        <v>182</v>
      </c>
      <c r="R351" s="261" t="s">
        <v>182</v>
      </c>
      <c r="S351" s="261" t="s">
        <v>182</v>
      </c>
      <c r="T351" s="261" t="s">
        <v>182</v>
      </c>
      <c r="U351" s="261" t="s">
        <v>182</v>
      </c>
      <c r="V351" s="261" t="s">
        <v>182</v>
      </c>
      <c r="W351" s="264"/>
      <c r="X351" s="264"/>
      <c r="Y351" s="264"/>
      <c r="Z351" s="264"/>
      <c r="AA351" s="264"/>
      <c r="AB351" s="264"/>
      <c r="AC351" s="264"/>
      <c r="AD351" s="264"/>
      <c r="AE351" s="264"/>
      <c r="AF351" s="264"/>
      <c r="AG351" s="264"/>
      <c r="AH351" s="264"/>
      <c r="AI351" s="264"/>
      <c r="AJ351" s="264"/>
      <c r="AK351" s="264"/>
      <c r="AL351" s="264"/>
      <c r="AM351" s="264"/>
      <c r="AN351" s="264"/>
      <c r="AO351" s="264"/>
      <c r="AP351" s="264"/>
      <c r="AQ351" s="261" t="e">
        <f>VLOOKUP(A351,#REF!,5,0)</f>
        <v>#REF!</v>
      </c>
      <c r="AR351" s="261" t="e">
        <f>VLOOKUP(A351,#REF!,6,0)</f>
        <v>#REF!</v>
      </c>
      <c r="AS351"/>
    </row>
    <row r="352" spans="1:45" ht="14.4" x14ac:dyDescent="0.3">
      <c r="A352" s="285">
        <v>123593</v>
      </c>
      <c r="B352" s="289" t="s">
        <v>415</v>
      </c>
      <c r="C352" s="264" t="s">
        <v>183</v>
      </c>
      <c r="D352" s="264" t="s">
        <v>181</v>
      </c>
      <c r="E352" s="264" t="s">
        <v>183</v>
      </c>
      <c r="F352" s="264" t="s">
        <v>183</v>
      </c>
      <c r="G352" s="264" t="s">
        <v>181</v>
      </c>
      <c r="H352" s="264" t="s">
        <v>183</v>
      </c>
      <c r="I352" s="264" t="s">
        <v>181</v>
      </c>
      <c r="J352" s="264" t="s">
        <v>181</v>
      </c>
      <c r="K352" s="264" t="s">
        <v>183</v>
      </c>
      <c r="L352" s="264" t="s">
        <v>183</v>
      </c>
      <c r="M352" s="264" t="s">
        <v>181</v>
      </c>
      <c r="N352" s="264" t="s">
        <v>181</v>
      </c>
      <c r="O352" s="264" t="s">
        <v>181</v>
      </c>
      <c r="P352" s="264" t="s">
        <v>183</v>
      </c>
      <c r="Q352" s="264" t="s">
        <v>183</v>
      </c>
      <c r="R352" s="261" t="s">
        <v>182</v>
      </c>
      <c r="S352" s="261" t="s">
        <v>181</v>
      </c>
      <c r="T352" s="261" t="s">
        <v>182</v>
      </c>
      <c r="U352" s="261" t="s">
        <v>183</v>
      </c>
      <c r="V352" s="261" t="s">
        <v>183</v>
      </c>
      <c r="W352" s="264"/>
      <c r="X352" s="264"/>
      <c r="Y352" s="264"/>
      <c r="Z352" s="264"/>
      <c r="AA352" s="264"/>
      <c r="AB352" s="264"/>
      <c r="AC352" s="264"/>
      <c r="AD352" s="264"/>
      <c r="AE352" s="264"/>
      <c r="AF352" s="264"/>
      <c r="AG352" s="264"/>
      <c r="AH352" s="264"/>
      <c r="AI352" s="264"/>
      <c r="AJ352" s="264"/>
      <c r="AK352" s="264"/>
      <c r="AL352" s="264"/>
      <c r="AM352" s="264"/>
      <c r="AN352" s="264"/>
      <c r="AO352" s="264"/>
      <c r="AP352" s="264"/>
      <c r="AQ352" s="261" t="e">
        <f>VLOOKUP(A352,#REF!,5,0)</f>
        <v>#REF!</v>
      </c>
      <c r="AR352" s="261" t="e">
        <f>VLOOKUP(A352,#REF!,6,0)</f>
        <v>#REF!</v>
      </c>
      <c r="AS352"/>
    </row>
    <row r="353" spans="1:45" ht="14.4" x14ac:dyDescent="0.3">
      <c r="A353" s="285">
        <v>123597</v>
      </c>
      <c r="B353" s="289" t="s">
        <v>415</v>
      </c>
      <c r="C353" s="264" t="s">
        <v>182</v>
      </c>
      <c r="D353" s="264" t="s">
        <v>182</v>
      </c>
      <c r="E353" s="264" t="s">
        <v>182</v>
      </c>
      <c r="F353" s="264" t="s">
        <v>182</v>
      </c>
      <c r="G353" s="264" t="s">
        <v>182</v>
      </c>
      <c r="H353" s="264" t="s">
        <v>182</v>
      </c>
      <c r="I353" s="264" t="s">
        <v>182</v>
      </c>
      <c r="J353" s="264" t="s">
        <v>182</v>
      </c>
      <c r="K353" s="264" t="s">
        <v>182</v>
      </c>
      <c r="L353" s="264" t="s">
        <v>182</v>
      </c>
      <c r="M353" s="264" t="s">
        <v>182</v>
      </c>
      <c r="N353" s="264" t="s">
        <v>182</v>
      </c>
      <c r="O353" s="264" t="s">
        <v>182</v>
      </c>
      <c r="P353" s="264" t="s">
        <v>182</v>
      </c>
      <c r="Q353" s="264" t="s">
        <v>182</v>
      </c>
      <c r="R353" s="264" t="s">
        <v>182</v>
      </c>
      <c r="S353" s="264" t="s">
        <v>182</v>
      </c>
      <c r="T353" s="264" t="s">
        <v>182</v>
      </c>
      <c r="U353" s="264" t="s">
        <v>182</v>
      </c>
      <c r="V353" s="264" t="s">
        <v>182</v>
      </c>
      <c r="W353" s="264"/>
      <c r="X353" s="264"/>
      <c r="Y353" s="264"/>
      <c r="Z353" s="264"/>
      <c r="AA353" s="264"/>
      <c r="AB353" s="264"/>
      <c r="AC353" s="264"/>
      <c r="AD353" s="264"/>
      <c r="AE353" s="264"/>
      <c r="AF353" s="264"/>
      <c r="AG353" s="264"/>
      <c r="AH353" s="264"/>
      <c r="AI353" s="264"/>
      <c r="AJ353" s="264"/>
      <c r="AK353" s="264"/>
      <c r="AL353" s="264"/>
      <c r="AM353" s="264"/>
      <c r="AN353" s="264"/>
      <c r="AO353" s="264"/>
      <c r="AP353" s="264"/>
      <c r="AQ353" s="261" t="e">
        <f>VLOOKUP(A353,#REF!,5,0)</f>
        <v>#REF!</v>
      </c>
      <c r="AR353" s="261" t="e">
        <f>VLOOKUP(A353,#REF!,6,0)</f>
        <v>#REF!</v>
      </c>
      <c r="AS353"/>
    </row>
    <row r="354" spans="1:45" ht="14.4" x14ac:dyDescent="0.3">
      <c r="A354" s="285">
        <v>123602</v>
      </c>
      <c r="B354" s="289" t="s">
        <v>415</v>
      </c>
      <c r="C354" s="264" t="s">
        <v>182</v>
      </c>
      <c r="D354" s="264" t="s">
        <v>182</v>
      </c>
      <c r="E354" s="264" t="s">
        <v>182</v>
      </c>
      <c r="F354" s="264" t="s">
        <v>182</v>
      </c>
      <c r="G354" s="264" t="s">
        <v>182</v>
      </c>
      <c r="H354" s="264" t="s">
        <v>182</v>
      </c>
      <c r="I354" s="264" t="s">
        <v>182</v>
      </c>
      <c r="J354" s="264" t="s">
        <v>182</v>
      </c>
      <c r="K354" s="264" t="s">
        <v>182</v>
      </c>
      <c r="L354" s="264" t="s">
        <v>182</v>
      </c>
      <c r="M354" s="264" t="s">
        <v>182</v>
      </c>
      <c r="N354" s="264" t="s">
        <v>182</v>
      </c>
      <c r="O354" s="264" t="s">
        <v>182</v>
      </c>
      <c r="P354" s="264" t="s">
        <v>182</v>
      </c>
      <c r="Q354" s="264" t="s">
        <v>182</v>
      </c>
      <c r="R354" s="261" t="s">
        <v>182</v>
      </c>
      <c r="S354" s="261" t="s">
        <v>182</v>
      </c>
      <c r="T354" s="261" t="s">
        <v>183</v>
      </c>
      <c r="U354" s="261" t="s">
        <v>182</v>
      </c>
      <c r="V354" s="261" t="s">
        <v>182</v>
      </c>
      <c r="W354" s="264"/>
      <c r="X354" s="264"/>
      <c r="Y354" s="264"/>
      <c r="Z354" s="264"/>
      <c r="AA354" s="264"/>
      <c r="AB354" s="264"/>
      <c r="AC354" s="264"/>
      <c r="AD354" s="264"/>
      <c r="AE354" s="264"/>
      <c r="AF354" s="264"/>
      <c r="AG354" s="264"/>
      <c r="AH354" s="264"/>
      <c r="AI354" s="264"/>
      <c r="AJ354" s="264"/>
      <c r="AK354" s="264"/>
      <c r="AL354" s="264"/>
      <c r="AM354" s="264"/>
      <c r="AN354" s="264"/>
      <c r="AO354" s="264"/>
      <c r="AP354" s="264"/>
      <c r="AQ354" s="261" t="e">
        <f>VLOOKUP(A354,#REF!,5,0)</f>
        <v>#REF!</v>
      </c>
      <c r="AR354" s="261" t="e">
        <f>VLOOKUP(A354,#REF!,6,0)</f>
        <v>#REF!</v>
      </c>
      <c r="AS354"/>
    </row>
    <row r="355" spans="1:45" ht="14.4" x14ac:dyDescent="0.3">
      <c r="A355" s="285">
        <v>123606</v>
      </c>
      <c r="B355" s="289" t="s">
        <v>415</v>
      </c>
      <c r="C355" s="264" t="s">
        <v>182</v>
      </c>
      <c r="D355" s="264" t="s">
        <v>182</v>
      </c>
      <c r="E355" s="264" t="s">
        <v>182</v>
      </c>
      <c r="F355" s="264" t="s">
        <v>182</v>
      </c>
      <c r="G355" s="264" t="s">
        <v>182</v>
      </c>
      <c r="H355" s="264" t="s">
        <v>182</v>
      </c>
      <c r="I355" s="264" t="s">
        <v>182</v>
      </c>
      <c r="J355" s="264" t="s">
        <v>182</v>
      </c>
      <c r="K355" s="264" t="s">
        <v>182</v>
      </c>
      <c r="L355" s="264" t="s">
        <v>182</v>
      </c>
      <c r="M355" s="264" t="s">
        <v>182</v>
      </c>
      <c r="N355" s="264" t="s">
        <v>182</v>
      </c>
      <c r="O355" s="264" t="s">
        <v>182</v>
      </c>
      <c r="P355" s="264" t="s">
        <v>182</v>
      </c>
      <c r="Q355" s="264" t="s">
        <v>182</v>
      </c>
      <c r="R355" s="261" t="s">
        <v>182</v>
      </c>
      <c r="S355" s="261" t="s">
        <v>182</v>
      </c>
      <c r="T355" s="261" t="s">
        <v>182</v>
      </c>
      <c r="U355" s="261" t="s">
        <v>182</v>
      </c>
      <c r="V355" s="261" t="s">
        <v>182</v>
      </c>
      <c r="W355" s="264"/>
      <c r="X355" s="264"/>
      <c r="Y355" s="264"/>
      <c r="Z355" s="264"/>
      <c r="AA355" s="264"/>
      <c r="AB355" s="264"/>
      <c r="AC355" s="264"/>
      <c r="AD355" s="264"/>
      <c r="AE355" s="264"/>
      <c r="AF355" s="264"/>
      <c r="AG355" s="264"/>
      <c r="AH355" s="264"/>
      <c r="AI355" s="264"/>
      <c r="AJ355" s="264"/>
      <c r="AK355" s="264"/>
      <c r="AL355" s="264"/>
      <c r="AM355" s="264"/>
      <c r="AN355" s="264"/>
      <c r="AO355" s="264"/>
      <c r="AP355" s="264"/>
      <c r="AQ355" s="261" t="e">
        <f>VLOOKUP(A355,#REF!,5,0)</f>
        <v>#REF!</v>
      </c>
      <c r="AR355" s="261" t="e">
        <f>VLOOKUP(A355,#REF!,6,0)</f>
        <v>#REF!</v>
      </c>
      <c r="AS355"/>
    </row>
    <row r="356" spans="1:45" ht="14.4" x14ac:dyDescent="0.3">
      <c r="A356" s="285">
        <v>123618</v>
      </c>
      <c r="B356" s="289" t="s">
        <v>415</v>
      </c>
      <c r="C356" s="264" t="s">
        <v>182</v>
      </c>
      <c r="D356" s="264" t="s">
        <v>182</v>
      </c>
      <c r="E356" s="264" t="s">
        <v>182</v>
      </c>
      <c r="F356" s="264" t="s">
        <v>182</v>
      </c>
      <c r="G356" s="264" t="s">
        <v>182</v>
      </c>
      <c r="H356" s="264" t="s">
        <v>182</v>
      </c>
      <c r="I356" s="264" t="s">
        <v>182</v>
      </c>
      <c r="J356" s="264" t="s">
        <v>182</v>
      </c>
      <c r="K356" s="264" t="s">
        <v>182</v>
      </c>
      <c r="L356" s="264" t="s">
        <v>182</v>
      </c>
      <c r="M356" s="264" t="s">
        <v>182</v>
      </c>
      <c r="N356" s="264" t="s">
        <v>182</v>
      </c>
      <c r="O356" s="264" t="s">
        <v>182</v>
      </c>
      <c r="P356" s="264" t="s">
        <v>182</v>
      </c>
      <c r="Q356" s="264" t="s">
        <v>182</v>
      </c>
      <c r="R356" s="261" t="s">
        <v>182</v>
      </c>
      <c r="S356" s="261" t="s">
        <v>182</v>
      </c>
      <c r="T356" s="261" t="s">
        <v>182</v>
      </c>
      <c r="U356" s="261" t="s">
        <v>182</v>
      </c>
      <c r="V356" s="261" t="s">
        <v>182</v>
      </c>
      <c r="W356" s="264"/>
      <c r="X356" s="264"/>
      <c r="Y356" s="264"/>
      <c r="Z356" s="264"/>
      <c r="AA356" s="264"/>
      <c r="AB356" s="264"/>
      <c r="AC356" s="264"/>
      <c r="AD356" s="264"/>
      <c r="AE356" s="264"/>
      <c r="AF356" s="264"/>
      <c r="AG356" s="264"/>
      <c r="AH356" s="264"/>
      <c r="AI356" s="264"/>
      <c r="AJ356" s="264"/>
      <c r="AK356" s="264"/>
      <c r="AL356" s="264"/>
      <c r="AM356" s="264"/>
      <c r="AN356" s="264"/>
      <c r="AO356" s="264"/>
      <c r="AP356" s="264"/>
      <c r="AQ356" s="261" t="e">
        <f>VLOOKUP(A356,#REF!,5,0)</f>
        <v>#REF!</v>
      </c>
      <c r="AR356" s="261" t="e">
        <f>VLOOKUP(A356,#REF!,6,0)</f>
        <v>#REF!</v>
      </c>
      <c r="AS356"/>
    </row>
    <row r="357" spans="1:45" ht="14.4" x14ac:dyDescent="0.3">
      <c r="A357" s="285">
        <v>123621</v>
      </c>
      <c r="B357" s="289" t="s">
        <v>415</v>
      </c>
      <c r="C357" s="264" t="s">
        <v>182</v>
      </c>
      <c r="D357" s="264" t="s">
        <v>182</v>
      </c>
      <c r="E357" s="264" t="s">
        <v>182</v>
      </c>
      <c r="F357" s="264" t="s">
        <v>182</v>
      </c>
      <c r="G357" s="264" t="s">
        <v>182</v>
      </c>
      <c r="H357" s="264" t="s">
        <v>182</v>
      </c>
      <c r="I357" s="264" t="s">
        <v>182</v>
      </c>
      <c r="J357" s="264" t="s">
        <v>182</v>
      </c>
      <c r="K357" s="264" t="s">
        <v>182</v>
      </c>
      <c r="L357" s="264" t="s">
        <v>182</v>
      </c>
      <c r="M357" s="264" t="s">
        <v>182</v>
      </c>
      <c r="N357" s="264" t="s">
        <v>182</v>
      </c>
      <c r="O357" s="264" t="s">
        <v>182</v>
      </c>
      <c r="P357" s="264" t="s">
        <v>182</v>
      </c>
      <c r="Q357" s="264" t="s">
        <v>182</v>
      </c>
      <c r="R357" s="261" t="s">
        <v>182</v>
      </c>
      <c r="S357" s="261" t="s">
        <v>182</v>
      </c>
      <c r="T357" s="261" t="s">
        <v>182</v>
      </c>
      <c r="U357" s="261" t="s">
        <v>182</v>
      </c>
      <c r="V357" s="261" t="s">
        <v>182</v>
      </c>
      <c r="W357" s="264"/>
      <c r="X357" s="264"/>
      <c r="Y357" s="264"/>
      <c r="Z357" s="264"/>
      <c r="AA357" s="264"/>
      <c r="AB357" s="264"/>
      <c r="AC357" s="264"/>
      <c r="AD357" s="264"/>
      <c r="AE357" s="264"/>
      <c r="AF357" s="264"/>
      <c r="AG357" s="264"/>
      <c r="AH357" s="264"/>
      <c r="AI357" s="264"/>
      <c r="AJ357" s="264"/>
      <c r="AK357" s="264"/>
      <c r="AL357" s="264"/>
      <c r="AM357" s="264"/>
      <c r="AN357" s="264"/>
      <c r="AO357" s="264"/>
      <c r="AP357" s="264"/>
      <c r="AQ357" s="261" t="e">
        <f>VLOOKUP(A357,#REF!,5,0)</f>
        <v>#REF!</v>
      </c>
      <c r="AR357" s="261" t="e">
        <f>VLOOKUP(A357,#REF!,6,0)</f>
        <v>#REF!</v>
      </c>
      <c r="AS357"/>
    </row>
    <row r="358" spans="1:45" ht="14.4" x14ac:dyDescent="0.3">
      <c r="A358" s="285">
        <v>123623</v>
      </c>
      <c r="B358" s="289" t="s">
        <v>415</v>
      </c>
      <c r="C358" s="264" t="s">
        <v>182</v>
      </c>
      <c r="D358" s="264" t="s">
        <v>182</v>
      </c>
      <c r="E358" s="264" t="s">
        <v>182</v>
      </c>
      <c r="F358" s="264" t="s">
        <v>182</v>
      </c>
      <c r="G358" s="264" t="s">
        <v>182</v>
      </c>
      <c r="H358" s="264" t="s">
        <v>182</v>
      </c>
      <c r="I358" s="264" t="s">
        <v>182</v>
      </c>
      <c r="J358" s="264" t="s">
        <v>182</v>
      </c>
      <c r="K358" s="264" t="s">
        <v>182</v>
      </c>
      <c r="L358" s="264" t="s">
        <v>182</v>
      </c>
      <c r="M358" s="264" t="s">
        <v>182</v>
      </c>
      <c r="N358" s="264" t="s">
        <v>182</v>
      </c>
      <c r="O358" s="264" t="s">
        <v>182</v>
      </c>
      <c r="P358" s="264" t="s">
        <v>182</v>
      </c>
      <c r="Q358" s="264" t="s">
        <v>182</v>
      </c>
      <c r="R358" s="261" t="s">
        <v>182</v>
      </c>
      <c r="S358" s="261" t="s">
        <v>182</v>
      </c>
      <c r="T358" s="261" t="s">
        <v>182</v>
      </c>
      <c r="U358" s="261" t="s">
        <v>182</v>
      </c>
      <c r="V358" s="261" t="s">
        <v>182</v>
      </c>
      <c r="W358" s="264"/>
      <c r="X358" s="264"/>
      <c r="Y358" s="264"/>
      <c r="Z358" s="264"/>
      <c r="AA358" s="264"/>
      <c r="AB358" s="264"/>
      <c r="AC358" s="264"/>
      <c r="AD358" s="264"/>
      <c r="AE358" s="264"/>
      <c r="AF358" s="264"/>
      <c r="AG358" s="264"/>
      <c r="AH358" s="264"/>
      <c r="AI358" s="264"/>
      <c r="AJ358" s="264"/>
      <c r="AK358" s="264"/>
      <c r="AL358" s="264"/>
      <c r="AM358" s="264"/>
      <c r="AN358" s="264"/>
      <c r="AO358" s="264"/>
      <c r="AP358" s="264"/>
      <c r="AQ358" s="261" t="e">
        <f>VLOOKUP(A358,#REF!,5,0)</f>
        <v>#REF!</v>
      </c>
      <c r="AR358" s="261" t="e">
        <f>VLOOKUP(A358,#REF!,6,0)</f>
        <v>#REF!</v>
      </c>
      <c r="AS358"/>
    </row>
    <row r="359" spans="1:45" ht="14.4" x14ac:dyDescent="0.3">
      <c r="A359" s="285">
        <v>123624</v>
      </c>
      <c r="B359" s="289" t="s">
        <v>415</v>
      </c>
      <c r="C359" s="264" t="s">
        <v>182</v>
      </c>
      <c r="D359" s="264" t="s">
        <v>182</v>
      </c>
      <c r="E359" s="264" t="s">
        <v>182</v>
      </c>
      <c r="F359" s="264" t="s">
        <v>182</v>
      </c>
      <c r="G359" s="264" t="s">
        <v>182</v>
      </c>
      <c r="H359" s="264" t="s">
        <v>182</v>
      </c>
      <c r="I359" s="264" t="s">
        <v>182</v>
      </c>
      <c r="J359" s="264" t="s">
        <v>182</v>
      </c>
      <c r="K359" s="264" t="s">
        <v>182</v>
      </c>
      <c r="L359" s="264" t="s">
        <v>182</v>
      </c>
      <c r="M359" s="264" t="s">
        <v>182</v>
      </c>
      <c r="N359" s="264" t="s">
        <v>182</v>
      </c>
      <c r="O359" s="264" t="s">
        <v>182</v>
      </c>
      <c r="P359" s="264" t="s">
        <v>182</v>
      </c>
      <c r="Q359" s="264" t="s">
        <v>182</v>
      </c>
      <c r="R359" s="264" t="s">
        <v>182</v>
      </c>
      <c r="S359" s="264" t="s">
        <v>182</v>
      </c>
      <c r="T359" s="264" t="s">
        <v>182</v>
      </c>
      <c r="U359" s="264" t="s">
        <v>182</v>
      </c>
      <c r="V359" s="264" t="s">
        <v>182</v>
      </c>
      <c r="W359" s="264"/>
      <c r="X359" s="264"/>
      <c r="Y359" s="264"/>
      <c r="Z359" s="264"/>
      <c r="AA359" s="264"/>
      <c r="AB359" s="264"/>
      <c r="AC359" s="264"/>
      <c r="AD359" s="264"/>
      <c r="AE359" s="264"/>
      <c r="AF359" s="264"/>
      <c r="AG359" s="264"/>
      <c r="AH359" s="264"/>
      <c r="AI359" s="264"/>
      <c r="AJ359" s="264"/>
      <c r="AK359" s="264"/>
      <c r="AL359" s="264"/>
      <c r="AM359" s="264"/>
      <c r="AN359" s="264"/>
      <c r="AO359" s="264"/>
      <c r="AP359" s="264"/>
      <c r="AQ359" s="261" t="e">
        <f>VLOOKUP(A359,#REF!,5,0)</f>
        <v>#REF!</v>
      </c>
      <c r="AR359" s="261" t="e">
        <f>VLOOKUP(A359,#REF!,6,0)</f>
        <v>#REF!</v>
      </c>
      <c r="AS359"/>
    </row>
    <row r="360" spans="1:45" ht="14.4" x14ac:dyDescent="0.3">
      <c r="A360" s="285">
        <v>123626</v>
      </c>
      <c r="B360" s="289" t="s">
        <v>415</v>
      </c>
      <c r="C360" s="264" t="s">
        <v>181</v>
      </c>
      <c r="D360" s="264" t="s">
        <v>183</v>
      </c>
      <c r="E360" s="264" t="s">
        <v>183</v>
      </c>
      <c r="F360" s="264" t="s">
        <v>183</v>
      </c>
      <c r="G360" s="264" t="s">
        <v>183</v>
      </c>
      <c r="H360" s="264" t="s">
        <v>181</v>
      </c>
      <c r="I360" s="264" t="s">
        <v>183</v>
      </c>
      <c r="J360" s="264" t="s">
        <v>183</v>
      </c>
      <c r="K360" s="264" t="s">
        <v>183</v>
      </c>
      <c r="L360" s="264" t="s">
        <v>183</v>
      </c>
      <c r="M360" s="264" t="s">
        <v>182</v>
      </c>
      <c r="N360" s="264" t="s">
        <v>183</v>
      </c>
      <c r="O360" s="264" t="s">
        <v>183</v>
      </c>
      <c r="P360" s="264" t="s">
        <v>181</v>
      </c>
      <c r="Q360" s="264" t="s">
        <v>183</v>
      </c>
      <c r="R360" s="261" t="s">
        <v>182</v>
      </c>
      <c r="S360" s="261" t="s">
        <v>183</v>
      </c>
      <c r="T360" s="261" t="s">
        <v>183</v>
      </c>
      <c r="U360" s="261" t="s">
        <v>183</v>
      </c>
      <c r="V360" s="261" t="s">
        <v>183</v>
      </c>
      <c r="W360" s="264"/>
      <c r="X360" s="264"/>
      <c r="Y360" s="264"/>
      <c r="Z360" s="264"/>
      <c r="AA360" s="264"/>
      <c r="AB360" s="264"/>
      <c r="AC360" s="264"/>
      <c r="AD360" s="264"/>
      <c r="AE360" s="264"/>
      <c r="AF360" s="264"/>
      <c r="AG360" s="264"/>
      <c r="AH360" s="264"/>
      <c r="AI360" s="264"/>
      <c r="AJ360" s="264"/>
      <c r="AK360" s="264"/>
      <c r="AL360" s="264"/>
      <c r="AM360" s="264"/>
      <c r="AN360" s="264"/>
      <c r="AO360" s="264"/>
      <c r="AP360" s="264"/>
      <c r="AQ360" s="261" t="e">
        <f>VLOOKUP(A360,#REF!,5,0)</f>
        <v>#REF!</v>
      </c>
      <c r="AR360" s="261" t="e">
        <f>VLOOKUP(A360,#REF!,6,0)</f>
        <v>#REF!</v>
      </c>
      <c r="AS360"/>
    </row>
    <row r="361" spans="1:45" ht="14.4" x14ac:dyDescent="0.3">
      <c r="A361" s="285">
        <v>123631</v>
      </c>
      <c r="B361" s="289" t="s">
        <v>415</v>
      </c>
      <c r="C361" s="264" t="s">
        <v>182</v>
      </c>
      <c r="D361" s="264" t="s">
        <v>182</v>
      </c>
      <c r="E361" s="264" t="s">
        <v>182</v>
      </c>
      <c r="F361" s="264" t="s">
        <v>182</v>
      </c>
      <c r="G361" s="264" t="s">
        <v>182</v>
      </c>
      <c r="H361" s="264" t="s">
        <v>182</v>
      </c>
      <c r="I361" s="264" t="s">
        <v>182</v>
      </c>
      <c r="J361" s="264" t="s">
        <v>182</v>
      </c>
      <c r="K361" s="264" t="s">
        <v>182</v>
      </c>
      <c r="L361" s="264" t="s">
        <v>182</v>
      </c>
      <c r="M361" s="264" t="s">
        <v>182</v>
      </c>
      <c r="N361" s="264" t="s">
        <v>182</v>
      </c>
      <c r="O361" s="264" t="s">
        <v>182</v>
      </c>
      <c r="P361" s="264" t="s">
        <v>182</v>
      </c>
      <c r="Q361" s="264" t="s">
        <v>182</v>
      </c>
      <c r="R361" s="264" t="s">
        <v>182</v>
      </c>
      <c r="S361" s="264" t="s">
        <v>182</v>
      </c>
      <c r="T361" s="264" t="s">
        <v>182</v>
      </c>
      <c r="U361" s="264" t="s">
        <v>182</v>
      </c>
      <c r="V361" s="264" t="s">
        <v>182</v>
      </c>
      <c r="W361" s="264"/>
      <c r="X361" s="264"/>
      <c r="Y361" s="264"/>
      <c r="Z361" s="264"/>
      <c r="AA361" s="264"/>
      <c r="AB361" s="264"/>
      <c r="AC361" s="264"/>
      <c r="AD361" s="264"/>
      <c r="AE361" s="264"/>
      <c r="AF361" s="264"/>
      <c r="AG361" s="264"/>
      <c r="AH361" s="264"/>
      <c r="AI361" s="264"/>
      <c r="AJ361" s="264"/>
      <c r="AK361" s="264"/>
      <c r="AL361" s="264"/>
      <c r="AM361" s="264"/>
      <c r="AN361" s="264"/>
      <c r="AO361" s="264"/>
      <c r="AP361" s="264"/>
      <c r="AQ361" s="261" t="e">
        <f>VLOOKUP(A361,#REF!,5,0)</f>
        <v>#REF!</v>
      </c>
      <c r="AR361" s="261" t="e">
        <f>VLOOKUP(A361,#REF!,6,0)</f>
        <v>#REF!</v>
      </c>
      <c r="AS361"/>
    </row>
    <row r="362" spans="1:45" ht="14.4" x14ac:dyDescent="0.3">
      <c r="A362" s="285">
        <v>123634</v>
      </c>
      <c r="B362" s="289" t="s">
        <v>415</v>
      </c>
      <c r="C362" s="264" t="s">
        <v>182</v>
      </c>
      <c r="D362" s="264" t="s">
        <v>183</v>
      </c>
      <c r="E362" s="264" t="s">
        <v>183</v>
      </c>
      <c r="F362" s="264" t="s">
        <v>183</v>
      </c>
      <c r="G362" s="264" t="s">
        <v>182</v>
      </c>
      <c r="H362" s="264" t="s">
        <v>182</v>
      </c>
      <c r="I362" s="264" t="s">
        <v>183</v>
      </c>
      <c r="J362" s="264" t="s">
        <v>183</v>
      </c>
      <c r="K362" s="264" t="s">
        <v>183</v>
      </c>
      <c r="L362" s="264" t="s">
        <v>182</v>
      </c>
      <c r="M362" s="264" t="s">
        <v>181</v>
      </c>
      <c r="N362" s="264" t="s">
        <v>183</v>
      </c>
      <c r="O362" s="264" t="s">
        <v>183</v>
      </c>
      <c r="P362" s="264" t="s">
        <v>183</v>
      </c>
      <c r="Q362" s="264" t="s">
        <v>183</v>
      </c>
      <c r="R362" s="264" t="s">
        <v>182</v>
      </c>
      <c r="S362" s="264" t="s">
        <v>183</v>
      </c>
      <c r="T362" s="264" t="s">
        <v>182</v>
      </c>
      <c r="U362" s="264" t="s">
        <v>181</v>
      </c>
      <c r="V362" s="264" t="s">
        <v>182</v>
      </c>
      <c r="W362" s="264"/>
      <c r="X362" s="264"/>
      <c r="Y362" s="264"/>
      <c r="Z362" s="264"/>
      <c r="AA362" s="264"/>
      <c r="AB362" s="264"/>
      <c r="AC362" s="264"/>
      <c r="AD362" s="264"/>
      <c r="AE362" s="264"/>
      <c r="AF362" s="264"/>
      <c r="AG362" s="264"/>
      <c r="AH362" s="264"/>
      <c r="AI362" s="264"/>
      <c r="AJ362" s="264"/>
      <c r="AK362" s="264"/>
      <c r="AL362" s="264"/>
      <c r="AM362" s="264"/>
      <c r="AN362" s="264"/>
      <c r="AO362" s="264"/>
      <c r="AP362" s="264"/>
      <c r="AQ362" s="261" t="e">
        <f>VLOOKUP(A362,#REF!,5,0)</f>
        <v>#REF!</v>
      </c>
      <c r="AR362" s="261" t="e">
        <f>VLOOKUP(A362,#REF!,6,0)</f>
        <v>#REF!</v>
      </c>
      <c r="AS362"/>
    </row>
    <row r="363" spans="1:45" ht="14.4" x14ac:dyDescent="0.3">
      <c r="A363" s="285">
        <v>123636</v>
      </c>
      <c r="B363" s="289" t="s">
        <v>415</v>
      </c>
      <c r="C363" s="264" t="s">
        <v>183</v>
      </c>
      <c r="D363" s="264" t="s">
        <v>181</v>
      </c>
      <c r="E363" s="264" t="s">
        <v>181</v>
      </c>
      <c r="F363" s="264" t="s">
        <v>183</v>
      </c>
      <c r="G363" s="264" t="s">
        <v>183</v>
      </c>
      <c r="H363" s="264" t="s">
        <v>183</v>
      </c>
      <c r="I363" s="264" t="s">
        <v>181</v>
      </c>
      <c r="J363" s="264" t="s">
        <v>183</v>
      </c>
      <c r="K363" s="264" t="s">
        <v>181</v>
      </c>
      <c r="L363" s="264" t="s">
        <v>183</v>
      </c>
      <c r="M363" s="264" t="s">
        <v>181</v>
      </c>
      <c r="N363" s="264" t="s">
        <v>182</v>
      </c>
      <c r="O363" s="264" t="s">
        <v>182</v>
      </c>
      <c r="P363" s="264" t="s">
        <v>182</v>
      </c>
      <c r="Q363" s="264" t="s">
        <v>182</v>
      </c>
      <c r="R363" s="261" t="s">
        <v>182</v>
      </c>
      <c r="S363" s="261" t="s">
        <v>182</v>
      </c>
      <c r="T363" s="261" t="s">
        <v>182</v>
      </c>
      <c r="U363" s="261" t="s">
        <v>182</v>
      </c>
      <c r="V363" s="261" t="s">
        <v>182</v>
      </c>
      <c r="W363" s="264"/>
      <c r="X363" s="264"/>
      <c r="Y363" s="264"/>
      <c r="Z363" s="264"/>
      <c r="AA363" s="264"/>
      <c r="AB363" s="264"/>
      <c r="AC363" s="264"/>
      <c r="AD363" s="264"/>
      <c r="AE363" s="264"/>
      <c r="AF363" s="264"/>
      <c r="AG363" s="264"/>
      <c r="AH363" s="264"/>
      <c r="AI363" s="264"/>
      <c r="AJ363" s="264"/>
      <c r="AK363" s="264"/>
      <c r="AL363" s="264"/>
      <c r="AM363" s="264"/>
      <c r="AN363" s="264"/>
      <c r="AO363" s="264"/>
      <c r="AP363" s="264"/>
      <c r="AQ363" s="261" t="e">
        <f>VLOOKUP(A363,#REF!,5,0)</f>
        <v>#REF!</v>
      </c>
      <c r="AR363" s="261" t="e">
        <f>VLOOKUP(A363,#REF!,6,0)</f>
        <v>#REF!</v>
      </c>
      <c r="AS363"/>
    </row>
    <row r="364" spans="1:45" ht="21.6" x14ac:dyDescent="0.65">
      <c r="A364" s="191">
        <v>123646</v>
      </c>
      <c r="B364" s="265" t="s">
        <v>415</v>
      </c>
      <c r="C364" t="s">
        <v>181</v>
      </c>
      <c r="D364" t="s">
        <v>182</v>
      </c>
      <c r="E364" t="s">
        <v>181</v>
      </c>
      <c r="F364" t="s">
        <v>182</v>
      </c>
      <c r="G364" t="s">
        <v>181</v>
      </c>
      <c r="H364" t="s">
        <v>182</v>
      </c>
      <c r="I364" t="s">
        <v>181</v>
      </c>
      <c r="J364" t="s">
        <v>182</v>
      </c>
      <c r="K364" t="s">
        <v>182</v>
      </c>
      <c r="L364" t="s">
        <v>181</v>
      </c>
      <c r="M364" t="s">
        <v>181</v>
      </c>
      <c r="N364" t="s">
        <v>181</v>
      </c>
      <c r="O364" t="s">
        <v>181</v>
      </c>
      <c r="P364" t="s">
        <v>181</v>
      </c>
      <c r="Q364" t="s">
        <v>181</v>
      </c>
      <c r="R364" s="290" t="s">
        <v>183</v>
      </c>
      <c r="S364" s="290" t="s">
        <v>181</v>
      </c>
      <c r="T364" s="290" t="s">
        <v>182</v>
      </c>
      <c r="U364" s="290" t="s">
        <v>181</v>
      </c>
      <c r="V364" s="290" t="s">
        <v>181</v>
      </c>
      <c r="AQ364" s="261" t="s">
        <v>415</v>
      </c>
      <c r="AR364" s="261" t="s">
        <v>307</v>
      </c>
    </row>
    <row r="365" spans="1:45" ht="14.4" x14ac:dyDescent="0.3">
      <c r="A365" s="285">
        <v>123647</v>
      </c>
      <c r="B365" s="289" t="s">
        <v>415</v>
      </c>
      <c r="C365" s="264" t="s">
        <v>182</v>
      </c>
      <c r="D365" s="264" t="s">
        <v>182</v>
      </c>
      <c r="E365" s="264" t="s">
        <v>182</v>
      </c>
      <c r="F365" s="264" t="s">
        <v>182</v>
      </c>
      <c r="G365" s="264" t="s">
        <v>182</v>
      </c>
      <c r="H365" s="264" t="s">
        <v>182</v>
      </c>
      <c r="I365" s="264" t="s">
        <v>182</v>
      </c>
      <c r="J365" s="264" t="s">
        <v>182</v>
      </c>
      <c r="K365" s="264" t="s">
        <v>182</v>
      </c>
      <c r="L365" s="264" t="s">
        <v>182</v>
      </c>
      <c r="M365" s="264" t="s">
        <v>182</v>
      </c>
      <c r="N365" s="264" t="s">
        <v>182</v>
      </c>
      <c r="O365" s="264" t="s">
        <v>182</v>
      </c>
      <c r="P365" s="264" t="s">
        <v>182</v>
      </c>
      <c r="Q365" s="264" t="s">
        <v>182</v>
      </c>
      <c r="R365" s="261" t="s">
        <v>182</v>
      </c>
      <c r="S365" s="261" t="s">
        <v>182</v>
      </c>
      <c r="T365" s="261" t="s">
        <v>182</v>
      </c>
      <c r="U365" s="261" t="s">
        <v>182</v>
      </c>
      <c r="V365" s="261" t="s">
        <v>182</v>
      </c>
      <c r="W365" s="264"/>
      <c r="X365" s="264"/>
      <c r="Y365" s="264"/>
      <c r="Z365" s="264"/>
      <c r="AA365" s="264"/>
      <c r="AB365" s="264"/>
      <c r="AC365" s="264"/>
      <c r="AD365" s="264"/>
      <c r="AE365" s="264"/>
      <c r="AF365" s="264"/>
      <c r="AG365" s="264"/>
      <c r="AH365" s="264"/>
      <c r="AI365" s="264"/>
      <c r="AJ365" s="264"/>
      <c r="AK365" s="264"/>
      <c r="AL365" s="264"/>
      <c r="AM365" s="264"/>
      <c r="AN365" s="264"/>
      <c r="AO365" s="264"/>
      <c r="AP365" s="264"/>
      <c r="AQ365" s="261" t="e">
        <f>VLOOKUP(A365,#REF!,5,0)</f>
        <v>#REF!</v>
      </c>
      <c r="AR365" s="261" t="e">
        <f>VLOOKUP(A365,#REF!,6,0)</f>
        <v>#REF!</v>
      </c>
      <c r="AS365"/>
    </row>
    <row r="366" spans="1:45" ht="14.4" x14ac:dyDescent="0.3">
      <c r="A366" s="285">
        <v>123652</v>
      </c>
      <c r="B366" s="289" t="s">
        <v>415</v>
      </c>
      <c r="C366" s="264" t="s">
        <v>182</v>
      </c>
      <c r="D366" s="264" t="s">
        <v>182</v>
      </c>
      <c r="E366" s="264" t="s">
        <v>182</v>
      </c>
      <c r="F366" s="264" t="s">
        <v>182</v>
      </c>
      <c r="G366" s="264" t="s">
        <v>182</v>
      </c>
      <c r="H366" s="264" t="s">
        <v>182</v>
      </c>
      <c r="I366" s="264" t="s">
        <v>182</v>
      </c>
      <c r="J366" s="264" t="s">
        <v>182</v>
      </c>
      <c r="K366" s="264" t="s">
        <v>182</v>
      </c>
      <c r="L366" s="264" t="s">
        <v>182</v>
      </c>
      <c r="M366" s="264" t="s">
        <v>182</v>
      </c>
      <c r="N366" s="264" t="s">
        <v>182</v>
      </c>
      <c r="O366" s="264" t="s">
        <v>182</v>
      </c>
      <c r="P366" s="264" t="s">
        <v>182</v>
      </c>
      <c r="Q366" s="264" t="s">
        <v>182</v>
      </c>
      <c r="R366" s="264" t="s">
        <v>182</v>
      </c>
      <c r="S366" s="264" t="s">
        <v>182</v>
      </c>
      <c r="T366" s="264" t="s">
        <v>182</v>
      </c>
      <c r="U366" s="264" t="s">
        <v>182</v>
      </c>
      <c r="V366" s="264" t="s">
        <v>182</v>
      </c>
      <c r="W366" s="264"/>
      <c r="X366" s="264"/>
      <c r="Y366" s="264"/>
      <c r="Z366" s="264"/>
      <c r="AA366" s="264"/>
      <c r="AB366" s="264"/>
      <c r="AC366" s="264"/>
      <c r="AD366" s="264"/>
      <c r="AE366" s="264"/>
      <c r="AF366" s="264"/>
      <c r="AG366" s="264"/>
      <c r="AH366" s="264"/>
      <c r="AI366" s="264"/>
      <c r="AJ366" s="264"/>
      <c r="AK366" s="264"/>
      <c r="AL366" s="264"/>
      <c r="AM366" s="264"/>
      <c r="AN366" s="264"/>
      <c r="AO366" s="264"/>
      <c r="AP366" s="264"/>
      <c r="AQ366" s="261" t="e">
        <f>VLOOKUP(A366,#REF!,5,0)</f>
        <v>#REF!</v>
      </c>
      <c r="AR366" s="261" t="e">
        <f>VLOOKUP(A366,#REF!,6,0)</f>
        <v>#REF!</v>
      </c>
      <c r="AS366"/>
    </row>
    <row r="367" spans="1:45" ht="21.6" x14ac:dyDescent="0.65">
      <c r="A367" s="266">
        <v>123655</v>
      </c>
      <c r="B367" s="265" t="s">
        <v>415</v>
      </c>
      <c r="C367" t="s">
        <v>183</v>
      </c>
      <c r="D367" t="s">
        <v>183</v>
      </c>
      <c r="E367" t="s">
        <v>182</v>
      </c>
      <c r="F367" t="s">
        <v>183</v>
      </c>
      <c r="G367" t="s">
        <v>183</v>
      </c>
      <c r="H367" t="s">
        <v>181</v>
      </c>
      <c r="I367" t="s">
        <v>181</v>
      </c>
      <c r="J367" t="s">
        <v>183</v>
      </c>
      <c r="K367" t="s">
        <v>181</v>
      </c>
      <c r="L367" t="s">
        <v>183</v>
      </c>
      <c r="M367" t="s">
        <v>183</v>
      </c>
      <c r="N367" t="s">
        <v>181</v>
      </c>
      <c r="O367" t="s">
        <v>183</v>
      </c>
      <c r="P367" t="s">
        <v>183</v>
      </c>
      <c r="Q367" t="s">
        <v>183</v>
      </c>
      <c r="R367" t="s">
        <v>182</v>
      </c>
      <c r="S367" t="s">
        <v>182</v>
      </c>
      <c r="T367" t="s">
        <v>183</v>
      </c>
      <c r="U367" t="s">
        <v>182</v>
      </c>
      <c r="V367" t="s">
        <v>182</v>
      </c>
      <c r="AQ367" s="261" t="s">
        <v>415</v>
      </c>
      <c r="AR367" s="261" t="s">
        <v>307</v>
      </c>
    </row>
    <row r="368" spans="1:45" ht="14.4" x14ac:dyDescent="0.3">
      <c r="A368" s="285">
        <v>123663</v>
      </c>
      <c r="B368" s="289" t="s">
        <v>415</v>
      </c>
      <c r="C368" s="264" t="s">
        <v>182</v>
      </c>
      <c r="D368" s="264" t="s">
        <v>182</v>
      </c>
      <c r="E368" s="264" t="s">
        <v>182</v>
      </c>
      <c r="F368" s="264" t="s">
        <v>182</v>
      </c>
      <c r="G368" s="264" t="s">
        <v>182</v>
      </c>
      <c r="H368" s="264" t="s">
        <v>182</v>
      </c>
      <c r="I368" s="264" t="s">
        <v>182</v>
      </c>
      <c r="J368" s="264" t="s">
        <v>182</v>
      </c>
      <c r="K368" s="264" t="s">
        <v>182</v>
      </c>
      <c r="L368" s="264" t="s">
        <v>182</v>
      </c>
      <c r="M368" s="264" t="s">
        <v>182</v>
      </c>
      <c r="N368" s="264" t="s">
        <v>182</v>
      </c>
      <c r="O368" s="264" t="s">
        <v>182</v>
      </c>
      <c r="P368" s="264" t="s">
        <v>182</v>
      </c>
      <c r="Q368" s="264" t="s">
        <v>182</v>
      </c>
      <c r="R368" s="261" t="s">
        <v>182</v>
      </c>
      <c r="S368" s="261" t="s">
        <v>182</v>
      </c>
      <c r="T368" s="261" t="s">
        <v>182</v>
      </c>
      <c r="U368" s="261" t="s">
        <v>182</v>
      </c>
      <c r="V368" s="261" t="s">
        <v>182</v>
      </c>
      <c r="W368" s="264"/>
      <c r="X368" s="264"/>
      <c r="Y368" s="264"/>
      <c r="Z368" s="264"/>
      <c r="AA368" s="264"/>
      <c r="AB368" s="264"/>
      <c r="AC368" s="264"/>
      <c r="AD368" s="264"/>
      <c r="AE368" s="264"/>
      <c r="AF368" s="264"/>
      <c r="AG368" s="264"/>
      <c r="AH368" s="264"/>
      <c r="AI368" s="264"/>
      <c r="AJ368" s="264"/>
      <c r="AK368" s="264"/>
      <c r="AL368" s="264"/>
      <c r="AM368" s="264"/>
      <c r="AN368" s="264"/>
      <c r="AO368" s="264"/>
      <c r="AP368" s="264"/>
      <c r="AQ368" s="261" t="e">
        <f>VLOOKUP(A368,#REF!,5,0)</f>
        <v>#REF!</v>
      </c>
      <c r="AR368" s="261" t="e">
        <f>VLOOKUP(A368,#REF!,6,0)</f>
        <v>#REF!</v>
      </c>
      <c r="AS368"/>
    </row>
    <row r="369" spans="1:45" ht="14.4" x14ac:dyDescent="0.3">
      <c r="A369" s="285">
        <v>123664</v>
      </c>
      <c r="B369" s="289" t="s">
        <v>415</v>
      </c>
      <c r="C369" s="264" t="s">
        <v>182</v>
      </c>
      <c r="D369" s="264" t="s">
        <v>182</v>
      </c>
      <c r="E369" s="264" t="s">
        <v>182</v>
      </c>
      <c r="F369" s="264" t="s">
        <v>182</v>
      </c>
      <c r="G369" s="264" t="s">
        <v>182</v>
      </c>
      <c r="H369" s="264" t="s">
        <v>182</v>
      </c>
      <c r="I369" s="264" t="s">
        <v>182</v>
      </c>
      <c r="J369" s="264" t="s">
        <v>182</v>
      </c>
      <c r="K369" s="264" t="s">
        <v>182</v>
      </c>
      <c r="L369" s="264" t="s">
        <v>182</v>
      </c>
      <c r="M369" s="264" t="s">
        <v>182</v>
      </c>
      <c r="N369" s="264" t="s">
        <v>182</v>
      </c>
      <c r="O369" s="264" t="s">
        <v>182</v>
      </c>
      <c r="P369" s="264" t="s">
        <v>182</v>
      </c>
      <c r="Q369" s="264" t="s">
        <v>182</v>
      </c>
      <c r="R369" s="261" t="s">
        <v>182</v>
      </c>
      <c r="S369" s="261" t="s">
        <v>182</v>
      </c>
      <c r="T369" s="261" t="s">
        <v>182</v>
      </c>
      <c r="U369" s="261" t="s">
        <v>182</v>
      </c>
      <c r="V369" s="261" t="s">
        <v>182</v>
      </c>
      <c r="W369" s="264"/>
      <c r="X369" s="264"/>
      <c r="Y369" s="264"/>
      <c r="Z369" s="264"/>
      <c r="AA369" s="264"/>
      <c r="AB369" s="264"/>
      <c r="AC369" s="264"/>
      <c r="AD369" s="264"/>
      <c r="AE369" s="264"/>
      <c r="AF369" s="264"/>
      <c r="AG369" s="264"/>
      <c r="AH369" s="264"/>
      <c r="AI369" s="264"/>
      <c r="AJ369" s="264"/>
      <c r="AK369" s="264"/>
      <c r="AL369" s="264"/>
      <c r="AM369" s="264"/>
      <c r="AN369" s="264"/>
      <c r="AO369" s="264"/>
      <c r="AP369" s="264"/>
      <c r="AQ369" s="261" t="e">
        <f>VLOOKUP(A369,#REF!,5,0)</f>
        <v>#REF!</v>
      </c>
      <c r="AR369" s="261" t="e">
        <f>VLOOKUP(A369,#REF!,6,0)</f>
        <v>#REF!</v>
      </c>
      <c r="AS369"/>
    </row>
    <row r="370" spans="1:45" ht="21.6" x14ac:dyDescent="0.65">
      <c r="A370" s="266">
        <v>123671</v>
      </c>
      <c r="B370" s="265" t="s">
        <v>415</v>
      </c>
      <c r="C370" t="s">
        <v>181</v>
      </c>
      <c r="D370" t="s">
        <v>181</v>
      </c>
      <c r="E370" t="s">
        <v>181</v>
      </c>
      <c r="F370" t="s">
        <v>181</v>
      </c>
      <c r="G370" t="s">
        <v>183</v>
      </c>
      <c r="H370" t="s">
        <v>183</v>
      </c>
      <c r="I370" t="s">
        <v>183</v>
      </c>
      <c r="J370" t="s">
        <v>183</v>
      </c>
      <c r="K370" t="s">
        <v>183</v>
      </c>
      <c r="L370" t="s">
        <v>183</v>
      </c>
      <c r="M370" t="s">
        <v>183</v>
      </c>
      <c r="N370" t="s">
        <v>183</v>
      </c>
      <c r="O370" t="s">
        <v>182</v>
      </c>
      <c r="P370" t="s">
        <v>182</v>
      </c>
      <c r="Q370" t="s">
        <v>182</v>
      </c>
      <c r="R370" s="261" t="s">
        <v>182</v>
      </c>
      <c r="S370" s="261" t="s">
        <v>182</v>
      </c>
      <c r="T370" s="261" t="s">
        <v>182</v>
      </c>
      <c r="U370" s="261" t="s">
        <v>182</v>
      </c>
      <c r="V370" s="261" t="s">
        <v>182</v>
      </c>
      <c r="AQ370" s="261" t="s">
        <v>415</v>
      </c>
      <c r="AR370" s="261" t="s">
        <v>307</v>
      </c>
    </row>
    <row r="371" spans="1:45" ht="14.4" x14ac:dyDescent="0.3">
      <c r="A371" s="285">
        <v>123672</v>
      </c>
      <c r="B371" s="289" t="s">
        <v>415</v>
      </c>
      <c r="C371" s="264" t="s">
        <v>182</v>
      </c>
      <c r="D371" s="264" t="s">
        <v>182</v>
      </c>
      <c r="E371" s="264" t="s">
        <v>182</v>
      </c>
      <c r="F371" s="264" t="s">
        <v>182</v>
      </c>
      <c r="G371" s="264" t="s">
        <v>182</v>
      </c>
      <c r="H371" s="264" t="s">
        <v>182</v>
      </c>
      <c r="I371" s="264" t="s">
        <v>182</v>
      </c>
      <c r="J371" s="264" t="s">
        <v>182</v>
      </c>
      <c r="K371" s="264" t="s">
        <v>182</v>
      </c>
      <c r="L371" s="264" t="s">
        <v>182</v>
      </c>
      <c r="M371" s="264" t="s">
        <v>182</v>
      </c>
      <c r="N371" s="264" t="s">
        <v>182</v>
      </c>
      <c r="O371" s="264" t="s">
        <v>182</v>
      </c>
      <c r="P371" s="264" t="s">
        <v>182</v>
      </c>
      <c r="Q371" s="264" t="s">
        <v>182</v>
      </c>
      <c r="R371" s="261" t="s">
        <v>182</v>
      </c>
      <c r="S371" s="261" t="s">
        <v>182</v>
      </c>
      <c r="T371" s="261" t="s">
        <v>182</v>
      </c>
      <c r="U371" s="261" t="s">
        <v>182</v>
      </c>
      <c r="V371" s="261" t="s">
        <v>182</v>
      </c>
      <c r="W371" s="264"/>
      <c r="X371" s="264"/>
      <c r="Y371" s="264"/>
      <c r="Z371" s="264"/>
      <c r="AA371" s="264"/>
      <c r="AB371" s="264"/>
      <c r="AC371" s="264"/>
      <c r="AD371" s="264"/>
      <c r="AE371" s="264"/>
      <c r="AF371" s="264"/>
      <c r="AG371" s="264"/>
      <c r="AH371" s="264"/>
      <c r="AI371" s="264"/>
      <c r="AJ371" s="264"/>
      <c r="AK371" s="264"/>
      <c r="AL371" s="264"/>
      <c r="AM371" s="264"/>
      <c r="AN371" s="264"/>
      <c r="AO371" s="264"/>
      <c r="AP371" s="264"/>
      <c r="AQ371" s="261" t="e">
        <f>VLOOKUP(A371,#REF!,5,0)</f>
        <v>#REF!</v>
      </c>
      <c r="AR371" s="261" t="e">
        <f>VLOOKUP(A371,#REF!,6,0)</f>
        <v>#REF!</v>
      </c>
      <c r="AS371"/>
    </row>
    <row r="372" spans="1:45" ht="14.4" x14ac:dyDescent="0.3">
      <c r="A372" s="285">
        <v>123674</v>
      </c>
      <c r="B372" s="289" t="s">
        <v>415</v>
      </c>
      <c r="C372" s="264" t="s">
        <v>182</v>
      </c>
      <c r="D372" s="264" t="s">
        <v>182</v>
      </c>
      <c r="E372" s="264" t="s">
        <v>182</v>
      </c>
      <c r="F372" s="264" t="s">
        <v>182</v>
      </c>
      <c r="G372" s="264" t="s">
        <v>182</v>
      </c>
      <c r="H372" s="264" t="s">
        <v>182</v>
      </c>
      <c r="I372" s="264" t="s">
        <v>182</v>
      </c>
      <c r="J372" s="264" t="s">
        <v>182</v>
      </c>
      <c r="K372" s="264" t="s">
        <v>182</v>
      </c>
      <c r="L372" s="264" t="s">
        <v>182</v>
      </c>
      <c r="M372" s="264" t="s">
        <v>182</v>
      </c>
      <c r="N372" s="264" t="s">
        <v>182</v>
      </c>
      <c r="O372" s="264" t="s">
        <v>182</v>
      </c>
      <c r="P372" s="264" t="s">
        <v>182</v>
      </c>
      <c r="Q372" s="264" t="s">
        <v>182</v>
      </c>
      <c r="R372" s="261" t="s">
        <v>182</v>
      </c>
      <c r="S372" s="261" t="s">
        <v>182</v>
      </c>
      <c r="T372" s="261" t="s">
        <v>182</v>
      </c>
      <c r="U372" s="261" t="s">
        <v>182</v>
      </c>
      <c r="V372" s="261" t="s">
        <v>182</v>
      </c>
      <c r="W372" s="264"/>
      <c r="X372" s="264"/>
      <c r="Y372" s="264"/>
      <c r="Z372" s="264"/>
      <c r="AA372" s="264"/>
      <c r="AB372" s="264"/>
      <c r="AC372" s="264"/>
      <c r="AD372" s="264"/>
      <c r="AE372" s="264"/>
      <c r="AF372" s="264"/>
      <c r="AG372" s="264"/>
      <c r="AH372" s="264"/>
      <c r="AI372" s="264"/>
      <c r="AJ372" s="264"/>
      <c r="AK372" s="264"/>
      <c r="AL372" s="264"/>
      <c r="AM372" s="264"/>
      <c r="AN372" s="264"/>
      <c r="AO372" s="264"/>
      <c r="AP372" s="264"/>
      <c r="AQ372" s="261" t="e">
        <f>VLOOKUP(A372,#REF!,5,0)</f>
        <v>#REF!</v>
      </c>
      <c r="AR372" s="261" t="e">
        <f>VLOOKUP(A372,#REF!,6,0)</f>
        <v>#REF!</v>
      </c>
      <c r="AS372"/>
    </row>
    <row r="373" spans="1:45" ht="14.4" x14ac:dyDescent="0.3">
      <c r="A373" s="285">
        <v>123675</v>
      </c>
      <c r="B373" s="289" t="s">
        <v>415</v>
      </c>
      <c r="C373" s="264" t="s">
        <v>182</v>
      </c>
      <c r="D373" s="264" t="s">
        <v>182</v>
      </c>
      <c r="E373" s="264" t="s">
        <v>182</v>
      </c>
      <c r="F373" s="264" t="s">
        <v>182</v>
      </c>
      <c r="G373" s="264" t="s">
        <v>182</v>
      </c>
      <c r="H373" s="264" t="s">
        <v>182</v>
      </c>
      <c r="I373" s="264" t="s">
        <v>182</v>
      </c>
      <c r="J373" s="264" t="s">
        <v>182</v>
      </c>
      <c r="K373" s="264" t="s">
        <v>182</v>
      </c>
      <c r="L373" s="264" t="s">
        <v>182</v>
      </c>
      <c r="M373" s="264" t="s">
        <v>182</v>
      </c>
      <c r="N373" s="264" t="s">
        <v>182</v>
      </c>
      <c r="O373" s="264" t="s">
        <v>182</v>
      </c>
      <c r="P373" s="264" t="s">
        <v>182</v>
      </c>
      <c r="Q373" s="264" t="s">
        <v>182</v>
      </c>
      <c r="R373" s="261" t="s">
        <v>182</v>
      </c>
      <c r="S373" s="261" t="s">
        <v>182</v>
      </c>
      <c r="T373" s="261" t="s">
        <v>182</v>
      </c>
      <c r="U373" s="261" t="s">
        <v>182</v>
      </c>
      <c r="V373" s="261" t="s">
        <v>182</v>
      </c>
      <c r="W373" s="264"/>
      <c r="X373" s="264"/>
      <c r="Y373" s="264"/>
      <c r="Z373" s="264"/>
      <c r="AA373" s="264"/>
      <c r="AB373" s="264"/>
      <c r="AC373" s="264"/>
      <c r="AD373" s="264"/>
      <c r="AE373" s="264"/>
      <c r="AF373" s="264"/>
      <c r="AG373" s="264"/>
      <c r="AH373" s="264"/>
      <c r="AI373" s="264"/>
      <c r="AJ373" s="264"/>
      <c r="AK373" s="264"/>
      <c r="AL373" s="264"/>
      <c r="AM373" s="264"/>
      <c r="AN373" s="264"/>
      <c r="AO373" s="264"/>
      <c r="AP373" s="264"/>
      <c r="AQ373" s="261" t="e">
        <f>VLOOKUP(A373,#REF!,5,0)</f>
        <v>#REF!</v>
      </c>
      <c r="AR373" s="261" t="e">
        <f>VLOOKUP(A373,#REF!,6,0)</f>
        <v>#REF!</v>
      </c>
      <c r="AS373"/>
    </row>
    <row r="374" spans="1:45" ht="14.4" x14ac:dyDescent="0.3">
      <c r="A374" s="285">
        <v>123676</v>
      </c>
      <c r="B374" s="289" t="s">
        <v>415</v>
      </c>
      <c r="C374" s="264" t="s">
        <v>181</v>
      </c>
      <c r="D374" s="264" t="s">
        <v>183</v>
      </c>
      <c r="E374" s="264" t="s">
        <v>183</v>
      </c>
      <c r="F374" s="264" t="s">
        <v>181</v>
      </c>
      <c r="G374" s="264" t="s">
        <v>181</v>
      </c>
      <c r="H374" s="264" t="s">
        <v>181</v>
      </c>
      <c r="I374" s="264" t="s">
        <v>181</v>
      </c>
      <c r="J374" s="264" t="s">
        <v>183</v>
      </c>
      <c r="K374" s="264" t="s">
        <v>181</v>
      </c>
      <c r="L374" s="264" t="s">
        <v>181</v>
      </c>
      <c r="M374" s="264" t="s">
        <v>182</v>
      </c>
      <c r="N374" s="264" t="s">
        <v>182</v>
      </c>
      <c r="O374" s="264" t="s">
        <v>182</v>
      </c>
      <c r="P374" s="264" t="s">
        <v>182</v>
      </c>
      <c r="Q374" s="264" t="s">
        <v>182</v>
      </c>
      <c r="R374" s="264" t="s">
        <v>182</v>
      </c>
      <c r="S374" s="264" t="s">
        <v>182</v>
      </c>
      <c r="T374" s="264" t="s">
        <v>182</v>
      </c>
      <c r="U374" s="264" t="s">
        <v>182</v>
      </c>
      <c r="V374" s="264" t="s">
        <v>182</v>
      </c>
      <c r="W374" s="264"/>
      <c r="X374" s="264"/>
      <c r="Y374" s="264"/>
      <c r="Z374" s="264"/>
      <c r="AA374" s="264"/>
      <c r="AB374" s="264"/>
      <c r="AC374" s="264"/>
      <c r="AD374" s="264"/>
      <c r="AE374" s="264"/>
      <c r="AF374" s="264"/>
      <c r="AG374" s="264"/>
      <c r="AH374" s="264"/>
      <c r="AI374" s="264"/>
      <c r="AJ374" s="264"/>
      <c r="AK374" s="264"/>
      <c r="AL374" s="264"/>
      <c r="AM374" s="264"/>
      <c r="AN374" s="264"/>
      <c r="AO374" s="264"/>
      <c r="AP374" s="264"/>
      <c r="AQ374" s="261" t="e">
        <f>VLOOKUP(A374,#REF!,5,0)</f>
        <v>#REF!</v>
      </c>
      <c r="AR374" s="261" t="e">
        <f>VLOOKUP(A374,#REF!,6,0)</f>
        <v>#REF!</v>
      </c>
      <c r="AS374"/>
    </row>
    <row r="375" spans="1:45" ht="21.6" x14ac:dyDescent="0.65">
      <c r="A375" s="191">
        <v>123680</v>
      </c>
      <c r="B375" s="265" t="s">
        <v>415</v>
      </c>
      <c r="C375" t="s">
        <v>307</v>
      </c>
      <c r="D375" t="s">
        <v>181</v>
      </c>
      <c r="E375" t="s">
        <v>182</v>
      </c>
      <c r="F375" t="s">
        <v>181</v>
      </c>
      <c r="G375" t="s">
        <v>181</v>
      </c>
      <c r="H375" t="s">
        <v>183</v>
      </c>
      <c r="I375" t="s">
        <v>182</v>
      </c>
      <c r="J375" t="s">
        <v>181</v>
      </c>
      <c r="K375" t="s">
        <v>181</v>
      </c>
      <c r="L375" t="s">
        <v>183</v>
      </c>
      <c r="M375" t="s">
        <v>183</v>
      </c>
      <c r="N375" t="s">
        <v>183</v>
      </c>
      <c r="O375" t="s">
        <v>183</v>
      </c>
      <c r="P375" t="s">
        <v>183</v>
      </c>
      <c r="Q375" t="s">
        <v>183</v>
      </c>
      <c r="R375" s="264" t="s">
        <v>182</v>
      </c>
      <c r="S375" s="264" t="s">
        <v>182</v>
      </c>
      <c r="T375" s="264" t="s">
        <v>182</v>
      </c>
      <c r="U375" s="264" t="s">
        <v>182</v>
      </c>
      <c r="V375" s="264" t="s">
        <v>182</v>
      </c>
      <c r="AQ375" s="261" t="s">
        <v>415</v>
      </c>
      <c r="AR375" s="261" t="s">
        <v>307</v>
      </c>
    </row>
    <row r="376" spans="1:45" ht="14.4" x14ac:dyDescent="0.3">
      <c r="A376" s="285">
        <v>123681</v>
      </c>
      <c r="B376" s="289" t="s">
        <v>415</v>
      </c>
      <c r="C376" s="264" t="s">
        <v>183</v>
      </c>
      <c r="D376" s="264" t="s">
        <v>183</v>
      </c>
      <c r="E376" s="264" t="s">
        <v>181</v>
      </c>
      <c r="F376" s="264" t="s">
        <v>183</v>
      </c>
      <c r="G376" s="264" t="s">
        <v>183</v>
      </c>
      <c r="H376" s="264" t="s">
        <v>183</v>
      </c>
      <c r="I376" s="264" t="s">
        <v>181</v>
      </c>
      <c r="J376" s="264" t="s">
        <v>183</v>
      </c>
      <c r="K376" s="264" t="s">
        <v>183</v>
      </c>
      <c r="L376" s="264" t="s">
        <v>183</v>
      </c>
      <c r="M376" s="264" t="s">
        <v>183</v>
      </c>
      <c r="N376" s="264" t="s">
        <v>183</v>
      </c>
      <c r="O376" s="264" t="s">
        <v>181</v>
      </c>
      <c r="P376" s="264" t="s">
        <v>181</v>
      </c>
      <c r="Q376" s="264" t="s">
        <v>181</v>
      </c>
      <c r="R376" s="261" t="s">
        <v>183</v>
      </c>
      <c r="S376" s="261" t="s">
        <v>181</v>
      </c>
      <c r="T376" s="261" t="s">
        <v>181</v>
      </c>
      <c r="U376" s="261" t="s">
        <v>181</v>
      </c>
      <c r="V376" s="261" t="s">
        <v>181</v>
      </c>
      <c r="W376" s="264"/>
      <c r="X376" s="264"/>
      <c r="Y376" s="264"/>
      <c r="Z376" s="264"/>
      <c r="AA376" s="264"/>
      <c r="AB376" s="264"/>
      <c r="AC376" s="264"/>
      <c r="AD376" s="264"/>
      <c r="AE376" s="264"/>
      <c r="AF376" s="264"/>
      <c r="AG376" s="264"/>
      <c r="AH376" s="264"/>
      <c r="AI376" s="264"/>
      <c r="AJ376" s="264"/>
      <c r="AK376" s="264"/>
      <c r="AL376" s="264"/>
      <c r="AM376" s="264"/>
      <c r="AN376" s="264"/>
      <c r="AO376" s="264"/>
      <c r="AP376" s="264"/>
      <c r="AQ376" s="261" t="e">
        <f>VLOOKUP(A376,#REF!,5,0)</f>
        <v>#REF!</v>
      </c>
      <c r="AR376" s="261" t="e">
        <f>VLOOKUP(A376,#REF!,6,0)</f>
        <v>#REF!</v>
      </c>
      <c r="AS376"/>
    </row>
    <row r="377" spans="1:45" ht="21.6" x14ac:dyDescent="0.65">
      <c r="A377" s="191">
        <v>123696</v>
      </c>
      <c r="B377" s="265" t="s">
        <v>415</v>
      </c>
      <c r="C377" t="s">
        <v>183</v>
      </c>
      <c r="D377" t="s">
        <v>181</v>
      </c>
      <c r="E377" t="s">
        <v>181</v>
      </c>
      <c r="F377" t="s">
        <v>183</v>
      </c>
      <c r="G377" t="s">
        <v>181</v>
      </c>
      <c r="H377" t="s">
        <v>183</v>
      </c>
      <c r="I377" t="s">
        <v>181</v>
      </c>
      <c r="J377" t="s">
        <v>183</v>
      </c>
      <c r="K377" t="s">
        <v>181</v>
      </c>
      <c r="L377" t="s">
        <v>183</v>
      </c>
      <c r="M377" t="s">
        <v>183</v>
      </c>
      <c r="N377" t="s">
        <v>183</v>
      </c>
      <c r="O377" t="s">
        <v>181</v>
      </c>
      <c r="P377" t="s">
        <v>183</v>
      </c>
      <c r="Q377" t="s">
        <v>181</v>
      </c>
      <c r="R377" s="290" t="s">
        <v>181</v>
      </c>
      <c r="S377" s="290" t="s">
        <v>183</v>
      </c>
      <c r="T377" s="290" t="s">
        <v>182</v>
      </c>
      <c r="U377" s="290" t="s">
        <v>182</v>
      </c>
      <c r="V377" s="290" t="s">
        <v>183</v>
      </c>
      <c r="AQ377" s="261" t="s">
        <v>415</v>
      </c>
      <c r="AR377" s="261" t="s">
        <v>307</v>
      </c>
    </row>
    <row r="378" spans="1:45" ht="14.4" x14ac:dyDescent="0.3">
      <c r="A378" s="285">
        <v>123710</v>
      </c>
      <c r="B378" s="289" t="s">
        <v>415</v>
      </c>
      <c r="C378" s="264" t="s">
        <v>182</v>
      </c>
      <c r="D378" s="264" t="s">
        <v>182</v>
      </c>
      <c r="E378" s="264" t="s">
        <v>182</v>
      </c>
      <c r="F378" s="264" t="s">
        <v>182</v>
      </c>
      <c r="G378" s="264" t="s">
        <v>182</v>
      </c>
      <c r="H378" s="264" t="s">
        <v>182</v>
      </c>
      <c r="I378" s="264" t="s">
        <v>182</v>
      </c>
      <c r="J378" s="264" t="s">
        <v>182</v>
      </c>
      <c r="K378" s="264" t="s">
        <v>182</v>
      </c>
      <c r="L378" s="264" t="s">
        <v>182</v>
      </c>
      <c r="M378" s="264" t="s">
        <v>182</v>
      </c>
      <c r="N378" s="264" t="s">
        <v>182</v>
      </c>
      <c r="O378" s="264" t="s">
        <v>182</v>
      </c>
      <c r="P378" s="264" t="s">
        <v>182</v>
      </c>
      <c r="Q378" s="264" t="s">
        <v>182</v>
      </c>
      <c r="R378" s="261" t="s">
        <v>182</v>
      </c>
      <c r="S378" s="261" t="s">
        <v>182</v>
      </c>
      <c r="T378" s="261" t="s">
        <v>182</v>
      </c>
      <c r="U378" s="261" t="s">
        <v>182</v>
      </c>
      <c r="V378" s="261" t="s">
        <v>182</v>
      </c>
      <c r="W378" s="264"/>
      <c r="X378" s="264"/>
      <c r="Y378" s="264"/>
      <c r="Z378" s="264"/>
      <c r="AA378" s="264"/>
      <c r="AB378" s="264"/>
      <c r="AC378" s="264"/>
      <c r="AD378" s="264"/>
      <c r="AE378" s="264"/>
      <c r="AF378" s="264"/>
      <c r="AG378" s="264"/>
      <c r="AH378" s="264"/>
      <c r="AI378" s="264"/>
      <c r="AJ378" s="264"/>
      <c r="AK378" s="264"/>
      <c r="AL378" s="264"/>
      <c r="AM378" s="264"/>
      <c r="AN378" s="264"/>
      <c r="AO378" s="264"/>
      <c r="AP378" s="264"/>
      <c r="AQ378" s="261" t="e">
        <f>VLOOKUP(A378,#REF!,5,0)</f>
        <v>#REF!</v>
      </c>
      <c r="AR378" s="261" t="e">
        <f>VLOOKUP(A378,#REF!,6,0)</f>
        <v>#REF!</v>
      </c>
      <c r="AS378"/>
    </row>
    <row r="379" spans="1:45" ht="21.6" x14ac:dyDescent="0.65">
      <c r="A379" s="191">
        <v>123711</v>
      </c>
      <c r="B379" s="265" t="s">
        <v>415</v>
      </c>
      <c r="C379" t="s">
        <v>183</v>
      </c>
      <c r="D379" t="s">
        <v>181</v>
      </c>
      <c r="E379" t="s">
        <v>181</v>
      </c>
      <c r="F379" t="s">
        <v>183</v>
      </c>
      <c r="G379" t="s">
        <v>181</v>
      </c>
      <c r="H379" t="s">
        <v>183</v>
      </c>
      <c r="I379" t="s">
        <v>181</v>
      </c>
      <c r="J379" t="s">
        <v>181</v>
      </c>
      <c r="K379" t="s">
        <v>181</v>
      </c>
      <c r="L379" t="s">
        <v>183</v>
      </c>
      <c r="M379" t="s">
        <v>181</v>
      </c>
      <c r="N379" t="s">
        <v>181</v>
      </c>
      <c r="O379" t="s">
        <v>181</v>
      </c>
      <c r="P379" t="s">
        <v>181</v>
      </c>
      <c r="Q379" t="s">
        <v>181</v>
      </c>
      <c r="R379" s="290" t="s">
        <v>182</v>
      </c>
      <c r="S379" s="290" t="s">
        <v>182</v>
      </c>
      <c r="T379" s="290" t="s">
        <v>182</v>
      </c>
      <c r="U379" s="290" t="s">
        <v>182</v>
      </c>
      <c r="V379" s="290" t="s">
        <v>182</v>
      </c>
      <c r="AQ379" s="261" t="s">
        <v>415</v>
      </c>
      <c r="AR379" s="261" t="s">
        <v>307</v>
      </c>
    </row>
    <row r="380" spans="1:45" ht="14.4" x14ac:dyDescent="0.3">
      <c r="A380" s="285">
        <v>123716</v>
      </c>
      <c r="B380" s="289" t="s">
        <v>415</v>
      </c>
      <c r="C380" s="264" t="s">
        <v>181</v>
      </c>
      <c r="D380" s="264" t="s">
        <v>183</v>
      </c>
      <c r="E380" s="264" t="s">
        <v>183</v>
      </c>
      <c r="F380" s="264" t="s">
        <v>181</v>
      </c>
      <c r="G380" s="264" t="s">
        <v>181</v>
      </c>
      <c r="H380" s="264" t="s">
        <v>183</v>
      </c>
      <c r="I380" s="264" t="s">
        <v>183</v>
      </c>
      <c r="J380" s="264" t="s">
        <v>183</v>
      </c>
      <c r="K380" s="264" t="s">
        <v>183</v>
      </c>
      <c r="L380" s="264" t="s">
        <v>183</v>
      </c>
      <c r="M380" s="264" t="s">
        <v>181</v>
      </c>
      <c r="N380" s="264" t="s">
        <v>181</v>
      </c>
      <c r="O380" s="264" t="s">
        <v>181</v>
      </c>
      <c r="P380" s="264" t="s">
        <v>181</v>
      </c>
      <c r="Q380" s="264" t="s">
        <v>183</v>
      </c>
      <c r="R380" s="261" t="s">
        <v>181</v>
      </c>
      <c r="S380" s="261" t="s">
        <v>183</v>
      </c>
      <c r="T380" s="261" t="s">
        <v>181</v>
      </c>
      <c r="U380" s="261" t="s">
        <v>181</v>
      </c>
      <c r="V380" s="261" t="s">
        <v>183</v>
      </c>
      <c r="W380" s="264"/>
      <c r="X380" s="264"/>
      <c r="Y380" s="264"/>
      <c r="Z380" s="264"/>
      <c r="AA380" s="264"/>
      <c r="AB380" s="264"/>
      <c r="AC380" s="264"/>
      <c r="AD380" s="264"/>
      <c r="AE380" s="264"/>
      <c r="AF380" s="264"/>
      <c r="AG380" s="264"/>
      <c r="AH380" s="264"/>
      <c r="AI380" s="264"/>
      <c r="AJ380" s="264"/>
      <c r="AK380" s="264"/>
      <c r="AL380" s="264"/>
      <c r="AM380" s="264"/>
      <c r="AN380" s="264"/>
      <c r="AO380" s="264"/>
      <c r="AP380" s="264"/>
      <c r="AQ380" s="261" t="e">
        <f>VLOOKUP(A380,#REF!,5,0)</f>
        <v>#REF!</v>
      </c>
      <c r="AR380" s="261" t="e">
        <f>VLOOKUP(A380,#REF!,6,0)</f>
        <v>#REF!</v>
      </c>
      <c r="AS380"/>
    </row>
    <row r="381" spans="1:45" ht="14.4" x14ac:dyDescent="0.3">
      <c r="A381" s="285">
        <v>123720</v>
      </c>
      <c r="B381" s="289" t="s">
        <v>415</v>
      </c>
      <c r="C381" s="264" t="s">
        <v>182</v>
      </c>
      <c r="D381" s="264" t="s">
        <v>182</v>
      </c>
      <c r="E381" s="264" t="s">
        <v>182</v>
      </c>
      <c r="F381" s="264" t="s">
        <v>182</v>
      </c>
      <c r="G381" s="264" t="s">
        <v>182</v>
      </c>
      <c r="H381" s="264" t="s">
        <v>182</v>
      </c>
      <c r="I381" s="264" t="s">
        <v>182</v>
      </c>
      <c r="J381" s="264" t="s">
        <v>182</v>
      </c>
      <c r="K381" s="264" t="s">
        <v>182</v>
      </c>
      <c r="L381" s="264" t="s">
        <v>182</v>
      </c>
      <c r="M381" s="264" t="s">
        <v>182</v>
      </c>
      <c r="N381" s="264" t="s">
        <v>182</v>
      </c>
      <c r="O381" s="264" t="s">
        <v>182</v>
      </c>
      <c r="P381" s="264" t="s">
        <v>182</v>
      </c>
      <c r="Q381" s="264" t="s">
        <v>182</v>
      </c>
      <c r="R381" s="264" t="s">
        <v>182</v>
      </c>
      <c r="S381" s="264" t="s">
        <v>182</v>
      </c>
      <c r="T381" s="264" t="s">
        <v>182</v>
      </c>
      <c r="U381" s="264" t="s">
        <v>182</v>
      </c>
      <c r="V381" s="264" t="s">
        <v>182</v>
      </c>
      <c r="W381" s="264"/>
      <c r="X381" s="264"/>
      <c r="Y381" s="264"/>
      <c r="Z381" s="264"/>
      <c r="AA381" s="264"/>
      <c r="AB381" s="264"/>
      <c r="AC381" s="264"/>
      <c r="AD381" s="264"/>
      <c r="AE381" s="264"/>
      <c r="AF381" s="264"/>
      <c r="AG381" s="264"/>
      <c r="AH381" s="264"/>
      <c r="AI381" s="264"/>
      <c r="AJ381" s="264"/>
      <c r="AK381" s="264"/>
      <c r="AL381" s="264"/>
      <c r="AM381" s="264"/>
      <c r="AN381" s="264"/>
      <c r="AO381" s="264"/>
      <c r="AP381" s="264"/>
      <c r="AQ381" s="261" t="e">
        <f>VLOOKUP(A381,#REF!,5,0)</f>
        <v>#REF!</v>
      </c>
      <c r="AR381" s="261" t="e">
        <f>VLOOKUP(A381,#REF!,6,0)</f>
        <v>#REF!</v>
      </c>
      <c r="AS381"/>
    </row>
    <row r="382" spans="1:45" ht="21.6" x14ac:dyDescent="0.65">
      <c r="A382" s="191">
        <v>123724</v>
      </c>
      <c r="B382" s="265" t="s">
        <v>415</v>
      </c>
      <c r="C382" t="s">
        <v>181</v>
      </c>
      <c r="D382" t="s">
        <v>183</v>
      </c>
      <c r="E382" t="s">
        <v>183</v>
      </c>
      <c r="F382" t="s">
        <v>183</v>
      </c>
      <c r="G382" t="s">
        <v>183</v>
      </c>
      <c r="H382" t="s">
        <v>183</v>
      </c>
      <c r="I382" t="s">
        <v>181</v>
      </c>
      <c r="J382" t="s">
        <v>183</v>
      </c>
      <c r="K382" t="s">
        <v>183</v>
      </c>
      <c r="L382" t="s">
        <v>183</v>
      </c>
      <c r="M382" t="s">
        <v>183</v>
      </c>
      <c r="N382" t="s">
        <v>181</v>
      </c>
      <c r="O382" t="s">
        <v>183</v>
      </c>
      <c r="P382" t="s">
        <v>181</v>
      </c>
      <c r="Q382" t="s">
        <v>182</v>
      </c>
      <c r="R382" t="s">
        <v>183</v>
      </c>
      <c r="S382" t="s">
        <v>182</v>
      </c>
      <c r="T382" t="s">
        <v>183</v>
      </c>
      <c r="U382" t="s">
        <v>183</v>
      </c>
      <c r="V382" t="s">
        <v>183</v>
      </c>
      <c r="AQ382" s="261" t="s">
        <v>415</v>
      </c>
      <c r="AR382" s="261" t="s">
        <v>307</v>
      </c>
    </row>
    <row r="383" spans="1:45" ht="14.4" x14ac:dyDescent="0.3">
      <c r="A383" s="285">
        <v>123726</v>
      </c>
      <c r="B383" s="289" t="s">
        <v>415</v>
      </c>
      <c r="C383" s="264" t="s">
        <v>182</v>
      </c>
      <c r="D383" s="264" t="s">
        <v>182</v>
      </c>
      <c r="E383" s="264" t="s">
        <v>182</v>
      </c>
      <c r="F383" s="264" t="s">
        <v>182</v>
      </c>
      <c r="G383" s="264" t="s">
        <v>182</v>
      </c>
      <c r="H383" s="264" t="s">
        <v>182</v>
      </c>
      <c r="I383" s="264" t="s">
        <v>182</v>
      </c>
      <c r="J383" s="264" t="s">
        <v>182</v>
      </c>
      <c r="K383" s="264" t="s">
        <v>182</v>
      </c>
      <c r="L383" s="264" t="s">
        <v>182</v>
      </c>
      <c r="M383" s="264" t="s">
        <v>182</v>
      </c>
      <c r="N383" s="264" t="s">
        <v>182</v>
      </c>
      <c r="O383" s="264" t="s">
        <v>182</v>
      </c>
      <c r="P383" s="264" t="s">
        <v>182</v>
      </c>
      <c r="Q383" s="264" t="s">
        <v>182</v>
      </c>
      <c r="R383" s="261" t="s">
        <v>182</v>
      </c>
      <c r="S383" s="261" t="s">
        <v>182</v>
      </c>
      <c r="T383" s="261" t="s">
        <v>182</v>
      </c>
      <c r="U383" s="261" t="s">
        <v>182</v>
      </c>
      <c r="V383" s="261" t="s">
        <v>182</v>
      </c>
      <c r="W383" s="264"/>
      <c r="X383" s="264"/>
      <c r="Y383" s="264"/>
      <c r="Z383" s="264"/>
      <c r="AA383" s="264"/>
      <c r="AB383" s="264"/>
      <c r="AC383" s="264"/>
      <c r="AD383" s="264"/>
      <c r="AE383" s="264"/>
      <c r="AF383" s="264"/>
      <c r="AG383" s="264"/>
      <c r="AH383" s="264"/>
      <c r="AI383" s="264"/>
      <c r="AJ383" s="264"/>
      <c r="AK383" s="264"/>
      <c r="AL383" s="264"/>
      <c r="AM383" s="264"/>
      <c r="AN383" s="264"/>
      <c r="AO383" s="264"/>
      <c r="AP383" s="264"/>
      <c r="AQ383" s="261" t="e">
        <f>VLOOKUP(A383,#REF!,5,0)</f>
        <v>#REF!</v>
      </c>
      <c r="AR383" s="261" t="e">
        <f>VLOOKUP(A383,#REF!,6,0)</f>
        <v>#REF!</v>
      </c>
      <c r="AS383"/>
    </row>
    <row r="384" spans="1:45" ht="14.4" x14ac:dyDescent="0.3">
      <c r="A384" s="285">
        <v>123743</v>
      </c>
      <c r="B384" s="289" t="s">
        <v>415</v>
      </c>
      <c r="C384" s="264" t="s">
        <v>182</v>
      </c>
      <c r="D384" s="264" t="s">
        <v>182</v>
      </c>
      <c r="E384" s="264" t="s">
        <v>182</v>
      </c>
      <c r="F384" s="264" t="s">
        <v>182</v>
      </c>
      <c r="G384" s="264" t="s">
        <v>182</v>
      </c>
      <c r="H384" s="264" t="s">
        <v>182</v>
      </c>
      <c r="I384" s="264" t="s">
        <v>182</v>
      </c>
      <c r="J384" s="264" t="s">
        <v>182</v>
      </c>
      <c r="K384" s="264" t="s">
        <v>182</v>
      </c>
      <c r="L384" s="264" t="s">
        <v>182</v>
      </c>
      <c r="M384" s="264" t="s">
        <v>182</v>
      </c>
      <c r="N384" s="264" t="s">
        <v>182</v>
      </c>
      <c r="O384" s="264" t="s">
        <v>182</v>
      </c>
      <c r="P384" s="264" t="s">
        <v>182</v>
      </c>
      <c r="Q384" s="264" t="s">
        <v>182</v>
      </c>
      <c r="R384" s="261" t="s">
        <v>182</v>
      </c>
      <c r="S384" s="261" t="s">
        <v>182</v>
      </c>
      <c r="T384" s="261" t="s">
        <v>182</v>
      </c>
      <c r="U384" s="261" t="s">
        <v>182</v>
      </c>
      <c r="V384" s="261" t="s">
        <v>182</v>
      </c>
      <c r="W384" s="264"/>
      <c r="X384" s="264"/>
      <c r="Y384" s="264"/>
      <c r="Z384" s="264"/>
      <c r="AA384" s="264"/>
      <c r="AB384" s="264"/>
      <c r="AC384" s="264"/>
      <c r="AD384" s="264"/>
      <c r="AE384" s="264"/>
      <c r="AF384" s="264"/>
      <c r="AG384" s="264"/>
      <c r="AH384" s="264"/>
      <c r="AI384" s="264"/>
      <c r="AJ384" s="264"/>
      <c r="AK384" s="264"/>
      <c r="AL384" s="264"/>
      <c r="AM384" s="264"/>
      <c r="AN384" s="264"/>
      <c r="AO384" s="264"/>
      <c r="AP384" s="264"/>
      <c r="AQ384" s="261" t="e">
        <f>VLOOKUP(A384,#REF!,5,0)</f>
        <v>#REF!</v>
      </c>
      <c r="AR384" s="261" t="e">
        <f>VLOOKUP(A384,#REF!,6,0)</f>
        <v>#REF!</v>
      </c>
      <c r="AS384"/>
    </row>
    <row r="385" spans="1:45" ht="14.4" x14ac:dyDescent="0.3">
      <c r="A385" s="285">
        <v>123747</v>
      </c>
      <c r="B385" s="289" t="s">
        <v>415</v>
      </c>
      <c r="C385" s="264" t="s">
        <v>182</v>
      </c>
      <c r="D385" s="264" t="s">
        <v>182</v>
      </c>
      <c r="E385" s="264" t="s">
        <v>182</v>
      </c>
      <c r="F385" s="264" t="s">
        <v>182</v>
      </c>
      <c r="G385" s="264" t="s">
        <v>182</v>
      </c>
      <c r="H385" s="264" t="s">
        <v>182</v>
      </c>
      <c r="I385" s="264" t="s">
        <v>182</v>
      </c>
      <c r="J385" s="264" t="s">
        <v>182</v>
      </c>
      <c r="K385" s="264" t="s">
        <v>182</v>
      </c>
      <c r="L385" s="264" t="s">
        <v>182</v>
      </c>
      <c r="M385" s="264" t="s">
        <v>182</v>
      </c>
      <c r="N385" s="264" t="s">
        <v>182</v>
      </c>
      <c r="O385" s="264" t="s">
        <v>182</v>
      </c>
      <c r="P385" s="264" t="s">
        <v>182</v>
      </c>
      <c r="Q385" s="264" t="s">
        <v>182</v>
      </c>
      <c r="R385" s="264" t="s">
        <v>182</v>
      </c>
      <c r="S385" s="264" t="s">
        <v>182</v>
      </c>
      <c r="T385" s="264" t="s">
        <v>182</v>
      </c>
      <c r="U385" s="264" t="s">
        <v>182</v>
      </c>
      <c r="V385" s="264" t="s">
        <v>182</v>
      </c>
      <c r="W385" s="264"/>
      <c r="X385" s="264"/>
      <c r="Y385" s="264"/>
      <c r="Z385" s="264"/>
      <c r="AA385" s="264"/>
      <c r="AB385" s="264"/>
      <c r="AC385" s="264"/>
      <c r="AD385" s="264"/>
      <c r="AE385" s="264"/>
      <c r="AF385" s="264"/>
      <c r="AG385" s="264"/>
      <c r="AH385" s="264"/>
      <c r="AI385" s="264"/>
      <c r="AJ385" s="264"/>
      <c r="AK385" s="264"/>
      <c r="AL385" s="264"/>
      <c r="AM385" s="264"/>
      <c r="AN385" s="264"/>
      <c r="AO385" s="264"/>
      <c r="AP385" s="264"/>
      <c r="AQ385" s="261" t="e">
        <f>VLOOKUP(A385,#REF!,5,0)</f>
        <v>#REF!</v>
      </c>
      <c r="AR385" s="261" t="e">
        <f>VLOOKUP(A385,#REF!,6,0)</f>
        <v>#REF!</v>
      </c>
      <c r="AS385"/>
    </row>
    <row r="386" spans="1:45" ht="14.4" x14ac:dyDescent="0.3">
      <c r="A386" s="285">
        <v>123759</v>
      </c>
      <c r="B386" s="289" t="s">
        <v>415</v>
      </c>
      <c r="C386" s="264" t="s">
        <v>183</v>
      </c>
      <c r="D386" s="264" t="s">
        <v>183</v>
      </c>
      <c r="E386" s="264" t="s">
        <v>183</v>
      </c>
      <c r="F386" s="264" t="s">
        <v>183</v>
      </c>
      <c r="G386" s="264" t="s">
        <v>183</v>
      </c>
      <c r="H386" s="264" t="s">
        <v>183</v>
      </c>
      <c r="I386" s="264" t="s">
        <v>183</v>
      </c>
      <c r="J386" s="264" t="s">
        <v>183</v>
      </c>
      <c r="K386" s="264" t="s">
        <v>183</v>
      </c>
      <c r="L386" s="264" t="s">
        <v>183</v>
      </c>
      <c r="M386" s="264" t="s">
        <v>183</v>
      </c>
      <c r="N386" s="264" t="s">
        <v>183</v>
      </c>
      <c r="O386" s="264" t="s">
        <v>183</v>
      </c>
      <c r="P386" s="264" t="s">
        <v>183</v>
      </c>
      <c r="Q386" s="264" t="s">
        <v>183</v>
      </c>
      <c r="R386" s="264" t="s">
        <v>183</v>
      </c>
      <c r="S386" s="264" t="s">
        <v>183</v>
      </c>
      <c r="T386" s="264" t="s">
        <v>182</v>
      </c>
      <c r="U386" s="264" t="s">
        <v>182</v>
      </c>
      <c r="V386" s="264" t="s">
        <v>183</v>
      </c>
      <c r="W386" s="264"/>
      <c r="X386" s="264"/>
      <c r="Y386" s="264"/>
      <c r="Z386" s="264"/>
      <c r="AA386" s="264"/>
      <c r="AB386" s="264"/>
      <c r="AC386" s="264"/>
      <c r="AD386" s="264"/>
      <c r="AE386" s="264"/>
      <c r="AF386" s="264"/>
      <c r="AG386" s="264"/>
      <c r="AH386" s="264"/>
      <c r="AI386" s="264"/>
      <c r="AJ386" s="264"/>
      <c r="AK386" s="264"/>
      <c r="AL386" s="264"/>
      <c r="AM386" s="264"/>
      <c r="AN386" s="264"/>
      <c r="AO386" s="264"/>
      <c r="AP386" s="264"/>
      <c r="AQ386" s="261" t="e">
        <f>VLOOKUP(A386,#REF!,5,0)</f>
        <v>#REF!</v>
      </c>
      <c r="AR386" s="261" t="e">
        <f>VLOOKUP(A386,#REF!,6,0)</f>
        <v>#REF!</v>
      </c>
      <c r="AS386"/>
    </row>
    <row r="387" spans="1:45" ht="21.6" x14ac:dyDescent="0.65">
      <c r="A387" s="266">
        <v>123770</v>
      </c>
      <c r="B387" s="265" t="s">
        <v>415</v>
      </c>
      <c r="C387" t="s">
        <v>181</v>
      </c>
      <c r="D387" t="s">
        <v>183</v>
      </c>
      <c r="E387" t="s">
        <v>182</v>
      </c>
      <c r="F387" t="s">
        <v>183</v>
      </c>
      <c r="G387" t="s">
        <v>181</v>
      </c>
      <c r="H387" t="s">
        <v>181</v>
      </c>
      <c r="I387" t="s">
        <v>183</v>
      </c>
      <c r="J387" t="s">
        <v>183</v>
      </c>
      <c r="K387" t="s">
        <v>183</v>
      </c>
      <c r="L387" t="s">
        <v>183</v>
      </c>
      <c r="M387" t="s">
        <v>183</v>
      </c>
      <c r="N387" t="s">
        <v>181</v>
      </c>
      <c r="O387" t="s">
        <v>181</v>
      </c>
      <c r="P387" t="s">
        <v>181</v>
      </c>
      <c r="Q387" t="s">
        <v>181</v>
      </c>
      <c r="R387" s="290" t="s">
        <v>183</v>
      </c>
      <c r="S387" s="290" t="s">
        <v>183</v>
      </c>
      <c r="T387" s="290" t="s">
        <v>183</v>
      </c>
      <c r="U387" s="290" t="s">
        <v>183</v>
      </c>
      <c r="V387" s="290" t="s">
        <v>183</v>
      </c>
      <c r="AQ387" s="261" t="s">
        <v>415</v>
      </c>
      <c r="AR387" s="261" t="s">
        <v>307</v>
      </c>
    </row>
    <row r="388" spans="1:45" ht="21.6" x14ac:dyDescent="0.65">
      <c r="A388" s="191">
        <v>123775</v>
      </c>
      <c r="B388" s="265" t="s">
        <v>415</v>
      </c>
      <c r="C388" t="s">
        <v>182</v>
      </c>
      <c r="D388" t="s">
        <v>182</v>
      </c>
      <c r="E388" t="s">
        <v>183</v>
      </c>
      <c r="F388" t="s">
        <v>183</v>
      </c>
      <c r="G388" t="s">
        <v>181</v>
      </c>
      <c r="H388" t="s">
        <v>183</v>
      </c>
      <c r="I388" t="s">
        <v>183</v>
      </c>
      <c r="J388" t="s">
        <v>183</v>
      </c>
      <c r="K388" t="s">
        <v>183</v>
      </c>
      <c r="L388" t="s">
        <v>181</v>
      </c>
      <c r="M388" t="s">
        <v>183</v>
      </c>
      <c r="N388" t="s">
        <v>182</v>
      </c>
      <c r="O388" t="s">
        <v>183</v>
      </c>
      <c r="P388" t="s">
        <v>181</v>
      </c>
      <c r="Q388" t="s">
        <v>181</v>
      </c>
      <c r="R388" t="s">
        <v>182</v>
      </c>
      <c r="S388" t="s">
        <v>183</v>
      </c>
      <c r="T388" t="s">
        <v>183</v>
      </c>
      <c r="U388" t="s">
        <v>183</v>
      </c>
      <c r="V388" t="s">
        <v>182</v>
      </c>
      <c r="AQ388" s="261" t="s">
        <v>415</v>
      </c>
      <c r="AR388" s="261" t="s">
        <v>307</v>
      </c>
    </row>
    <row r="389" spans="1:45" ht="21.6" x14ac:dyDescent="0.65">
      <c r="A389" s="191">
        <v>123775</v>
      </c>
      <c r="B389" s="265" t="s">
        <v>415</v>
      </c>
      <c r="C389" t="s">
        <v>182</v>
      </c>
      <c r="D389" t="s">
        <v>182</v>
      </c>
      <c r="E389" t="s">
        <v>183</v>
      </c>
      <c r="F389" t="s">
        <v>183</v>
      </c>
      <c r="G389" t="s">
        <v>181</v>
      </c>
      <c r="H389" t="s">
        <v>183</v>
      </c>
      <c r="I389" t="s">
        <v>183</v>
      </c>
      <c r="J389" t="s">
        <v>183</v>
      </c>
      <c r="K389" t="s">
        <v>183</v>
      </c>
      <c r="L389" t="s">
        <v>181</v>
      </c>
      <c r="M389" t="s">
        <v>183</v>
      </c>
      <c r="N389" t="s">
        <v>182</v>
      </c>
      <c r="O389" t="s">
        <v>183</v>
      </c>
      <c r="P389" t="s">
        <v>181</v>
      </c>
      <c r="Q389" t="s">
        <v>181</v>
      </c>
      <c r="R389" t="s">
        <v>182</v>
      </c>
      <c r="S389" t="s">
        <v>183</v>
      </c>
      <c r="T389" t="s">
        <v>183</v>
      </c>
      <c r="U389" t="s">
        <v>183</v>
      </c>
      <c r="V389" t="s">
        <v>182</v>
      </c>
      <c r="AQ389" s="261" t="s">
        <v>415</v>
      </c>
      <c r="AR389" s="261" t="s">
        <v>307</v>
      </c>
    </row>
    <row r="390" spans="1:45" ht="47.4" x14ac:dyDescent="0.65">
      <c r="A390" s="191">
        <v>123778</v>
      </c>
      <c r="B390" s="265" t="s">
        <v>417</v>
      </c>
      <c r="C390" t="s">
        <v>636</v>
      </c>
      <c r="D390" t="s">
        <v>636</v>
      </c>
      <c r="E390" t="s">
        <v>636</v>
      </c>
      <c r="F390" t="s">
        <v>636</v>
      </c>
      <c r="G390" t="s">
        <v>636</v>
      </c>
      <c r="H390" t="s">
        <v>636</v>
      </c>
      <c r="I390" t="s">
        <v>636</v>
      </c>
      <c r="J390" t="s">
        <v>636</v>
      </c>
      <c r="K390" t="s">
        <v>636</v>
      </c>
      <c r="L390" t="s">
        <v>636</v>
      </c>
      <c r="M390" t="s">
        <v>636</v>
      </c>
      <c r="N390" t="s">
        <v>636</v>
      </c>
      <c r="O390" t="s">
        <v>636</v>
      </c>
      <c r="P390" t="s">
        <v>636</v>
      </c>
      <c r="Q390" t="s">
        <v>636</v>
      </c>
      <c r="R390" s="290"/>
      <c r="S390" s="290"/>
      <c r="T390" s="290"/>
      <c r="U390" s="290"/>
      <c r="V390" s="290"/>
      <c r="AQ390" s="261" t="s">
        <v>417</v>
      </c>
      <c r="AR390" s="261" t="s">
        <v>2090</v>
      </c>
    </row>
    <row r="391" spans="1:45" ht="14.4" x14ac:dyDescent="0.3">
      <c r="A391" s="285">
        <v>123779</v>
      </c>
      <c r="B391" s="289" t="s">
        <v>415</v>
      </c>
      <c r="C391" s="264" t="s">
        <v>183</v>
      </c>
      <c r="D391" s="264" t="s">
        <v>182</v>
      </c>
      <c r="E391" s="264" t="s">
        <v>181</v>
      </c>
      <c r="F391" s="264" t="s">
        <v>183</v>
      </c>
      <c r="G391" s="264" t="s">
        <v>183</v>
      </c>
      <c r="H391" s="264" t="s">
        <v>183</v>
      </c>
      <c r="I391" s="264" t="s">
        <v>183</v>
      </c>
      <c r="J391" s="264" t="s">
        <v>183</v>
      </c>
      <c r="K391" s="264" t="s">
        <v>183</v>
      </c>
      <c r="L391" s="264" t="s">
        <v>183</v>
      </c>
      <c r="M391" s="264" t="s">
        <v>182</v>
      </c>
      <c r="N391" s="264" t="s">
        <v>183</v>
      </c>
      <c r="O391" s="264" t="s">
        <v>183</v>
      </c>
      <c r="P391" s="264" t="s">
        <v>181</v>
      </c>
      <c r="Q391" s="264" t="s">
        <v>183</v>
      </c>
      <c r="R391" s="261" t="s">
        <v>181</v>
      </c>
      <c r="S391" s="261" t="s">
        <v>183</v>
      </c>
      <c r="T391" s="261" t="s">
        <v>183</v>
      </c>
      <c r="U391" s="261" t="s">
        <v>183</v>
      </c>
      <c r="V391" s="261" t="s">
        <v>181</v>
      </c>
      <c r="W391" s="264"/>
      <c r="X391" s="264"/>
      <c r="Y391" s="264"/>
      <c r="Z391" s="264"/>
      <c r="AA391" s="264"/>
      <c r="AB391" s="264"/>
      <c r="AC391" s="264"/>
      <c r="AD391" s="264"/>
      <c r="AE391" s="264"/>
      <c r="AF391" s="264"/>
      <c r="AG391" s="264"/>
      <c r="AH391" s="264"/>
      <c r="AI391" s="264"/>
      <c r="AJ391" s="264"/>
      <c r="AK391" s="264"/>
      <c r="AL391" s="264"/>
      <c r="AM391" s="264"/>
      <c r="AN391" s="264"/>
      <c r="AO391" s="264"/>
      <c r="AP391" s="264"/>
      <c r="AQ391" s="261" t="e">
        <f>VLOOKUP(A391,#REF!,5,0)</f>
        <v>#REF!</v>
      </c>
      <c r="AR391" s="261" t="e">
        <f>VLOOKUP(A391,#REF!,6,0)</f>
        <v>#REF!</v>
      </c>
      <c r="AS391"/>
    </row>
    <row r="392" spans="1:45" ht="14.4" x14ac:dyDescent="0.3">
      <c r="A392" s="285">
        <v>123781</v>
      </c>
      <c r="B392" s="289" t="s">
        <v>415</v>
      </c>
      <c r="C392" s="264" t="s">
        <v>182</v>
      </c>
      <c r="D392" s="264" t="s">
        <v>182</v>
      </c>
      <c r="E392" s="264" t="s">
        <v>182</v>
      </c>
      <c r="F392" s="264" t="s">
        <v>182</v>
      </c>
      <c r="G392" s="264" t="s">
        <v>182</v>
      </c>
      <c r="H392" s="264" t="s">
        <v>182</v>
      </c>
      <c r="I392" s="264" t="s">
        <v>182</v>
      </c>
      <c r="J392" s="264" t="s">
        <v>182</v>
      </c>
      <c r="K392" s="264" t="s">
        <v>182</v>
      </c>
      <c r="L392" s="264" t="s">
        <v>182</v>
      </c>
      <c r="M392" s="264" t="s">
        <v>182</v>
      </c>
      <c r="N392" s="264" t="s">
        <v>182</v>
      </c>
      <c r="O392" s="264" t="s">
        <v>182</v>
      </c>
      <c r="P392" s="264" t="s">
        <v>182</v>
      </c>
      <c r="Q392" s="264" t="s">
        <v>182</v>
      </c>
      <c r="R392" s="261" t="s">
        <v>182</v>
      </c>
      <c r="S392" s="261" t="s">
        <v>182</v>
      </c>
      <c r="T392" s="261" t="s">
        <v>182</v>
      </c>
      <c r="U392" s="261" t="s">
        <v>182</v>
      </c>
      <c r="V392" s="261" t="s">
        <v>182</v>
      </c>
      <c r="W392" s="264"/>
      <c r="X392" s="264"/>
      <c r="Y392" s="264"/>
      <c r="Z392" s="264"/>
      <c r="AA392" s="264"/>
      <c r="AB392" s="264"/>
      <c r="AC392" s="264"/>
      <c r="AD392" s="264"/>
      <c r="AE392" s="264"/>
      <c r="AF392" s="264"/>
      <c r="AG392" s="264"/>
      <c r="AH392" s="264"/>
      <c r="AI392" s="264"/>
      <c r="AJ392" s="264"/>
      <c r="AK392" s="264"/>
      <c r="AL392" s="264"/>
      <c r="AM392" s="264"/>
      <c r="AN392" s="264"/>
      <c r="AO392" s="264"/>
      <c r="AP392" s="264"/>
      <c r="AQ392" s="261" t="e">
        <f>VLOOKUP(A392,#REF!,5,0)</f>
        <v>#REF!</v>
      </c>
      <c r="AR392" s="261" t="e">
        <f>VLOOKUP(A392,#REF!,6,0)</f>
        <v>#REF!</v>
      </c>
      <c r="AS392"/>
    </row>
    <row r="393" spans="1:45" ht="14.4" x14ac:dyDescent="0.3">
      <c r="A393" s="285">
        <v>123799</v>
      </c>
      <c r="B393" s="289" t="s">
        <v>415</v>
      </c>
      <c r="C393" s="264" t="s">
        <v>183</v>
      </c>
      <c r="D393" s="264" t="s">
        <v>183</v>
      </c>
      <c r="E393" s="264" t="s">
        <v>183</v>
      </c>
      <c r="F393" s="264" t="s">
        <v>183</v>
      </c>
      <c r="G393" s="264" t="s">
        <v>183</v>
      </c>
      <c r="H393" s="264" t="s">
        <v>183</v>
      </c>
      <c r="I393" s="264" t="s">
        <v>183</v>
      </c>
      <c r="J393" s="264" t="s">
        <v>183</v>
      </c>
      <c r="K393" s="264" t="s">
        <v>183</v>
      </c>
      <c r="L393" s="264" t="s">
        <v>183</v>
      </c>
      <c r="M393" s="264" t="s">
        <v>183</v>
      </c>
      <c r="N393" s="264" t="s">
        <v>183</v>
      </c>
      <c r="O393" s="264" t="s">
        <v>183</v>
      </c>
      <c r="P393" s="264" t="s">
        <v>181</v>
      </c>
      <c r="Q393" s="264" t="s">
        <v>183</v>
      </c>
      <c r="R393" s="264" t="s">
        <v>183</v>
      </c>
      <c r="S393" s="264" t="s">
        <v>183</v>
      </c>
      <c r="T393" s="264" t="s">
        <v>183</v>
      </c>
      <c r="U393" s="264" t="s">
        <v>183</v>
      </c>
      <c r="V393" s="264" t="s">
        <v>183</v>
      </c>
      <c r="W393" s="264"/>
      <c r="X393" s="264"/>
      <c r="Y393" s="264"/>
      <c r="Z393" s="264"/>
      <c r="AA393" s="264"/>
      <c r="AB393" s="264"/>
      <c r="AC393" s="264"/>
      <c r="AD393" s="264"/>
      <c r="AE393" s="264"/>
      <c r="AF393" s="264"/>
      <c r="AG393" s="264"/>
      <c r="AH393" s="264"/>
      <c r="AI393" s="264"/>
      <c r="AJ393" s="264"/>
      <c r="AK393" s="264"/>
      <c r="AL393" s="264"/>
      <c r="AM393" s="264"/>
      <c r="AN393" s="264"/>
      <c r="AO393" s="264"/>
      <c r="AP393" s="264"/>
      <c r="AQ393" s="261" t="e">
        <f>VLOOKUP(A393,#REF!,5,0)</f>
        <v>#REF!</v>
      </c>
      <c r="AR393" s="261" t="e">
        <f>VLOOKUP(A393,#REF!,6,0)</f>
        <v>#REF!</v>
      </c>
      <c r="AS393"/>
    </row>
    <row r="394" spans="1:45" ht="21.6" x14ac:dyDescent="0.65">
      <c r="A394" s="266">
        <v>123804</v>
      </c>
      <c r="B394" s="265" t="s">
        <v>415</v>
      </c>
      <c r="C394" t="s">
        <v>183</v>
      </c>
      <c r="D394" t="s">
        <v>181</v>
      </c>
      <c r="E394" t="s">
        <v>181</v>
      </c>
      <c r="F394" t="s">
        <v>183</v>
      </c>
      <c r="G394" t="s">
        <v>181</v>
      </c>
      <c r="H394" t="s">
        <v>181</v>
      </c>
      <c r="I394" t="s">
        <v>181</v>
      </c>
      <c r="J394" t="s">
        <v>181</v>
      </c>
      <c r="K394" t="s">
        <v>181</v>
      </c>
      <c r="L394" t="s">
        <v>181</v>
      </c>
      <c r="M394" t="s">
        <v>182</v>
      </c>
      <c r="N394" t="s">
        <v>182</v>
      </c>
      <c r="O394" t="s">
        <v>182</v>
      </c>
      <c r="P394" t="s">
        <v>182</v>
      </c>
      <c r="Q394" t="s">
        <v>182</v>
      </c>
      <c r="R394" s="261" t="s">
        <v>182</v>
      </c>
      <c r="S394" s="261" t="s">
        <v>182</v>
      </c>
      <c r="T394" s="261" t="s">
        <v>182</v>
      </c>
      <c r="U394" s="261" t="s">
        <v>182</v>
      </c>
      <c r="V394" s="261" t="s">
        <v>182</v>
      </c>
      <c r="AQ394" s="261" t="s">
        <v>415</v>
      </c>
      <c r="AR394" s="261" t="s">
        <v>307</v>
      </c>
    </row>
    <row r="395" spans="1:45" ht="21.6" x14ac:dyDescent="0.65">
      <c r="A395" s="266">
        <v>123810</v>
      </c>
      <c r="B395" s="265" t="s">
        <v>415</v>
      </c>
      <c r="C395" t="s">
        <v>181</v>
      </c>
      <c r="D395" t="s">
        <v>181</v>
      </c>
      <c r="E395" t="s">
        <v>181</v>
      </c>
      <c r="F395" t="s">
        <v>183</v>
      </c>
      <c r="G395" t="s">
        <v>181</v>
      </c>
      <c r="H395" t="s">
        <v>183</v>
      </c>
      <c r="I395" t="s">
        <v>181</v>
      </c>
      <c r="J395" t="s">
        <v>183</v>
      </c>
      <c r="K395" t="s">
        <v>181</v>
      </c>
      <c r="L395" t="s">
        <v>182</v>
      </c>
      <c r="M395" t="s">
        <v>183</v>
      </c>
      <c r="N395" t="s">
        <v>183</v>
      </c>
      <c r="O395" t="s">
        <v>183</v>
      </c>
      <c r="P395" t="s">
        <v>183</v>
      </c>
      <c r="Q395" t="s">
        <v>183</v>
      </c>
      <c r="R395" s="261" t="s">
        <v>182</v>
      </c>
      <c r="S395" s="261" t="s">
        <v>182</v>
      </c>
      <c r="T395" s="261" t="s">
        <v>182</v>
      </c>
      <c r="U395" s="261" t="s">
        <v>182</v>
      </c>
      <c r="V395" s="261" t="s">
        <v>182</v>
      </c>
      <c r="AQ395" s="261" t="s">
        <v>415</v>
      </c>
      <c r="AR395" s="261" t="s">
        <v>307</v>
      </c>
    </row>
    <row r="396" spans="1:45" ht="21.6" x14ac:dyDescent="0.65">
      <c r="A396" s="266">
        <v>123815</v>
      </c>
      <c r="B396" s="265" t="s">
        <v>415</v>
      </c>
      <c r="C396" t="s">
        <v>183</v>
      </c>
      <c r="D396" t="s">
        <v>183</v>
      </c>
      <c r="E396" t="s">
        <v>183</v>
      </c>
      <c r="F396" t="s">
        <v>182</v>
      </c>
      <c r="G396" t="s">
        <v>182</v>
      </c>
      <c r="H396" t="s">
        <v>181</v>
      </c>
      <c r="I396" t="s">
        <v>181</v>
      </c>
      <c r="J396" t="s">
        <v>181</v>
      </c>
      <c r="K396" t="s">
        <v>181</v>
      </c>
      <c r="L396" t="s">
        <v>183</v>
      </c>
      <c r="M396" t="s">
        <v>183</v>
      </c>
      <c r="N396" t="s">
        <v>181</v>
      </c>
      <c r="O396" t="s">
        <v>183</v>
      </c>
      <c r="P396" t="s">
        <v>181</v>
      </c>
      <c r="Q396" t="s">
        <v>181</v>
      </c>
      <c r="R396" s="290" t="s">
        <v>183</v>
      </c>
      <c r="S396" s="290" t="s">
        <v>183</v>
      </c>
      <c r="T396" s="290" t="s">
        <v>183</v>
      </c>
      <c r="U396" s="290" t="s">
        <v>183</v>
      </c>
      <c r="V396" s="290" t="s">
        <v>183</v>
      </c>
      <c r="AQ396" s="261" t="s">
        <v>415</v>
      </c>
      <c r="AR396" s="261" t="s">
        <v>307</v>
      </c>
    </row>
    <row r="397" spans="1:45" ht="21.6" x14ac:dyDescent="0.65">
      <c r="A397" s="266">
        <v>123816</v>
      </c>
      <c r="B397" s="265" t="s">
        <v>415</v>
      </c>
      <c r="C397" t="s">
        <v>181</v>
      </c>
      <c r="D397" t="s">
        <v>181</v>
      </c>
      <c r="E397" t="s">
        <v>181</v>
      </c>
      <c r="F397" t="s">
        <v>181</v>
      </c>
      <c r="G397" t="s">
        <v>181</v>
      </c>
      <c r="H397" t="s">
        <v>183</v>
      </c>
      <c r="I397" t="s">
        <v>182</v>
      </c>
      <c r="J397" t="s">
        <v>183</v>
      </c>
      <c r="K397" t="s">
        <v>183</v>
      </c>
      <c r="L397" t="s">
        <v>183</v>
      </c>
      <c r="M397" t="s">
        <v>181</v>
      </c>
      <c r="N397" t="s">
        <v>181</v>
      </c>
      <c r="O397" t="s">
        <v>183</v>
      </c>
      <c r="P397" t="s">
        <v>181</v>
      </c>
      <c r="Q397" t="s">
        <v>183</v>
      </c>
      <c r="R397" t="s">
        <v>183</v>
      </c>
      <c r="S397" t="s">
        <v>183</v>
      </c>
      <c r="T397" t="s">
        <v>183</v>
      </c>
      <c r="U397" t="s">
        <v>183</v>
      </c>
      <c r="V397" t="s">
        <v>183</v>
      </c>
      <c r="AQ397" s="261" t="s">
        <v>415</v>
      </c>
      <c r="AR397" s="261" t="s">
        <v>307</v>
      </c>
    </row>
    <row r="398" spans="1:45" ht="21.6" x14ac:dyDescent="0.65">
      <c r="A398" s="191">
        <v>123820</v>
      </c>
      <c r="B398" s="265" t="s">
        <v>415</v>
      </c>
      <c r="C398" t="s">
        <v>183</v>
      </c>
      <c r="D398" t="s">
        <v>183</v>
      </c>
      <c r="E398" t="s">
        <v>181</v>
      </c>
      <c r="F398" t="s">
        <v>183</v>
      </c>
      <c r="G398" t="s">
        <v>181</v>
      </c>
      <c r="H398" t="s">
        <v>182</v>
      </c>
      <c r="I398" t="s">
        <v>182</v>
      </c>
      <c r="J398" t="s">
        <v>183</v>
      </c>
      <c r="K398" t="s">
        <v>183</v>
      </c>
      <c r="L398" t="s">
        <v>181</v>
      </c>
      <c r="M398" t="s">
        <v>183</v>
      </c>
      <c r="N398" t="s">
        <v>181</v>
      </c>
      <c r="O398" t="s">
        <v>181</v>
      </c>
      <c r="P398" t="s">
        <v>181</v>
      </c>
      <c r="Q398" t="s">
        <v>181</v>
      </c>
      <c r="R398" s="290" t="s">
        <v>181</v>
      </c>
      <c r="S398" s="290" t="s">
        <v>181</v>
      </c>
      <c r="T398" s="290" t="s">
        <v>183</v>
      </c>
      <c r="U398" s="290" t="s">
        <v>183</v>
      </c>
      <c r="V398" s="290" t="s">
        <v>181</v>
      </c>
      <c r="AQ398" s="261" t="s">
        <v>415</v>
      </c>
      <c r="AR398" s="261" t="s">
        <v>307</v>
      </c>
    </row>
    <row r="399" spans="1:45" ht="14.4" x14ac:dyDescent="0.3">
      <c r="A399" s="285">
        <v>123826</v>
      </c>
      <c r="B399" s="289" t="s">
        <v>415</v>
      </c>
      <c r="C399" s="264" t="s">
        <v>182</v>
      </c>
      <c r="D399" s="264" t="s">
        <v>182</v>
      </c>
      <c r="E399" s="264" t="s">
        <v>182</v>
      </c>
      <c r="F399" s="264" t="s">
        <v>182</v>
      </c>
      <c r="G399" s="264" t="s">
        <v>182</v>
      </c>
      <c r="H399" s="264" t="s">
        <v>182</v>
      </c>
      <c r="I399" s="264" t="s">
        <v>182</v>
      </c>
      <c r="J399" s="264" t="s">
        <v>182</v>
      </c>
      <c r="K399" s="264" t="s">
        <v>182</v>
      </c>
      <c r="L399" s="264" t="s">
        <v>182</v>
      </c>
      <c r="M399" s="264" t="s">
        <v>182</v>
      </c>
      <c r="N399" s="264" t="s">
        <v>182</v>
      </c>
      <c r="O399" s="264" t="s">
        <v>182</v>
      </c>
      <c r="P399" s="264" t="s">
        <v>182</v>
      </c>
      <c r="Q399" s="264" t="s">
        <v>182</v>
      </c>
      <c r="R399" s="264" t="s">
        <v>182</v>
      </c>
      <c r="S399" s="264" t="s">
        <v>182</v>
      </c>
      <c r="T399" s="264" t="s">
        <v>182</v>
      </c>
      <c r="U399" s="264" t="s">
        <v>182</v>
      </c>
      <c r="V399" s="264" t="s">
        <v>182</v>
      </c>
      <c r="W399" s="264"/>
      <c r="X399" s="264"/>
      <c r="Y399" s="264"/>
      <c r="Z399" s="264"/>
      <c r="AA399" s="264"/>
      <c r="AB399" s="264"/>
      <c r="AC399" s="264"/>
      <c r="AD399" s="264"/>
      <c r="AE399" s="264"/>
      <c r="AF399" s="264"/>
      <c r="AG399" s="264"/>
      <c r="AH399" s="264"/>
      <c r="AI399" s="264"/>
      <c r="AJ399" s="264"/>
      <c r="AK399" s="264"/>
      <c r="AL399" s="264"/>
      <c r="AM399" s="264"/>
      <c r="AN399" s="264"/>
      <c r="AO399" s="264"/>
      <c r="AP399" s="264"/>
      <c r="AQ399" s="261" t="e">
        <f>VLOOKUP(A399,#REF!,5,0)</f>
        <v>#REF!</v>
      </c>
      <c r="AR399" s="261" t="e">
        <f>VLOOKUP(A399,#REF!,6,0)</f>
        <v>#REF!</v>
      </c>
      <c r="AS399"/>
    </row>
    <row r="400" spans="1:45" ht="14.4" x14ac:dyDescent="0.3">
      <c r="A400" s="285">
        <v>123827</v>
      </c>
      <c r="B400" s="289" t="s">
        <v>415</v>
      </c>
      <c r="C400" s="264" t="s">
        <v>182</v>
      </c>
      <c r="D400" s="264" t="s">
        <v>182</v>
      </c>
      <c r="E400" s="264" t="s">
        <v>182</v>
      </c>
      <c r="F400" s="264" t="s">
        <v>182</v>
      </c>
      <c r="G400" s="264" t="s">
        <v>182</v>
      </c>
      <c r="H400" s="264" t="s">
        <v>182</v>
      </c>
      <c r="I400" s="264" t="s">
        <v>182</v>
      </c>
      <c r="J400" s="264" t="s">
        <v>182</v>
      </c>
      <c r="K400" s="264" t="s">
        <v>182</v>
      </c>
      <c r="L400" s="264" t="s">
        <v>182</v>
      </c>
      <c r="M400" s="264" t="s">
        <v>182</v>
      </c>
      <c r="N400" s="264" t="s">
        <v>182</v>
      </c>
      <c r="O400" s="264" t="s">
        <v>182</v>
      </c>
      <c r="P400" s="264" t="s">
        <v>182</v>
      </c>
      <c r="Q400" s="264" t="s">
        <v>182</v>
      </c>
      <c r="R400" s="261" t="s">
        <v>182</v>
      </c>
      <c r="S400" s="261" t="s">
        <v>182</v>
      </c>
      <c r="T400" s="261" t="s">
        <v>182</v>
      </c>
      <c r="U400" s="261" t="s">
        <v>182</v>
      </c>
      <c r="V400" s="261" t="s">
        <v>182</v>
      </c>
      <c r="W400" s="264"/>
      <c r="X400" s="264"/>
      <c r="Y400" s="264"/>
      <c r="Z400" s="264"/>
      <c r="AA400" s="264"/>
      <c r="AB400" s="264"/>
      <c r="AC400" s="264"/>
      <c r="AD400" s="264"/>
      <c r="AE400" s="264"/>
      <c r="AF400" s="264"/>
      <c r="AG400" s="264"/>
      <c r="AH400" s="264"/>
      <c r="AI400" s="264"/>
      <c r="AJ400" s="264"/>
      <c r="AK400" s="264"/>
      <c r="AL400" s="264"/>
      <c r="AM400" s="264"/>
      <c r="AN400" s="264"/>
      <c r="AO400" s="264"/>
      <c r="AP400" s="264"/>
      <c r="AQ400" s="261" t="e">
        <f>VLOOKUP(A400,#REF!,5,0)</f>
        <v>#REF!</v>
      </c>
      <c r="AR400" s="261" t="e">
        <f>VLOOKUP(A400,#REF!,6,0)</f>
        <v>#REF!</v>
      </c>
      <c r="AS400"/>
    </row>
    <row r="401" spans="1:45" ht="21.6" x14ac:dyDescent="0.65">
      <c r="A401" s="191">
        <v>123832</v>
      </c>
      <c r="B401" s="265" t="s">
        <v>415</v>
      </c>
      <c r="C401" t="s">
        <v>183</v>
      </c>
      <c r="D401" t="s">
        <v>183</v>
      </c>
      <c r="E401" t="s">
        <v>183</v>
      </c>
      <c r="F401" t="s">
        <v>183</v>
      </c>
      <c r="G401" t="s">
        <v>183</v>
      </c>
      <c r="H401" t="s">
        <v>183</v>
      </c>
      <c r="I401" t="s">
        <v>183</v>
      </c>
      <c r="J401" t="s">
        <v>183</v>
      </c>
      <c r="K401" t="s">
        <v>183</v>
      </c>
      <c r="L401" t="s">
        <v>183</v>
      </c>
      <c r="M401" t="s">
        <v>181</v>
      </c>
      <c r="N401" t="s">
        <v>181</v>
      </c>
      <c r="O401" t="s">
        <v>181</v>
      </c>
      <c r="P401" t="s">
        <v>181</v>
      </c>
      <c r="Q401" t="s">
        <v>181</v>
      </c>
      <c r="R401" s="290" t="s">
        <v>182</v>
      </c>
      <c r="S401" s="290" t="s">
        <v>182</v>
      </c>
      <c r="T401" s="290" t="s">
        <v>182</v>
      </c>
      <c r="U401" s="290" t="s">
        <v>182</v>
      </c>
      <c r="V401" s="290" t="s">
        <v>182</v>
      </c>
      <c r="AQ401" s="261" t="s">
        <v>415</v>
      </c>
      <c r="AR401" s="261" t="s">
        <v>307</v>
      </c>
    </row>
    <row r="402" spans="1:45" ht="14.4" x14ac:dyDescent="0.3">
      <c r="A402" s="285">
        <v>123836</v>
      </c>
      <c r="B402" s="289" t="s">
        <v>415</v>
      </c>
      <c r="C402" s="264" t="s">
        <v>181</v>
      </c>
      <c r="D402" s="264" t="s">
        <v>181</v>
      </c>
      <c r="E402" s="264" t="s">
        <v>181</v>
      </c>
      <c r="F402" s="264" t="s">
        <v>181</v>
      </c>
      <c r="G402" s="264" t="s">
        <v>183</v>
      </c>
      <c r="H402" s="264" t="s">
        <v>183</v>
      </c>
      <c r="I402" s="264" t="s">
        <v>183</v>
      </c>
      <c r="J402" s="264" t="s">
        <v>183</v>
      </c>
      <c r="K402" s="264" t="s">
        <v>183</v>
      </c>
      <c r="L402" s="264" t="s">
        <v>183</v>
      </c>
      <c r="M402" s="264" t="s">
        <v>182</v>
      </c>
      <c r="N402" s="264" t="s">
        <v>182</v>
      </c>
      <c r="O402" s="264" t="s">
        <v>182</v>
      </c>
      <c r="P402" s="264" t="s">
        <v>182</v>
      </c>
      <c r="Q402" s="264" t="s">
        <v>182</v>
      </c>
      <c r="R402" s="261" t="s">
        <v>182</v>
      </c>
      <c r="S402" s="261" t="s">
        <v>182</v>
      </c>
      <c r="T402" s="261" t="s">
        <v>182</v>
      </c>
      <c r="U402" s="261" t="s">
        <v>182</v>
      </c>
      <c r="V402" s="261" t="s">
        <v>182</v>
      </c>
      <c r="W402" s="264"/>
      <c r="X402" s="264"/>
      <c r="Y402" s="264"/>
      <c r="Z402" s="264"/>
      <c r="AA402" s="264"/>
      <c r="AB402" s="264"/>
      <c r="AC402" s="264"/>
      <c r="AD402" s="264"/>
      <c r="AE402" s="264"/>
      <c r="AF402" s="264"/>
      <c r="AG402" s="264"/>
      <c r="AH402" s="264"/>
      <c r="AI402" s="264"/>
      <c r="AJ402" s="264"/>
      <c r="AK402" s="264"/>
      <c r="AL402" s="264"/>
      <c r="AM402" s="264"/>
      <c r="AN402" s="264"/>
      <c r="AO402" s="264"/>
      <c r="AP402" s="264"/>
      <c r="AQ402" s="261" t="e">
        <f>VLOOKUP(A402,#REF!,5,0)</f>
        <v>#REF!</v>
      </c>
      <c r="AR402" s="261" t="e">
        <f>VLOOKUP(A402,#REF!,6,0)</f>
        <v>#REF!</v>
      </c>
      <c r="AS402"/>
    </row>
    <row r="403" spans="1:45" ht="21.6" x14ac:dyDescent="0.65">
      <c r="A403" s="266">
        <v>123844</v>
      </c>
      <c r="B403" s="265" t="s">
        <v>415</v>
      </c>
      <c r="C403" t="s">
        <v>183</v>
      </c>
      <c r="D403" t="s">
        <v>183</v>
      </c>
      <c r="E403" t="s">
        <v>183</v>
      </c>
      <c r="F403" t="s">
        <v>183</v>
      </c>
      <c r="G403" t="s">
        <v>182</v>
      </c>
      <c r="H403" t="s">
        <v>183</v>
      </c>
      <c r="I403" t="s">
        <v>183</v>
      </c>
      <c r="J403" t="s">
        <v>183</v>
      </c>
      <c r="K403" t="s">
        <v>183</v>
      </c>
      <c r="L403" t="s">
        <v>183</v>
      </c>
      <c r="M403" t="s">
        <v>183</v>
      </c>
      <c r="N403" t="s">
        <v>183</v>
      </c>
      <c r="O403" t="s">
        <v>181</v>
      </c>
      <c r="P403" t="s">
        <v>183</v>
      </c>
      <c r="Q403" t="s">
        <v>182</v>
      </c>
      <c r="R403" s="290" t="s">
        <v>183</v>
      </c>
      <c r="S403" s="290" t="s">
        <v>183</v>
      </c>
      <c r="T403" s="290" t="s">
        <v>182</v>
      </c>
      <c r="U403" s="290" t="s">
        <v>183</v>
      </c>
      <c r="V403" s="290" t="s">
        <v>182</v>
      </c>
      <c r="AQ403" s="261" t="s">
        <v>415</v>
      </c>
      <c r="AR403" s="261" t="s">
        <v>307</v>
      </c>
    </row>
    <row r="404" spans="1:45" ht="14.4" x14ac:dyDescent="0.3">
      <c r="A404" s="285">
        <v>123845</v>
      </c>
      <c r="B404" s="289" t="s">
        <v>415</v>
      </c>
      <c r="C404" s="264" t="s">
        <v>182</v>
      </c>
      <c r="D404" s="264" t="s">
        <v>182</v>
      </c>
      <c r="E404" s="264" t="s">
        <v>182</v>
      </c>
      <c r="F404" s="264" t="s">
        <v>182</v>
      </c>
      <c r="G404" s="264" t="s">
        <v>182</v>
      </c>
      <c r="H404" s="264" t="s">
        <v>182</v>
      </c>
      <c r="I404" s="264" t="s">
        <v>182</v>
      </c>
      <c r="J404" s="264" t="s">
        <v>182</v>
      </c>
      <c r="K404" s="264" t="s">
        <v>182</v>
      </c>
      <c r="L404" s="264" t="s">
        <v>182</v>
      </c>
      <c r="M404" s="264" t="s">
        <v>182</v>
      </c>
      <c r="N404" s="264" t="s">
        <v>182</v>
      </c>
      <c r="O404" s="264" t="s">
        <v>182</v>
      </c>
      <c r="P404" s="264" t="s">
        <v>182</v>
      </c>
      <c r="Q404" s="264" t="s">
        <v>182</v>
      </c>
      <c r="R404" s="264" t="s">
        <v>182</v>
      </c>
      <c r="S404" s="264" t="s">
        <v>182</v>
      </c>
      <c r="T404" s="264" t="s">
        <v>182</v>
      </c>
      <c r="U404" s="264" t="s">
        <v>182</v>
      </c>
      <c r="V404" s="264" t="s">
        <v>182</v>
      </c>
      <c r="W404" s="264"/>
      <c r="X404" s="264"/>
      <c r="Y404" s="264"/>
      <c r="Z404" s="264"/>
      <c r="AA404" s="264"/>
      <c r="AB404" s="264"/>
      <c r="AC404" s="264"/>
      <c r="AD404" s="264"/>
      <c r="AE404" s="264"/>
      <c r="AF404" s="264"/>
      <c r="AG404" s="264"/>
      <c r="AH404" s="264"/>
      <c r="AI404" s="264"/>
      <c r="AJ404" s="264"/>
      <c r="AK404" s="264"/>
      <c r="AL404" s="264"/>
      <c r="AM404" s="264"/>
      <c r="AN404" s="264"/>
      <c r="AO404" s="264"/>
      <c r="AP404" s="264"/>
      <c r="AQ404" s="261" t="e">
        <f>VLOOKUP(A404,#REF!,5,0)</f>
        <v>#REF!</v>
      </c>
      <c r="AR404" s="261" t="e">
        <f>VLOOKUP(A404,#REF!,6,0)</f>
        <v>#REF!</v>
      </c>
      <c r="AS404"/>
    </row>
    <row r="405" spans="1:45" ht="21.6" x14ac:dyDescent="0.65">
      <c r="A405" s="266">
        <v>123847</v>
      </c>
      <c r="B405" s="265" t="s">
        <v>415</v>
      </c>
      <c r="C405" t="s">
        <v>183</v>
      </c>
      <c r="D405" t="s">
        <v>181</v>
      </c>
      <c r="E405" t="s">
        <v>181</v>
      </c>
      <c r="F405" t="s">
        <v>181</v>
      </c>
      <c r="G405" t="s">
        <v>183</v>
      </c>
      <c r="H405" t="s">
        <v>183</v>
      </c>
      <c r="I405" t="s">
        <v>183</v>
      </c>
      <c r="J405" t="s">
        <v>183</v>
      </c>
      <c r="K405" t="s">
        <v>183</v>
      </c>
      <c r="L405" t="s">
        <v>183</v>
      </c>
      <c r="M405" t="s">
        <v>182</v>
      </c>
      <c r="N405" t="s">
        <v>183</v>
      </c>
      <c r="O405" t="s">
        <v>183</v>
      </c>
      <c r="P405" t="s">
        <v>183</v>
      </c>
      <c r="Q405" t="s">
        <v>183</v>
      </c>
      <c r="R405" s="261" t="s">
        <v>182</v>
      </c>
      <c r="S405" s="261" t="s">
        <v>182</v>
      </c>
      <c r="T405" s="261" t="s">
        <v>182</v>
      </c>
      <c r="U405" s="261" t="s">
        <v>182</v>
      </c>
      <c r="V405" s="261" t="s">
        <v>182</v>
      </c>
      <c r="AQ405" s="261" t="s">
        <v>415</v>
      </c>
      <c r="AR405" s="261" t="s">
        <v>307</v>
      </c>
    </row>
    <row r="406" spans="1:45" ht="21.6" x14ac:dyDescent="0.65">
      <c r="A406" s="266">
        <v>123848</v>
      </c>
      <c r="B406" s="265" t="s">
        <v>415</v>
      </c>
      <c r="C406" t="s">
        <v>181</v>
      </c>
      <c r="D406" t="s">
        <v>181</v>
      </c>
      <c r="E406" t="s">
        <v>183</v>
      </c>
      <c r="F406" t="s">
        <v>183</v>
      </c>
      <c r="G406" t="s">
        <v>181</v>
      </c>
      <c r="H406" t="s">
        <v>183</v>
      </c>
      <c r="I406" t="s">
        <v>181</v>
      </c>
      <c r="J406" t="s">
        <v>181</v>
      </c>
      <c r="K406" t="s">
        <v>181</v>
      </c>
      <c r="L406" t="s">
        <v>183</v>
      </c>
      <c r="M406" t="s">
        <v>183</v>
      </c>
      <c r="N406" t="s">
        <v>181</v>
      </c>
      <c r="O406" t="s">
        <v>181</v>
      </c>
      <c r="P406" t="s">
        <v>183</v>
      </c>
      <c r="Q406" t="s">
        <v>181</v>
      </c>
      <c r="R406" t="s">
        <v>183</v>
      </c>
      <c r="S406" t="s">
        <v>181</v>
      </c>
      <c r="T406" t="s">
        <v>182</v>
      </c>
      <c r="U406" t="s">
        <v>181</v>
      </c>
      <c r="V406" t="s">
        <v>183</v>
      </c>
      <c r="AQ406" s="261" t="s">
        <v>415</v>
      </c>
      <c r="AR406" s="261" t="s">
        <v>307</v>
      </c>
    </row>
    <row r="407" spans="1:45" ht="14.4" x14ac:dyDescent="0.3">
      <c r="A407" s="285">
        <v>123860</v>
      </c>
      <c r="B407" s="289" t="s">
        <v>415</v>
      </c>
      <c r="C407" s="264" t="s">
        <v>182</v>
      </c>
      <c r="D407" s="264" t="s">
        <v>182</v>
      </c>
      <c r="E407" s="264" t="s">
        <v>182</v>
      </c>
      <c r="F407" s="264" t="s">
        <v>182</v>
      </c>
      <c r="G407" s="264" t="s">
        <v>182</v>
      </c>
      <c r="H407" s="264" t="s">
        <v>182</v>
      </c>
      <c r="I407" s="264" t="s">
        <v>182</v>
      </c>
      <c r="J407" s="264" t="s">
        <v>182</v>
      </c>
      <c r="K407" s="264" t="s">
        <v>182</v>
      </c>
      <c r="L407" s="264" t="s">
        <v>182</v>
      </c>
      <c r="M407" s="264" t="s">
        <v>182</v>
      </c>
      <c r="N407" s="264" t="s">
        <v>182</v>
      </c>
      <c r="O407" s="264" t="s">
        <v>182</v>
      </c>
      <c r="P407" s="264" t="s">
        <v>182</v>
      </c>
      <c r="Q407" s="264" t="s">
        <v>182</v>
      </c>
      <c r="R407" s="261" t="s">
        <v>182</v>
      </c>
      <c r="S407" s="261" t="s">
        <v>182</v>
      </c>
      <c r="T407" s="261" t="s">
        <v>182</v>
      </c>
      <c r="U407" s="261" t="s">
        <v>182</v>
      </c>
      <c r="V407" s="261" t="s">
        <v>182</v>
      </c>
      <c r="W407" s="264"/>
      <c r="X407" s="264"/>
      <c r="Y407" s="264"/>
      <c r="Z407" s="264"/>
      <c r="AA407" s="264"/>
      <c r="AB407" s="264"/>
      <c r="AC407" s="264"/>
      <c r="AD407" s="264"/>
      <c r="AE407" s="264"/>
      <c r="AF407" s="264"/>
      <c r="AG407" s="264"/>
      <c r="AH407" s="264"/>
      <c r="AI407" s="264"/>
      <c r="AJ407" s="264"/>
      <c r="AK407" s="264"/>
      <c r="AL407" s="264"/>
      <c r="AM407" s="264"/>
      <c r="AN407" s="264"/>
      <c r="AO407" s="264"/>
      <c r="AP407" s="264"/>
      <c r="AQ407" s="261" t="e">
        <f>VLOOKUP(A407,#REF!,5,0)</f>
        <v>#REF!</v>
      </c>
      <c r="AR407" s="261" t="e">
        <f>VLOOKUP(A407,#REF!,6,0)</f>
        <v>#REF!</v>
      </c>
      <c r="AS407"/>
    </row>
    <row r="408" spans="1:45" ht="14.4" x14ac:dyDescent="0.3">
      <c r="A408" s="285">
        <v>123862</v>
      </c>
      <c r="B408" s="289" t="s">
        <v>415</v>
      </c>
      <c r="C408" s="264" t="s">
        <v>183</v>
      </c>
      <c r="D408" s="264" t="s">
        <v>183</v>
      </c>
      <c r="E408" s="264" t="s">
        <v>183</v>
      </c>
      <c r="F408" s="264" t="s">
        <v>183</v>
      </c>
      <c r="G408" s="264" t="s">
        <v>183</v>
      </c>
      <c r="H408" s="264" t="s">
        <v>183</v>
      </c>
      <c r="I408" s="264" t="s">
        <v>183</v>
      </c>
      <c r="J408" s="264" t="s">
        <v>183</v>
      </c>
      <c r="K408" s="264" t="s">
        <v>183</v>
      </c>
      <c r="L408" s="264" t="s">
        <v>182</v>
      </c>
      <c r="M408" s="264" t="s">
        <v>183</v>
      </c>
      <c r="N408" s="264" t="s">
        <v>183</v>
      </c>
      <c r="O408" s="264" t="s">
        <v>183</v>
      </c>
      <c r="P408" s="264" t="s">
        <v>181</v>
      </c>
      <c r="Q408" s="264" t="s">
        <v>183</v>
      </c>
      <c r="R408" s="261" t="s">
        <v>183</v>
      </c>
      <c r="S408" s="261" t="s">
        <v>183</v>
      </c>
      <c r="T408" s="261" t="s">
        <v>183</v>
      </c>
      <c r="U408" s="261" t="s">
        <v>183</v>
      </c>
      <c r="V408" s="261" t="s">
        <v>183</v>
      </c>
      <c r="W408" s="264"/>
      <c r="X408" s="264"/>
      <c r="Y408" s="264"/>
      <c r="Z408" s="264"/>
      <c r="AA408" s="264"/>
      <c r="AB408" s="264"/>
      <c r="AC408" s="264"/>
      <c r="AD408" s="264"/>
      <c r="AE408" s="264"/>
      <c r="AF408" s="264"/>
      <c r="AG408" s="264"/>
      <c r="AH408" s="264"/>
      <c r="AI408" s="264"/>
      <c r="AJ408" s="264"/>
      <c r="AK408" s="264"/>
      <c r="AL408" s="264"/>
      <c r="AM408" s="264"/>
      <c r="AN408" s="264"/>
      <c r="AO408" s="264"/>
      <c r="AP408" s="264"/>
      <c r="AQ408" s="261" t="e">
        <f>VLOOKUP(A408,#REF!,5,0)</f>
        <v>#REF!</v>
      </c>
      <c r="AR408" s="261" t="e">
        <f>VLOOKUP(A408,#REF!,6,0)</f>
        <v>#REF!</v>
      </c>
      <c r="AS408"/>
    </row>
    <row r="409" spans="1:45" ht="14.4" x14ac:dyDescent="0.3">
      <c r="A409" s="285">
        <v>123867</v>
      </c>
      <c r="B409" s="289" t="s">
        <v>415</v>
      </c>
      <c r="C409" s="264" t="s">
        <v>183</v>
      </c>
      <c r="D409" s="264" t="s">
        <v>183</v>
      </c>
      <c r="E409" s="264" t="s">
        <v>181</v>
      </c>
      <c r="F409" s="264" t="s">
        <v>183</v>
      </c>
      <c r="G409" s="264" t="s">
        <v>181</v>
      </c>
      <c r="H409" s="264" t="s">
        <v>183</v>
      </c>
      <c r="I409" s="264" t="s">
        <v>182</v>
      </c>
      <c r="J409" s="264" t="s">
        <v>183</v>
      </c>
      <c r="K409" s="264" t="s">
        <v>183</v>
      </c>
      <c r="L409" s="264" t="s">
        <v>183</v>
      </c>
      <c r="M409" s="264" t="s">
        <v>181</v>
      </c>
      <c r="N409" s="264" t="s">
        <v>181</v>
      </c>
      <c r="O409" s="264" t="s">
        <v>183</v>
      </c>
      <c r="P409" s="264" t="s">
        <v>181</v>
      </c>
      <c r="Q409" s="264" t="s">
        <v>183</v>
      </c>
      <c r="R409" s="261" t="s">
        <v>183</v>
      </c>
      <c r="S409" s="261" t="s">
        <v>183</v>
      </c>
      <c r="T409" s="261" t="s">
        <v>183</v>
      </c>
      <c r="U409" s="261" t="s">
        <v>183</v>
      </c>
      <c r="V409" s="261" t="s">
        <v>183</v>
      </c>
      <c r="W409" s="264"/>
      <c r="X409" s="264"/>
      <c r="Y409" s="264"/>
      <c r="Z409" s="264"/>
      <c r="AA409" s="264"/>
      <c r="AB409" s="264"/>
      <c r="AC409" s="264"/>
      <c r="AD409" s="264"/>
      <c r="AE409" s="264"/>
      <c r="AF409" s="264"/>
      <c r="AG409" s="264"/>
      <c r="AH409" s="264"/>
      <c r="AI409" s="264"/>
      <c r="AJ409" s="264"/>
      <c r="AK409" s="264"/>
      <c r="AL409" s="264"/>
      <c r="AM409" s="264"/>
      <c r="AN409" s="264"/>
      <c r="AO409" s="264"/>
      <c r="AP409" s="264"/>
      <c r="AQ409" s="261" t="e">
        <f>VLOOKUP(A409,#REF!,5,0)</f>
        <v>#REF!</v>
      </c>
      <c r="AR409" s="261" t="e">
        <f>VLOOKUP(A409,#REF!,6,0)</f>
        <v>#REF!</v>
      </c>
      <c r="AS409"/>
    </row>
    <row r="410" spans="1:45" ht="14.4" x14ac:dyDescent="0.3">
      <c r="A410" s="285">
        <v>123883</v>
      </c>
      <c r="B410" s="289" t="s">
        <v>415</v>
      </c>
      <c r="C410" s="264" t="s">
        <v>181</v>
      </c>
      <c r="D410" s="264" t="s">
        <v>181</v>
      </c>
      <c r="E410" s="264" t="s">
        <v>181</v>
      </c>
      <c r="F410" s="264" t="s">
        <v>182</v>
      </c>
      <c r="G410" s="264" t="s">
        <v>181</v>
      </c>
      <c r="H410" s="264" t="s">
        <v>183</v>
      </c>
      <c r="I410" s="264" t="s">
        <v>182</v>
      </c>
      <c r="J410" s="264" t="s">
        <v>182</v>
      </c>
      <c r="K410" s="264" t="s">
        <v>181</v>
      </c>
      <c r="L410" s="264" t="s">
        <v>182</v>
      </c>
      <c r="M410" s="264" t="s">
        <v>182</v>
      </c>
      <c r="N410" s="264" t="s">
        <v>182</v>
      </c>
      <c r="O410" s="264" t="s">
        <v>182</v>
      </c>
      <c r="P410" s="264" t="s">
        <v>182</v>
      </c>
      <c r="Q410" s="264" t="s">
        <v>182</v>
      </c>
      <c r="R410" s="261" t="s">
        <v>182</v>
      </c>
      <c r="S410" s="261" t="s">
        <v>182</v>
      </c>
      <c r="T410" s="261" t="s">
        <v>182</v>
      </c>
      <c r="U410" s="261" t="s">
        <v>182</v>
      </c>
      <c r="V410" s="261" t="s">
        <v>182</v>
      </c>
      <c r="W410" s="264"/>
      <c r="X410" s="264"/>
      <c r="Y410" s="264"/>
      <c r="Z410" s="264"/>
      <c r="AA410" s="264"/>
      <c r="AB410" s="264"/>
      <c r="AC410" s="264"/>
      <c r="AD410" s="264"/>
      <c r="AE410" s="264"/>
      <c r="AF410" s="264"/>
      <c r="AG410" s="264"/>
      <c r="AH410" s="264"/>
      <c r="AI410" s="264"/>
      <c r="AJ410" s="264"/>
      <c r="AK410" s="264"/>
      <c r="AL410" s="264"/>
      <c r="AM410" s="264"/>
      <c r="AN410" s="264"/>
      <c r="AO410" s="264"/>
      <c r="AP410" s="264"/>
      <c r="AQ410" s="261" t="e">
        <f>VLOOKUP(A410,#REF!,5,0)</f>
        <v>#REF!</v>
      </c>
      <c r="AR410" s="261" t="e">
        <f>VLOOKUP(A410,#REF!,6,0)</f>
        <v>#REF!</v>
      </c>
      <c r="AS410"/>
    </row>
    <row r="411" spans="1:45" ht="14.4" x14ac:dyDescent="0.3">
      <c r="A411" s="285">
        <v>123884</v>
      </c>
      <c r="B411" s="289" t="s">
        <v>415</v>
      </c>
      <c r="C411" s="264" t="s">
        <v>182</v>
      </c>
      <c r="D411" s="264" t="s">
        <v>182</v>
      </c>
      <c r="E411" s="264" t="s">
        <v>182</v>
      </c>
      <c r="F411" s="264" t="s">
        <v>182</v>
      </c>
      <c r="G411" s="264" t="s">
        <v>182</v>
      </c>
      <c r="H411" s="264" t="s">
        <v>182</v>
      </c>
      <c r="I411" s="264" t="s">
        <v>182</v>
      </c>
      <c r="J411" s="264" t="s">
        <v>182</v>
      </c>
      <c r="K411" s="264" t="s">
        <v>182</v>
      </c>
      <c r="L411" s="264" t="s">
        <v>182</v>
      </c>
      <c r="M411" s="264" t="s">
        <v>182</v>
      </c>
      <c r="N411" s="264" t="s">
        <v>182</v>
      </c>
      <c r="O411" s="264" t="s">
        <v>182</v>
      </c>
      <c r="P411" s="264" t="s">
        <v>182</v>
      </c>
      <c r="Q411" s="264" t="s">
        <v>182</v>
      </c>
      <c r="R411" s="261" t="s">
        <v>182</v>
      </c>
      <c r="S411" s="261" t="s">
        <v>182</v>
      </c>
      <c r="T411" s="261" t="s">
        <v>182</v>
      </c>
      <c r="U411" s="261" t="s">
        <v>182</v>
      </c>
      <c r="V411" s="261" t="s">
        <v>182</v>
      </c>
      <c r="W411" s="264"/>
      <c r="X411" s="264"/>
      <c r="Y411" s="264"/>
      <c r="Z411" s="264"/>
      <c r="AA411" s="264"/>
      <c r="AB411" s="264"/>
      <c r="AC411" s="264"/>
      <c r="AD411" s="264"/>
      <c r="AE411" s="264"/>
      <c r="AF411" s="264"/>
      <c r="AG411" s="264"/>
      <c r="AH411" s="264"/>
      <c r="AI411" s="264"/>
      <c r="AJ411" s="264"/>
      <c r="AK411" s="264"/>
      <c r="AL411" s="264"/>
      <c r="AM411" s="264"/>
      <c r="AN411" s="264"/>
      <c r="AO411" s="264"/>
      <c r="AP411" s="264"/>
      <c r="AQ411" s="261" t="e">
        <f>VLOOKUP(A411,#REF!,5,0)</f>
        <v>#REF!</v>
      </c>
      <c r="AR411" s="261" t="e">
        <f>VLOOKUP(A411,#REF!,6,0)</f>
        <v>#REF!</v>
      </c>
      <c r="AS411"/>
    </row>
    <row r="412" spans="1:45" ht="14.4" x14ac:dyDescent="0.3">
      <c r="A412" s="285">
        <v>123888</v>
      </c>
      <c r="B412" s="289" t="s">
        <v>415</v>
      </c>
      <c r="C412" s="264" t="s">
        <v>183</v>
      </c>
      <c r="D412" s="264" t="s">
        <v>183</v>
      </c>
      <c r="E412" s="264" t="s">
        <v>183</v>
      </c>
      <c r="F412" s="264" t="s">
        <v>183</v>
      </c>
      <c r="G412" s="264" t="s">
        <v>182</v>
      </c>
      <c r="H412" s="264" t="s">
        <v>183</v>
      </c>
      <c r="I412" s="264" t="s">
        <v>181</v>
      </c>
      <c r="J412" s="264" t="s">
        <v>183</v>
      </c>
      <c r="K412" s="264" t="s">
        <v>181</v>
      </c>
      <c r="L412" s="264" t="s">
        <v>183</v>
      </c>
      <c r="M412" s="264" t="s">
        <v>183</v>
      </c>
      <c r="N412" s="264" t="s">
        <v>183</v>
      </c>
      <c r="O412" s="264" t="s">
        <v>183</v>
      </c>
      <c r="P412" s="264" t="s">
        <v>181</v>
      </c>
      <c r="Q412" s="264" t="s">
        <v>181</v>
      </c>
      <c r="R412" s="261" t="s">
        <v>182</v>
      </c>
      <c r="S412" s="261" t="s">
        <v>182</v>
      </c>
      <c r="T412" s="261" t="s">
        <v>182</v>
      </c>
      <c r="U412" s="261" t="s">
        <v>182</v>
      </c>
      <c r="V412" s="261" t="s">
        <v>182</v>
      </c>
      <c r="W412" s="264"/>
      <c r="X412" s="264"/>
      <c r="Y412" s="264"/>
      <c r="Z412" s="264"/>
      <c r="AA412" s="264"/>
      <c r="AB412" s="264"/>
      <c r="AC412" s="264"/>
      <c r="AD412" s="264"/>
      <c r="AE412" s="264"/>
      <c r="AF412" s="264"/>
      <c r="AG412" s="264"/>
      <c r="AH412" s="264"/>
      <c r="AI412" s="264"/>
      <c r="AJ412" s="264"/>
      <c r="AK412" s="264"/>
      <c r="AL412" s="264"/>
      <c r="AM412" s="264"/>
      <c r="AN412" s="264"/>
      <c r="AO412" s="264"/>
      <c r="AP412" s="264"/>
      <c r="AQ412" s="261" t="e">
        <f>VLOOKUP(A412,#REF!,5,0)</f>
        <v>#REF!</v>
      </c>
      <c r="AR412" s="261" t="e">
        <f>VLOOKUP(A412,#REF!,6,0)</f>
        <v>#REF!</v>
      </c>
      <c r="AS412"/>
    </row>
    <row r="413" spans="1:45" ht="14.4" x14ac:dyDescent="0.3">
      <c r="A413" s="285">
        <v>123895</v>
      </c>
      <c r="B413" s="289" t="s">
        <v>415</v>
      </c>
      <c r="C413" s="264" t="s">
        <v>182</v>
      </c>
      <c r="D413" s="264" t="s">
        <v>182</v>
      </c>
      <c r="E413" s="264" t="s">
        <v>182</v>
      </c>
      <c r="F413" s="264" t="s">
        <v>182</v>
      </c>
      <c r="G413" s="264" t="s">
        <v>182</v>
      </c>
      <c r="H413" s="264" t="s">
        <v>182</v>
      </c>
      <c r="I413" s="264" t="s">
        <v>182</v>
      </c>
      <c r="J413" s="264" t="s">
        <v>182</v>
      </c>
      <c r="K413" s="264" t="s">
        <v>182</v>
      </c>
      <c r="L413" s="264" t="s">
        <v>182</v>
      </c>
      <c r="M413" s="264" t="s">
        <v>182</v>
      </c>
      <c r="N413" s="264" t="s">
        <v>182</v>
      </c>
      <c r="O413" s="264" t="s">
        <v>182</v>
      </c>
      <c r="P413" s="264" t="s">
        <v>182</v>
      </c>
      <c r="Q413" s="264" t="s">
        <v>182</v>
      </c>
      <c r="R413" s="261" t="s">
        <v>182</v>
      </c>
      <c r="S413" s="261" t="s">
        <v>182</v>
      </c>
      <c r="T413" s="261" t="s">
        <v>182</v>
      </c>
      <c r="U413" s="261" t="s">
        <v>182</v>
      </c>
      <c r="V413" s="261" t="s">
        <v>182</v>
      </c>
      <c r="W413" s="264"/>
      <c r="X413" s="264"/>
      <c r="Y413" s="264"/>
      <c r="Z413" s="264"/>
      <c r="AA413" s="264"/>
      <c r="AB413" s="264"/>
      <c r="AC413" s="264"/>
      <c r="AD413" s="264"/>
      <c r="AE413" s="264"/>
      <c r="AF413" s="264"/>
      <c r="AG413" s="264"/>
      <c r="AH413" s="264"/>
      <c r="AI413" s="264"/>
      <c r="AJ413" s="264"/>
      <c r="AK413" s="264"/>
      <c r="AL413" s="264"/>
      <c r="AM413" s="264"/>
      <c r="AN413" s="264"/>
      <c r="AO413" s="264"/>
      <c r="AP413" s="264"/>
      <c r="AQ413" s="261" t="e">
        <f>VLOOKUP(A413,#REF!,5,0)</f>
        <v>#REF!</v>
      </c>
      <c r="AR413" s="261" t="e">
        <f>VLOOKUP(A413,#REF!,6,0)</f>
        <v>#REF!</v>
      </c>
      <c r="AS413"/>
    </row>
    <row r="414" spans="1:45" ht="21.6" x14ac:dyDescent="0.65">
      <c r="A414" s="191">
        <v>123904</v>
      </c>
      <c r="B414" s="265" t="s">
        <v>415</v>
      </c>
      <c r="C414" t="s">
        <v>183</v>
      </c>
      <c r="D414" t="s">
        <v>181</v>
      </c>
      <c r="E414" t="s">
        <v>183</v>
      </c>
      <c r="F414" t="s">
        <v>181</v>
      </c>
      <c r="G414" t="s">
        <v>183</v>
      </c>
      <c r="H414" t="s">
        <v>183</v>
      </c>
      <c r="I414" t="s">
        <v>183</v>
      </c>
      <c r="J414" t="s">
        <v>183</v>
      </c>
      <c r="K414" t="s">
        <v>183</v>
      </c>
      <c r="L414" t="s">
        <v>183</v>
      </c>
      <c r="M414" t="s">
        <v>182</v>
      </c>
      <c r="N414" t="s">
        <v>181</v>
      </c>
      <c r="O414" t="s">
        <v>182</v>
      </c>
      <c r="P414" t="s">
        <v>183</v>
      </c>
      <c r="Q414" t="s">
        <v>181</v>
      </c>
      <c r="R414" s="290" t="s">
        <v>182</v>
      </c>
      <c r="S414" s="290" t="s">
        <v>183</v>
      </c>
      <c r="T414" s="290" t="s">
        <v>182</v>
      </c>
      <c r="U414" s="290" t="s">
        <v>183</v>
      </c>
      <c r="V414" s="290" t="s">
        <v>182</v>
      </c>
      <c r="AQ414" s="261" t="s">
        <v>415</v>
      </c>
      <c r="AR414" s="261" t="s">
        <v>307</v>
      </c>
    </row>
    <row r="415" spans="1:45" ht="14.4" x14ac:dyDescent="0.3">
      <c r="A415" s="285">
        <v>123905</v>
      </c>
      <c r="B415" s="289" t="s">
        <v>415</v>
      </c>
      <c r="C415" s="264" t="s">
        <v>182</v>
      </c>
      <c r="D415" s="264" t="s">
        <v>182</v>
      </c>
      <c r="E415" s="264" t="s">
        <v>182</v>
      </c>
      <c r="F415" s="264" t="s">
        <v>182</v>
      </c>
      <c r="G415" s="264" t="s">
        <v>182</v>
      </c>
      <c r="H415" s="264" t="s">
        <v>182</v>
      </c>
      <c r="I415" s="264" t="s">
        <v>182</v>
      </c>
      <c r="J415" s="264" t="s">
        <v>182</v>
      </c>
      <c r="K415" s="264" t="s">
        <v>182</v>
      </c>
      <c r="L415" s="264" t="s">
        <v>182</v>
      </c>
      <c r="M415" s="264" t="s">
        <v>182</v>
      </c>
      <c r="N415" s="264" t="s">
        <v>182</v>
      </c>
      <c r="O415" s="264" t="s">
        <v>182</v>
      </c>
      <c r="P415" s="264" t="s">
        <v>182</v>
      </c>
      <c r="Q415" s="264" t="s">
        <v>182</v>
      </c>
      <c r="R415" s="261" t="s">
        <v>182</v>
      </c>
      <c r="S415" s="261" t="s">
        <v>182</v>
      </c>
      <c r="T415" s="261" t="s">
        <v>182</v>
      </c>
      <c r="U415" s="261" t="s">
        <v>182</v>
      </c>
      <c r="V415" s="261" t="s">
        <v>182</v>
      </c>
      <c r="W415" s="264"/>
      <c r="X415" s="264"/>
      <c r="Y415" s="264"/>
      <c r="Z415" s="264"/>
      <c r="AA415" s="264"/>
      <c r="AB415" s="264"/>
      <c r="AC415" s="264"/>
      <c r="AD415" s="264"/>
      <c r="AE415" s="264"/>
      <c r="AF415" s="264"/>
      <c r="AG415" s="264"/>
      <c r="AH415" s="264"/>
      <c r="AI415" s="264"/>
      <c r="AJ415" s="264"/>
      <c r="AK415" s="264"/>
      <c r="AL415" s="264"/>
      <c r="AM415" s="264"/>
      <c r="AN415" s="264"/>
      <c r="AO415" s="264"/>
      <c r="AP415" s="264"/>
      <c r="AQ415" s="261" t="e">
        <f>VLOOKUP(A415,#REF!,5,0)</f>
        <v>#REF!</v>
      </c>
      <c r="AR415" s="261" t="e">
        <f>VLOOKUP(A415,#REF!,6,0)</f>
        <v>#REF!</v>
      </c>
      <c r="AS415"/>
    </row>
    <row r="416" spans="1:45" ht="21.6" x14ac:dyDescent="0.65">
      <c r="A416" s="191">
        <v>123911</v>
      </c>
      <c r="B416" s="265" t="s">
        <v>415</v>
      </c>
      <c r="C416" t="s">
        <v>183</v>
      </c>
      <c r="D416" t="s">
        <v>181</v>
      </c>
      <c r="E416" t="s">
        <v>183</v>
      </c>
      <c r="F416" t="s">
        <v>183</v>
      </c>
      <c r="G416" t="s">
        <v>181</v>
      </c>
      <c r="H416" t="s">
        <v>183</v>
      </c>
      <c r="I416" t="s">
        <v>183</v>
      </c>
      <c r="J416" t="s">
        <v>183</v>
      </c>
      <c r="K416" t="s">
        <v>183</v>
      </c>
      <c r="L416" t="s">
        <v>182</v>
      </c>
      <c r="M416" t="s">
        <v>183</v>
      </c>
      <c r="N416" t="s">
        <v>182</v>
      </c>
      <c r="O416" t="s">
        <v>182</v>
      </c>
      <c r="P416" t="s">
        <v>183</v>
      </c>
      <c r="Q416" t="s">
        <v>183</v>
      </c>
      <c r="R416" s="290" t="s">
        <v>183</v>
      </c>
      <c r="S416" s="290" t="s">
        <v>183</v>
      </c>
      <c r="T416" s="290" t="s">
        <v>183</v>
      </c>
      <c r="U416" s="290" t="s">
        <v>183</v>
      </c>
      <c r="V416" s="290" t="s">
        <v>182</v>
      </c>
      <c r="AQ416" s="261" t="s">
        <v>415</v>
      </c>
      <c r="AR416" s="261" t="s">
        <v>307</v>
      </c>
    </row>
    <row r="417" spans="1:45" ht="21.6" x14ac:dyDescent="0.65">
      <c r="A417" s="266">
        <v>123912</v>
      </c>
      <c r="B417" s="265" t="s">
        <v>415</v>
      </c>
      <c r="C417" t="s">
        <v>181</v>
      </c>
      <c r="D417" t="s">
        <v>181</v>
      </c>
      <c r="E417" t="s">
        <v>181</v>
      </c>
      <c r="F417" t="s">
        <v>183</v>
      </c>
      <c r="G417" t="s">
        <v>181</v>
      </c>
      <c r="H417" t="s">
        <v>183</v>
      </c>
      <c r="I417" t="s">
        <v>183</v>
      </c>
      <c r="J417" t="s">
        <v>181</v>
      </c>
      <c r="K417" t="s">
        <v>183</v>
      </c>
      <c r="L417" t="s">
        <v>181</v>
      </c>
      <c r="M417" t="s">
        <v>182</v>
      </c>
      <c r="N417" t="s">
        <v>182</v>
      </c>
      <c r="O417" t="s">
        <v>182</v>
      </c>
      <c r="P417" t="s">
        <v>182</v>
      </c>
      <c r="Q417" t="s">
        <v>182</v>
      </c>
      <c r="R417" s="261" t="s">
        <v>182</v>
      </c>
      <c r="S417" s="261" t="s">
        <v>182</v>
      </c>
      <c r="T417" s="261" t="s">
        <v>182</v>
      </c>
      <c r="U417" s="261" t="s">
        <v>182</v>
      </c>
      <c r="V417" s="261" t="s">
        <v>182</v>
      </c>
      <c r="AQ417" s="261" t="s">
        <v>415</v>
      </c>
      <c r="AR417" s="261" t="s">
        <v>307</v>
      </c>
    </row>
    <row r="418" spans="1:45" ht="21.6" x14ac:dyDescent="0.65">
      <c r="A418" s="266">
        <v>123922</v>
      </c>
      <c r="B418" s="265" t="s">
        <v>415</v>
      </c>
      <c r="C418" t="s">
        <v>181</v>
      </c>
      <c r="D418" t="s">
        <v>183</v>
      </c>
      <c r="E418" t="s">
        <v>181</v>
      </c>
      <c r="F418" t="s">
        <v>181</v>
      </c>
      <c r="G418" t="s">
        <v>181</v>
      </c>
      <c r="H418" t="s">
        <v>183</v>
      </c>
      <c r="I418" t="s">
        <v>181</v>
      </c>
      <c r="J418" t="s">
        <v>183</v>
      </c>
      <c r="K418" t="s">
        <v>183</v>
      </c>
      <c r="L418" t="s">
        <v>183</v>
      </c>
      <c r="M418" t="s">
        <v>181</v>
      </c>
      <c r="N418" t="s">
        <v>181</v>
      </c>
      <c r="O418" t="s">
        <v>183</v>
      </c>
      <c r="P418" t="s">
        <v>181</v>
      </c>
      <c r="Q418" t="s">
        <v>181</v>
      </c>
      <c r="R418" s="290" t="s">
        <v>181</v>
      </c>
      <c r="S418" s="290" t="s">
        <v>181</v>
      </c>
      <c r="T418" s="290" t="s">
        <v>181</v>
      </c>
      <c r="U418" s="290" t="s">
        <v>183</v>
      </c>
      <c r="V418" s="290" t="s">
        <v>183</v>
      </c>
      <c r="AQ418" s="261" t="s">
        <v>415</v>
      </c>
      <c r="AR418" s="261" t="s">
        <v>307</v>
      </c>
    </row>
    <row r="419" spans="1:45" ht="21.6" x14ac:dyDescent="0.65">
      <c r="A419" s="191">
        <v>123925</v>
      </c>
      <c r="B419" s="265" t="s">
        <v>415</v>
      </c>
      <c r="C419" t="s">
        <v>183</v>
      </c>
      <c r="D419" t="s">
        <v>181</v>
      </c>
      <c r="E419" t="s">
        <v>183</v>
      </c>
      <c r="F419" t="s">
        <v>183</v>
      </c>
      <c r="G419" t="s">
        <v>183</v>
      </c>
      <c r="H419" t="s">
        <v>183</v>
      </c>
      <c r="I419" t="s">
        <v>183</v>
      </c>
      <c r="J419" t="s">
        <v>183</v>
      </c>
      <c r="K419" t="s">
        <v>183</v>
      </c>
      <c r="L419" t="s">
        <v>181</v>
      </c>
      <c r="M419" t="s">
        <v>183</v>
      </c>
      <c r="N419" t="s">
        <v>182</v>
      </c>
      <c r="O419" t="s">
        <v>182</v>
      </c>
      <c r="P419" t="s">
        <v>183</v>
      </c>
      <c r="Q419" t="s">
        <v>183</v>
      </c>
      <c r="R419" s="261" t="s">
        <v>182</v>
      </c>
      <c r="S419" s="261" t="s">
        <v>182</v>
      </c>
      <c r="T419" s="261" t="s">
        <v>182</v>
      </c>
      <c r="U419" s="261" t="s">
        <v>182</v>
      </c>
      <c r="V419" s="261" t="s">
        <v>182</v>
      </c>
      <c r="AQ419" s="261" t="s">
        <v>415</v>
      </c>
      <c r="AR419" s="261" t="s">
        <v>307</v>
      </c>
    </row>
    <row r="420" spans="1:45" ht="21.6" x14ac:dyDescent="0.65">
      <c r="A420" s="191">
        <v>123929</v>
      </c>
      <c r="B420" s="265" t="s">
        <v>415</v>
      </c>
      <c r="C420" t="s">
        <v>183</v>
      </c>
      <c r="D420" t="s">
        <v>181</v>
      </c>
      <c r="E420" t="s">
        <v>181</v>
      </c>
      <c r="F420" t="s">
        <v>183</v>
      </c>
      <c r="G420" t="s">
        <v>183</v>
      </c>
      <c r="H420" t="s">
        <v>183</v>
      </c>
      <c r="I420" t="s">
        <v>181</v>
      </c>
      <c r="J420" t="s">
        <v>183</v>
      </c>
      <c r="K420" t="s">
        <v>183</v>
      </c>
      <c r="L420" t="s">
        <v>183</v>
      </c>
      <c r="M420" t="s">
        <v>183</v>
      </c>
      <c r="N420" t="s">
        <v>183</v>
      </c>
      <c r="O420" t="s">
        <v>183</v>
      </c>
      <c r="P420" t="s">
        <v>183</v>
      </c>
      <c r="Q420" t="s">
        <v>183</v>
      </c>
      <c r="R420" t="s">
        <v>183</v>
      </c>
      <c r="S420" t="s">
        <v>183</v>
      </c>
      <c r="T420" t="s">
        <v>183</v>
      </c>
      <c r="U420" t="s">
        <v>183</v>
      </c>
      <c r="V420" t="s">
        <v>183</v>
      </c>
      <c r="AQ420" s="261" t="s">
        <v>415</v>
      </c>
      <c r="AR420" s="261" t="s">
        <v>307</v>
      </c>
    </row>
    <row r="421" spans="1:45" ht="14.4" x14ac:dyDescent="0.3">
      <c r="A421" s="285">
        <v>123936</v>
      </c>
      <c r="B421" s="289" t="s">
        <v>415</v>
      </c>
      <c r="C421" s="264" t="s">
        <v>183</v>
      </c>
      <c r="D421" s="264" t="s">
        <v>183</v>
      </c>
      <c r="E421" s="264" t="s">
        <v>183</v>
      </c>
      <c r="F421" s="264" t="s">
        <v>183</v>
      </c>
      <c r="G421" s="264" t="s">
        <v>183</v>
      </c>
      <c r="H421" s="264" t="s">
        <v>183</v>
      </c>
      <c r="I421" s="264" t="s">
        <v>183</v>
      </c>
      <c r="J421" s="264" t="s">
        <v>183</v>
      </c>
      <c r="K421" s="264" t="s">
        <v>183</v>
      </c>
      <c r="L421" s="264" t="s">
        <v>182</v>
      </c>
      <c r="M421" s="264" t="s">
        <v>182</v>
      </c>
      <c r="N421" s="264" t="s">
        <v>182</v>
      </c>
      <c r="O421" s="264" t="s">
        <v>182</v>
      </c>
      <c r="P421" s="264" t="s">
        <v>182</v>
      </c>
      <c r="Q421" s="264" t="s">
        <v>182</v>
      </c>
      <c r="R421" s="261" t="s">
        <v>182</v>
      </c>
      <c r="S421" s="261" t="s">
        <v>182</v>
      </c>
      <c r="T421" s="261" t="s">
        <v>182</v>
      </c>
      <c r="U421" s="261" t="s">
        <v>182</v>
      </c>
      <c r="V421" s="261" t="s">
        <v>182</v>
      </c>
      <c r="W421" s="264"/>
      <c r="X421" s="264"/>
      <c r="Y421" s="264"/>
      <c r="Z421" s="264"/>
      <c r="AA421" s="264"/>
      <c r="AB421" s="264"/>
      <c r="AC421" s="264"/>
      <c r="AD421" s="264"/>
      <c r="AE421" s="264"/>
      <c r="AF421" s="264"/>
      <c r="AG421" s="264"/>
      <c r="AH421" s="264"/>
      <c r="AI421" s="264"/>
      <c r="AJ421" s="264"/>
      <c r="AK421" s="264"/>
      <c r="AL421" s="264"/>
      <c r="AM421" s="264"/>
      <c r="AN421" s="264"/>
      <c r="AO421" s="264"/>
      <c r="AP421" s="264"/>
      <c r="AQ421" s="261" t="e">
        <f>VLOOKUP(A421,#REF!,5,0)</f>
        <v>#REF!</v>
      </c>
      <c r="AR421" s="261" t="e">
        <f>VLOOKUP(A421,#REF!,6,0)</f>
        <v>#REF!</v>
      </c>
      <c r="AS421"/>
    </row>
    <row r="422" spans="1:45" ht="14.4" x14ac:dyDescent="0.3">
      <c r="A422" s="285">
        <v>123939</v>
      </c>
      <c r="B422" s="289" t="s">
        <v>415</v>
      </c>
      <c r="C422" s="264" t="s">
        <v>183</v>
      </c>
      <c r="D422" s="264" t="s">
        <v>181</v>
      </c>
      <c r="E422" s="264" t="s">
        <v>181</v>
      </c>
      <c r="F422" s="264" t="s">
        <v>183</v>
      </c>
      <c r="G422" s="264" t="s">
        <v>183</v>
      </c>
      <c r="H422" s="264" t="s">
        <v>182</v>
      </c>
      <c r="I422" s="264" t="s">
        <v>182</v>
      </c>
      <c r="J422" s="264" t="s">
        <v>182</v>
      </c>
      <c r="K422" s="264" t="s">
        <v>182</v>
      </c>
      <c r="L422" s="264" t="s">
        <v>182</v>
      </c>
      <c r="M422" s="264" t="s">
        <v>183</v>
      </c>
      <c r="N422" s="264" t="s">
        <v>182</v>
      </c>
      <c r="O422" s="264" t="s">
        <v>182</v>
      </c>
      <c r="P422" s="264" t="s">
        <v>182</v>
      </c>
      <c r="Q422" s="264" t="s">
        <v>182</v>
      </c>
      <c r="R422" s="264" t="s">
        <v>182</v>
      </c>
      <c r="S422" s="264" t="s">
        <v>182</v>
      </c>
      <c r="T422" s="264" t="s">
        <v>182</v>
      </c>
      <c r="U422" s="264" t="s">
        <v>182</v>
      </c>
      <c r="V422" s="264" t="s">
        <v>182</v>
      </c>
      <c r="W422" s="264"/>
      <c r="X422" s="264"/>
      <c r="Y422" s="264"/>
      <c r="Z422" s="264"/>
      <c r="AA422" s="264"/>
      <c r="AB422" s="264"/>
      <c r="AC422" s="264"/>
      <c r="AD422" s="264"/>
      <c r="AE422" s="264"/>
      <c r="AF422" s="264"/>
      <c r="AG422" s="264"/>
      <c r="AH422" s="264"/>
      <c r="AI422" s="264"/>
      <c r="AJ422" s="264"/>
      <c r="AK422" s="264"/>
      <c r="AL422" s="264"/>
      <c r="AM422" s="264"/>
      <c r="AN422" s="264"/>
      <c r="AO422" s="264"/>
      <c r="AP422" s="264"/>
      <c r="AQ422" s="261" t="e">
        <f>VLOOKUP(A422,#REF!,5,0)</f>
        <v>#REF!</v>
      </c>
      <c r="AR422" s="261" t="e">
        <f>VLOOKUP(A422,#REF!,6,0)</f>
        <v>#REF!</v>
      </c>
      <c r="AS422"/>
    </row>
    <row r="423" spans="1:45" ht="21.6" x14ac:dyDescent="0.65">
      <c r="A423" s="266">
        <v>123945</v>
      </c>
      <c r="B423" s="265" t="s">
        <v>415</v>
      </c>
      <c r="C423" t="s">
        <v>181</v>
      </c>
      <c r="D423" t="s">
        <v>181</v>
      </c>
      <c r="E423" t="s">
        <v>181</v>
      </c>
      <c r="F423" t="s">
        <v>183</v>
      </c>
      <c r="G423" t="s">
        <v>183</v>
      </c>
      <c r="H423" t="s">
        <v>183</v>
      </c>
      <c r="I423" t="s">
        <v>182</v>
      </c>
      <c r="J423" t="s">
        <v>183</v>
      </c>
      <c r="K423" t="s">
        <v>183</v>
      </c>
      <c r="L423" t="s">
        <v>181</v>
      </c>
      <c r="M423" t="s">
        <v>183</v>
      </c>
      <c r="N423" t="s">
        <v>182</v>
      </c>
      <c r="O423" t="s">
        <v>183</v>
      </c>
      <c r="P423" t="s">
        <v>182</v>
      </c>
      <c r="Q423" t="s">
        <v>183</v>
      </c>
      <c r="R423" s="261" t="s">
        <v>182</v>
      </c>
      <c r="S423" s="261" t="s">
        <v>182</v>
      </c>
      <c r="T423" s="261" t="s">
        <v>182</v>
      </c>
      <c r="U423" s="261" t="s">
        <v>182</v>
      </c>
      <c r="V423" s="261" t="s">
        <v>182</v>
      </c>
      <c r="AQ423" s="261" t="s">
        <v>415</v>
      </c>
      <c r="AR423" s="261" t="s">
        <v>307</v>
      </c>
    </row>
    <row r="424" spans="1:45" ht="21.6" x14ac:dyDescent="0.65">
      <c r="A424" s="191">
        <v>123947</v>
      </c>
      <c r="B424" s="265" t="s">
        <v>415</v>
      </c>
      <c r="C424" t="s">
        <v>183</v>
      </c>
      <c r="D424" t="s">
        <v>183</v>
      </c>
      <c r="E424" t="s">
        <v>181</v>
      </c>
      <c r="F424" t="s">
        <v>183</v>
      </c>
      <c r="G424" t="s">
        <v>181</v>
      </c>
      <c r="H424" t="s">
        <v>183</v>
      </c>
      <c r="I424" t="s">
        <v>181</v>
      </c>
      <c r="J424" t="s">
        <v>181</v>
      </c>
      <c r="K424" t="s">
        <v>183</v>
      </c>
      <c r="L424" t="s">
        <v>182</v>
      </c>
      <c r="M424" t="s">
        <v>181</v>
      </c>
      <c r="N424" t="s">
        <v>181</v>
      </c>
      <c r="O424" t="s">
        <v>181</v>
      </c>
      <c r="P424" t="s">
        <v>183</v>
      </c>
      <c r="Q424" t="s">
        <v>181</v>
      </c>
      <c r="R424" t="s">
        <v>183</v>
      </c>
      <c r="S424" t="s">
        <v>183</v>
      </c>
      <c r="T424" t="s">
        <v>183</v>
      </c>
      <c r="U424" t="s">
        <v>183</v>
      </c>
      <c r="V424" t="s">
        <v>183</v>
      </c>
      <c r="AQ424" s="261" t="s">
        <v>415</v>
      </c>
      <c r="AR424" s="261" t="s">
        <v>307</v>
      </c>
    </row>
    <row r="425" spans="1:45" ht="21.6" x14ac:dyDescent="0.65">
      <c r="A425" s="191">
        <v>123950</v>
      </c>
      <c r="B425" s="265" t="s">
        <v>415</v>
      </c>
      <c r="C425" t="s">
        <v>183</v>
      </c>
      <c r="D425" t="s">
        <v>183</v>
      </c>
      <c r="E425" t="s">
        <v>183</v>
      </c>
      <c r="F425" t="s">
        <v>183</v>
      </c>
      <c r="G425" t="s">
        <v>183</v>
      </c>
      <c r="H425" t="s">
        <v>183</v>
      </c>
      <c r="I425" t="s">
        <v>183</v>
      </c>
      <c r="J425" t="s">
        <v>183</v>
      </c>
      <c r="K425" t="s">
        <v>183</v>
      </c>
      <c r="L425" t="s">
        <v>182</v>
      </c>
      <c r="M425" t="s">
        <v>182</v>
      </c>
      <c r="N425" t="s">
        <v>183</v>
      </c>
      <c r="O425" t="s">
        <v>183</v>
      </c>
      <c r="P425" t="s">
        <v>183</v>
      </c>
      <c r="Q425" t="s">
        <v>183</v>
      </c>
      <c r="R425" s="290" t="s">
        <v>182</v>
      </c>
      <c r="S425" s="290" t="s">
        <v>182</v>
      </c>
      <c r="T425" s="290" t="s">
        <v>182</v>
      </c>
      <c r="U425" s="290" t="s">
        <v>182</v>
      </c>
      <c r="V425" s="290" t="s">
        <v>182</v>
      </c>
      <c r="AQ425" s="261" t="s">
        <v>415</v>
      </c>
      <c r="AR425" s="261" t="s">
        <v>307</v>
      </c>
    </row>
    <row r="426" spans="1:45" ht="21.6" x14ac:dyDescent="0.65">
      <c r="A426" s="266">
        <v>123952</v>
      </c>
      <c r="B426" s="265" t="s">
        <v>415</v>
      </c>
      <c r="C426" t="s">
        <v>183</v>
      </c>
      <c r="D426" t="s">
        <v>181</v>
      </c>
      <c r="E426" t="s">
        <v>181</v>
      </c>
      <c r="F426" t="s">
        <v>183</v>
      </c>
      <c r="G426" t="s">
        <v>181</v>
      </c>
      <c r="H426" t="s">
        <v>183</v>
      </c>
      <c r="I426" t="s">
        <v>181</v>
      </c>
      <c r="J426" t="s">
        <v>181</v>
      </c>
      <c r="K426" t="s">
        <v>181</v>
      </c>
      <c r="L426" t="s">
        <v>182</v>
      </c>
      <c r="M426" t="s">
        <v>181</v>
      </c>
      <c r="N426" t="s">
        <v>182</v>
      </c>
      <c r="O426" t="s">
        <v>182</v>
      </c>
      <c r="P426" t="s">
        <v>182</v>
      </c>
      <c r="Q426" t="s">
        <v>181</v>
      </c>
      <c r="R426" t="s">
        <v>182</v>
      </c>
      <c r="S426" t="s">
        <v>182</v>
      </c>
      <c r="T426" t="s">
        <v>182</v>
      </c>
      <c r="U426" t="s">
        <v>182</v>
      </c>
      <c r="V426" t="s">
        <v>182</v>
      </c>
      <c r="AQ426" s="261" t="s">
        <v>415</v>
      </c>
      <c r="AR426" s="261" t="s">
        <v>307</v>
      </c>
    </row>
    <row r="427" spans="1:45" ht="21.6" x14ac:dyDescent="0.65">
      <c r="A427" s="191">
        <v>123953</v>
      </c>
      <c r="B427" s="265" t="s">
        <v>415</v>
      </c>
      <c r="C427" t="s">
        <v>183</v>
      </c>
      <c r="D427" t="s">
        <v>183</v>
      </c>
      <c r="E427" t="s">
        <v>181</v>
      </c>
      <c r="F427" t="s">
        <v>183</v>
      </c>
      <c r="G427" t="s">
        <v>183</v>
      </c>
      <c r="H427" t="s">
        <v>182</v>
      </c>
      <c r="I427" t="s">
        <v>182</v>
      </c>
      <c r="J427" t="s">
        <v>182</v>
      </c>
      <c r="K427" t="s">
        <v>182</v>
      </c>
      <c r="L427" t="s">
        <v>182</v>
      </c>
      <c r="M427" t="s">
        <v>183</v>
      </c>
      <c r="N427" t="s">
        <v>182</v>
      </c>
      <c r="O427" t="s">
        <v>182</v>
      </c>
      <c r="P427" t="s">
        <v>182</v>
      </c>
      <c r="Q427" t="s">
        <v>182</v>
      </c>
      <c r="R427" t="s">
        <v>182</v>
      </c>
      <c r="S427" t="s">
        <v>182</v>
      </c>
      <c r="T427" t="s">
        <v>182</v>
      </c>
      <c r="U427" t="s">
        <v>182</v>
      </c>
      <c r="V427" t="s">
        <v>182</v>
      </c>
      <c r="AQ427" s="261" t="s">
        <v>415</v>
      </c>
      <c r="AR427" s="261" t="s">
        <v>307</v>
      </c>
    </row>
    <row r="428" spans="1:45" ht="21.6" x14ac:dyDescent="0.65">
      <c r="A428" s="191">
        <v>123958</v>
      </c>
      <c r="B428" s="265" t="s">
        <v>415</v>
      </c>
      <c r="C428" t="s">
        <v>183</v>
      </c>
      <c r="D428" t="s">
        <v>181</v>
      </c>
      <c r="E428" t="s">
        <v>181</v>
      </c>
      <c r="F428" t="s">
        <v>181</v>
      </c>
      <c r="G428" t="s">
        <v>181</v>
      </c>
      <c r="H428" t="s">
        <v>183</v>
      </c>
      <c r="I428" t="s">
        <v>181</v>
      </c>
      <c r="J428" t="s">
        <v>181</v>
      </c>
      <c r="K428" t="s">
        <v>181</v>
      </c>
      <c r="L428" t="s">
        <v>181</v>
      </c>
      <c r="M428" t="s">
        <v>182</v>
      </c>
      <c r="N428" t="s">
        <v>182</v>
      </c>
      <c r="O428" t="s">
        <v>182</v>
      </c>
      <c r="P428" t="s">
        <v>182</v>
      </c>
      <c r="Q428" t="s">
        <v>182</v>
      </c>
      <c r="R428" s="261" t="s">
        <v>182</v>
      </c>
      <c r="S428" s="261" t="s">
        <v>182</v>
      </c>
      <c r="T428" s="261" t="s">
        <v>182</v>
      </c>
      <c r="U428" s="261" t="s">
        <v>182</v>
      </c>
      <c r="V428" s="261" t="s">
        <v>182</v>
      </c>
      <c r="AQ428" s="261" t="s">
        <v>415</v>
      </c>
      <c r="AR428" s="261" t="s">
        <v>307</v>
      </c>
    </row>
    <row r="429" spans="1:45" ht="21.6" x14ac:dyDescent="0.65">
      <c r="A429" s="191">
        <v>123959</v>
      </c>
      <c r="B429" s="265" t="s">
        <v>415</v>
      </c>
      <c r="C429" t="s">
        <v>183</v>
      </c>
      <c r="D429" t="s">
        <v>183</v>
      </c>
      <c r="E429" t="s">
        <v>181</v>
      </c>
      <c r="F429" t="s">
        <v>183</v>
      </c>
      <c r="G429" t="s">
        <v>183</v>
      </c>
      <c r="H429" t="s">
        <v>183</v>
      </c>
      <c r="I429" t="s">
        <v>182</v>
      </c>
      <c r="J429" t="s">
        <v>183</v>
      </c>
      <c r="K429" t="s">
        <v>183</v>
      </c>
      <c r="L429" t="s">
        <v>181</v>
      </c>
      <c r="M429" t="s">
        <v>182</v>
      </c>
      <c r="N429" t="s">
        <v>182</v>
      </c>
      <c r="O429" t="s">
        <v>182</v>
      </c>
      <c r="P429" t="s">
        <v>182</v>
      </c>
      <c r="Q429" t="s">
        <v>182</v>
      </c>
      <c r="R429" s="261" t="s">
        <v>182</v>
      </c>
      <c r="S429" s="261" t="s">
        <v>182</v>
      </c>
      <c r="T429" s="261" t="s">
        <v>182</v>
      </c>
      <c r="U429" s="261" t="s">
        <v>182</v>
      </c>
      <c r="V429" s="261" t="s">
        <v>182</v>
      </c>
      <c r="AQ429" s="261" t="s">
        <v>415</v>
      </c>
      <c r="AR429" s="261" t="s">
        <v>307</v>
      </c>
    </row>
    <row r="430" spans="1:45" ht="21.6" x14ac:dyDescent="0.65">
      <c r="A430" s="191">
        <v>123960</v>
      </c>
      <c r="B430" s="265" t="s">
        <v>415</v>
      </c>
      <c r="C430" t="s">
        <v>183</v>
      </c>
      <c r="D430" t="s">
        <v>181</v>
      </c>
      <c r="E430" t="s">
        <v>181</v>
      </c>
      <c r="F430" t="s">
        <v>183</v>
      </c>
      <c r="G430" t="s">
        <v>181</v>
      </c>
      <c r="H430" t="s">
        <v>183</v>
      </c>
      <c r="I430" t="s">
        <v>181</v>
      </c>
      <c r="J430" t="s">
        <v>183</v>
      </c>
      <c r="K430" t="s">
        <v>183</v>
      </c>
      <c r="L430" t="s">
        <v>181</v>
      </c>
      <c r="M430" t="s">
        <v>183</v>
      </c>
      <c r="N430" t="s">
        <v>182</v>
      </c>
      <c r="O430" t="s">
        <v>183</v>
      </c>
      <c r="P430" t="s">
        <v>183</v>
      </c>
      <c r="Q430" t="s">
        <v>182</v>
      </c>
      <c r="R430" s="290" t="s">
        <v>183</v>
      </c>
      <c r="S430" s="290" t="s">
        <v>182</v>
      </c>
      <c r="T430" s="290" t="s">
        <v>182</v>
      </c>
      <c r="U430" s="290" t="s">
        <v>183</v>
      </c>
      <c r="V430" s="290" t="s">
        <v>182</v>
      </c>
      <c r="AQ430" s="261" t="s">
        <v>415</v>
      </c>
      <c r="AR430" s="261" t="s">
        <v>307</v>
      </c>
    </row>
    <row r="431" spans="1:45" ht="14.4" x14ac:dyDescent="0.3">
      <c r="A431" s="285">
        <v>123971</v>
      </c>
      <c r="B431" s="289" t="s">
        <v>415</v>
      </c>
      <c r="C431" s="264" t="s">
        <v>183</v>
      </c>
      <c r="D431" s="264" t="s">
        <v>181</v>
      </c>
      <c r="E431" s="264" t="s">
        <v>183</v>
      </c>
      <c r="F431" s="264" t="s">
        <v>181</v>
      </c>
      <c r="G431" s="264" t="s">
        <v>183</v>
      </c>
      <c r="H431" s="264" t="s">
        <v>181</v>
      </c>
      <c r="I431" s="264" t="s">
        <v>183</v>
      </c>
      <c r="J431" s="264" t="s">
        <v>183</v>
      </c>
      <c r="K431" s="264" t="s">
        <v>183</v>
      </c>
      <c r="L431" s="264" t="s">
        <v>183</v>
      </c>
      <c r="M431" s="264" t="s">
        <v>183</v>
      </c>
      <c r="N431" s="264" t="s">
        <v>182</v>
      </c>
      <c r="O431" s="264" t="s">
        <v>182</v>
      </c>
      <c r="P431" s="264" t="s">
        <v>182</v>
      </c>
      <c r="Q431" s="264" t="s">
        <v>182</v>
      </c>
      <c r="R431" s="261" t="s">
        <v>182</v>
      </c>
      <c r="S431" s="261" t="s">
        <v>182</v>
      </c>
      <c r="T431" s="261" t="s">
        <v>182</v>
      </c>
      <c r="U431" s="261" t="s">
        <v>182</v>
      </c>
      <c r="V431" s="261" t="s">
        <v>182</v>
      </c>
      <c r="W431" s="264"/>
      <c r="X431" s="264"/>
      <c r="Y431" s="264"/>
      <c r="Z431" s="264"/>
      <c r="AA431" s="264"/>
      <c r="AB431" s="264"/>
      <c r="AC431" s="264"/>
      <c r="AD431" s="264"/>
      <c r="AE431" s="264"/>
      <c r="AF431" s="264"/>
      <c r="AG431" s="264"/>
      <c r="AH431" s="264"/>
      <c r="AI431" s="264"/>
      <c r="AJ431" s="264"/>
      <c r="AK431" s="264"/>
      <c r="AL431" s="264"/>
      <c r="AM431" s="264"/>
      <c r="AN431" s="264"/>
      <c r="AO431" s="264"/>
      <c r="AP431" s="264"/>
      <c r="AQ431" s="261" t="e">
        <f>VLOOKUP(A431,#REF!,5,0)</f>
        <v>#REF!</v>
      </c>
      <c r="AR431" s="261" t="e">
        <f>VLOOKUP(A431,#REF!,6,0)</f>
        <v>#REF!</v>
      </c>
      <c r="AS431"/>
    </row>
    <row r="432" spans="1:45" ht="14.4" x14ac:dyDescent="0.3">
      <c r="A432" s="285">
        <v>123972</v>
      </c>
      <c r="B432" s="289" t="s">
        <v>415</v>
      </c>
      <c r="C432" s="264" t="s">
        <v>182</v>
      </c>
      <c r="D432" s="264" t="s">
        <v>182</v>
      </c>
      <c r="E432" s="264" t="s">
        <v>182</v>
      </c>
      <c r="F432" s="264" t="s">
        <v>182</v>
      </c>
      <c r="G432" s="264" t="s">
        <v>182</v>
      </c>
      <c r="H432" s="264" t="s">
        <v>182</v>
      </c>
      <c r="I432" s="264" t="s">
        <v>182</v>
      </c>
      <c r="J432" s="264" t="s">
        <v>182</v>
      </c>
      <c r="K432" s="264" t="s">
        <v>182</v>
      </c>
      <c r="L432" s="264" t="s">
        <v>182</v>
      </c>
      <c r="M432" s="264" t="s">
        <v>182</v>
      </c>
      <c r="N432" s="264" t="s">
        <v>182</v>
      </c>
      <c r="O432" s="264" t="s">
        <v>182</v>
      </c>
      <c r="P432" s="264" t="s">
        <v>182</v>
      </c>
      <c r="Q432" s="264" t="s">
        <v>182</v>
      </c>
      <c r="R432" s="261" t="s">
        <v>182</v>
      </c>
      <c r="S432" s="261" t="s">
        <v>182</v>
      </c>
      <c r="T432" s="261" t="s">
        <v>182</v>
      </c>
      <c r="U432" s="261" t="s">
        <v>182</v>
      </c>
      <c r="V432" s="261" t="s">
        <v>182</v>
      </c>
      <c r="W432" s="264"/>
      <c r="X432" s="264"/>
      <c r="Y432" s="264"/>
      <c r="Z432" s="264"/>
      <c r="AA432" s="264"/>
      <c r="AB432" s="264"/>
      <c r="AC432" s="264"/>
      <c r="AD432" s="264"/>
      <c r="AE432" s="264"/>
      <c r="AF432" s="264"/>
      <c r="AG432" s="264"/>
      <c r="AH432" s="264"/>
      <c r="AI432" s="264"/>
      <c r="AJ432" s="264"/>
      <c r="AK432" s="264"/>
      <c r="AL432" s="264"/>
      <c r="AM432" s="264"/>
      <c r="AN432" s="264"/>
      <c r="AO432" s="264"/>
      <c r="AP432" s="264"/>
      <c r="AQ432" s="261" t="e">
        <f>VLOOKUP(A432,#REF!,5,0)</f>
        <v>#REF!</v>
      </c>
      <c r="AR432" s="261" t="e">
        <f>VLOOKUP(A432,#REF!,6,0)</f>
        <v>#REF!</v>
      </c>
      <c r="AS432"/>
    </row>
    <row r="433" spans="1:45" ht="14.4" x14ac:dyDescent="0.3">
      <c r="A433" s="285">
        <v>123977</v>
      </c>
      <c r="B433" s="289" t="s">
        <v>415</v>
      </c>
      <c r="C433" s="264" t="s">
        <v>183</v>
      </c>
      <c r="D433" s="264" t="s">
        <v>181</v>
      </c>
      <c r="E433" s="264" t="s">
        <v>183</v>
      </c>
      <c r="F433" s="264" t="s">
        <v>181</v>
      </c>
      <c r="G433" s="264" t="s">
        <v>181</v>
      </c>
      <c r="H433" s="264" t="s">
        <v>183</v>
      </c>
      <c r="I433" s="264" t="s">
        <v>183</v>
      </c>
      <c r="J433" s="264" t="s">
        <v>183</v>
      </c>
      <c r="K433" s="264" t="s">
        <v>181</v>
      </c>
      <c r="L433" s="264" t="s">
        <v>181</v>
      </c>
      <c r="M433" s="264" t="s">
        <v>182</v>
      </c>
      <c r="N433" s="264" t="s">
        <v>182</v>
      </c>
      <c r="O433" s="264" t="s">
        <v>182</v>
      </c>
      <c r="P433" s="264" t="s">
        <v>182</v>
      </c>
      <c r="Q433" s="264" t="s">
        <v>182</v>
      </c>
      <c r="R433" s="261" t="s">
        <v>182</v>
      </c>
      <c r="S433" s="261" t="s">
        <v>182</v>
      </c>
      <c r="T433" s="261" t="s">
        <v>182</v>
      </c>
      <c r="U433" s="261" t="s">
        <v>182</v>
      </c>
      <c r="V433" s="261" t="s">
        <v>182</v>
      </c>
      <c r="W433" s="264"/>
      <c r="X433" s="264"/>
      <c r="Y433" s="264"/>
      <c r="Z433" s="264"/>
      <c r="AA433" s="264"/>
      <c r="AB433" s="264"/>
      <c r="AC433" s="264"/>
      <c r="AD433" s="264"/>
      <c r="AE433" s="264"/>
      <c r="AF433" s="264"/>
      <c r="AG433" s="264"/>
      <c r="AH433" s="264"/>
      <c r="AI433" s="264"/>
      <c r="AJ433" s="264"/>
      <c r="AK433" s="264"/>
      <c r="AL433" s="264"/>
      <c r="AM433" s="264"/>
      <c r="AN433" s="264"/>
      <c r="AO433" s="264"/>
      <c r="AP433" s="264"/>
      <c r="AQ433" s="261" t="e">
        <f>VLOOKUP(A433,#REF!,5,0)</f>
        <v>#REF!</v>
      </c>
      <c r="AR433" s="261" t="e">
        <f>VLOOKUP(A433,#REF!,6,0)</f>
        <v>#REF!</v>
      </c>
      <c r="AS433"/>
    </row>
    <row r="434" spans="1:45" ht="14.4" x14ac:dyDescent="0.3">
      <c r="A434" s="285">
        <v>123981</v>
      </c>
      <c r="B434" s="289" t="s">
        <v>415</v>
      </c>
      <c r="C434" s="264" t="s">
        <v>183</v>
      </c>
      <c r="D434" s="264" t="s">
        <v>181</v>
      </c>
      <c r="E434" s="264" t="s">
        <v>181</v>
      </c>
      <c r="F434" s="264" t="s">
        <v>183</v>
      </c>
      <c r="G434" s="264" t="s">
        <v>183</v>
      </c>
      <c r="H434" s="264" t="s">
        <v>183</v>
      </c>
      <c r="I434" s="264" t="s">
        <v>181</v>
      </c>
      <c r="J434" s="264" t="s">
        <v>183</v>
      </c>
      <c r="K434" s="264" t="s">
        <v>182</v>
      </c>
      <c r="L434" s="264" t="s">
        <v>183</v>
      </c>
      <c r="M434" s="264" t="s">
        <v>182</v>
      </c>
      <c r="N434" s="264" t="s">
        <v>182</v>
      </c>
      <c r="O434" s="264" t="s">
        <v>182</v>
      </c>
      <c r="P434" s="264" t="s">
        <v>182</v>
      </c>
      <c r="Q434" s="264" t="s">
        <v>182</v>
      </c>
      <c r="R434" s="264" t="s">
        <v>182</v>
      </c>
      <c r="S434" s="264" t="s">
        <v>182</v>
      </c>
      <c r="T434" s="264" t="s">
        <v>182</v>
      </c>
      <c r="U434" s="264" t="s">
        <v>182</v>
      </c>
      <c r="V434" s="264" t="s">
        <v>182</v>
      </c>
      <c r="W434" s="264"/>
      <c r="X434" s="264"/>
      <c r="Y434" s="264"/>
      <c r="Z434" s="264"/>
      <c r="AA434" s="264"/>
      <c r="AB434" s="264"/>
      <c r="AC434" s="264"/>
      <c r="AD434" s="264"/>
      <c r="AE434" s="264"/>
      <c r="AF434" s="264"/>
      <c r="AG434" s="264"/>
      <c r="AH434" s="264"/>
      <c r="AI434" s="264"/>
      <c r="AJ434" s="264"/>
      <c r="AK434" s="264"/>
      <c r="AL434" s="264"/>
      <c r="AM434" s="264"/>
      <c r="AN434" s="264"/>
      <c r="AO434" s="264"/>
      <c r="AP434" s="264"/>
      <c r="AQ434" s="261" t="e">
        <f>VLOOKUP(A434,#REF!,5,0)</f>
        <v>#REF!</v>
      </c>
      <c r="AR434" s="261" t="e">
        <f>VLOOKUP(A434,#REF!,6,0)</f>
        <v>#REF!</v>
      </c>
      <c r="AS434"/>
    </row>
    <row r="435" spans="1:45" ht="14.4" x14ac:dyDescent="0.3">
      <c r="A435" s="285">
        <v>123981</v>
      </c>
      <c r="B435" s="289" t="s">
        <v>415</v>
      </c>
      <c r="C435" s="264" t="s">
        <v>183</v>
      </c>
      <c r="D435" s="264" t="s">
        <v>181</v>
      </c>
      <c r="E435" s="264" t="s">
        <v>181</v>
      </c>
      <c r="F435" s="264" t="s">
        <v>183</v>
      </c>
      <c r="G435" s="264" t="s">
        <v>183</v>
      </c>
      <c r="H435" s="264" t="s">
        <v>182</v>
      </c>
      <c r="I435" s="264" t="s">
        <v>183</v>
      </c>
      <c r="J435" s="264" t="s">
        <v>182</v>
      </c>
      <c r="K435" s="264" t="s">
        <v>182</v>
      </c>
      <c r="L435" s="264" t="s">
        <v>183</v>
      </c>
      <c r="M435" s="264" t="s">
        <v>182</v>
      </c>
      <c r="N435" s="264" t="s">
        <v>182</v>
      </c>
      <c r="O435" s="264" t="s">
        <v>182</v>
      </c>
      <c r="P435" s="264" t="s">
        <v>182</v>
      </c>
      <c r="Q435" s="264" t="s">
        <v>182</v>
      </c>
      <c r="R435" s="261" t="s">
        <v>182</v>
      </c>
      <c r="S435" s="261" t="s">
        <v>182</v>
      </c>
      <c r="T435" s="261" t="s">
        <v>182</v>
      </c>
      <c r="U435" s="261" t="s">
        <v>182</v>
      </c>
      <c r="V435" s="261" t="s">
        <v>182</v>
      </c>
      <c r="W435" s="264"/>
      <c r="X435" s="264"/>
      <c r="Y435" s="264"/>
      <c r="Z435" s="264"/>
      <c r="AA435" s="264"/>
      <c r="AB435" s="264"/>
      <c r="AC435" s="264"/>
      <c r="AD435" s="264"/>
      <c r="AE435" s="264"/>
      <c r="AF435" s="264"/>
      <c r="AG435" s="264"/>
      <c r="AH435" s="264"/>
      <c r="AI435" s="264"/>
      <c r="AJ435" s="264"/>
      <c r="AK435" s="264"/>
      <c r="AL435" s="264"/>
      <c r="AM435" s="264"/>
      <c r="AN435" s="264"/>
      <c r="AO435" s="264"/>
      <c r="AP435" s="264"/>
      <c r="AQ435" s="261" t="e">
        <f>VLOOKUP(A435,#REF!,5,0)</f>
        <v>#REF!</v>
      </c>
      <c r="AR435" s="261" t="e">
        <f>VLOOKUP(A435,#REF!,6,0)</f>
        <v>#REF!</v>
      </c>
      <c r="AS435"/>
    </row>
    <row r="436" spans="1:45" ht="14.4" x14ac:dyDescent="0.3">
      <c r="A436" s="285">
        <v>123990</v>
      </c>
      <c r="B436" s="289" t="s">
        <v>415</v>
      </c>
      <c r="C436" s="264" t="s">
        <v>182</v>
      </c>
      <c r="D436" s="264" t="s">
        <v>182</v>
      </c>
      <c r="E436" s="264" t="s">
        <v>182</v>
      </c>
      <c r="F436" s="264" t="s">
        <v>182</v>
      </c>
      <c r="G436" s="264" t="s">
        <v>182</v>
      </c>
      <c r="H436" s="264" t="s">
        <v>182</v>
      </c>
      <c r="I436" s="264" t="s">
        <v>182</v>
      </c>
      <c r="J436" s="264" t="s">
        <v>182</v>
      </c>
      <c r="K436" s="264" t="s">
        <v>182</v>
      </c>
      <c r="L436" s="264" t="s">
        <v>182</v>
      </c>
      <c r="M436" s="264" t="s">
        <v>182</v>
      </c>
      <c r="N436" s="264" t="s">
        <v>182</v>
      </c>
      <c r="O436" s="264" t="s">
        <v>182</v>
      </c>
      <c r="P436" s="264" t="s">
        <v>182</v>
      </c>
      <c r="Q436" s="264" t="s">
        <v>182</v>
      </c>
      <c r="R436" s="261" t="s">
        <v>182</v>
      </c>
      <c r="S436" s="261" t="s">
        <v>182</v>
      </c>
      <c r="T436" s="261" t="s">
        <v>182</v>
      </c>
      <c r="U436" s="261" t="s">
        <v>182</v>
      </c>
      <c r="V436" s="261" t="s">
        <v>182</v>
      </c>
      <c r="W436" s="264"/>
      <c r="X436" s="264"/>
      <c r="Y436" s="264"/>
      <c r="Z436" s="264"/>
      <c r="AA436" s="264"/>
      <c r="AB436" s="264"/>
      <c r="AC436" s="264"/>
      <c r="AD436" s="264"/>
      <c r="AE436" s="264"/>
      <c r="AF436" s="264"/>
      <c r="AG436" s="264"/>
      <c r="AH436" s="264"/>
      <c r="AI436" s="264"/>
      <c r="AJ436" s="264"/>
      <c r="AK436" s="264"/>
      <c r="AL436" s="264"/>
      <c r="AM436" s="264"/>
      <c r="AN436" s="264"/>
      <c r="AO436" s="264"/>
      <c r="AP436" s="264"/>
      <c r="AQ436" s="261" t="e">
        <f>VLOOKUP(A436,#REF!,5,0)</f>
        <v>#REF!</v>
      </c>
      <c r="AR436" s="261" t="e">
        <f>VLOOKUP(A436,#REF!,6,0)</f>
        <v>#REF!</v>
      </c>
      <c r="AS436"/>
    </row>
    <row r="437" spans="1:45" ht="14.4" x14ac:dyDescent="0.3">
      <c r="A437" s="285">
        <v>123992</v>
      </c>
      <c r="B437" s="289" t="s">
        <v>415</v>
      </c>
      <c r="C437" s="264" t="s">
        <v>183</v>
      </c>
      <c r="D437" s="264" t="s">
        <v>182</v>
      </c>
      <c r="E437" s="264" t="s">
        <v>183</v>
      </c>
      <c r="F437" s="264" t="s">
        <v>182</v>
      </c>
      <c r="G437" s="264" t="s">
        <v>182</v>
      </c>
      <c r="H437" s="264" t="s">
        <v>182</v>
      </c>
      <c r="I437" s="264" t="s">
        <v>182</v>
      </c>
      <c r="J437" s="264" t="s">
        <v>182</v>
      </c>
      <c r="K437" s="264" t="s">
        <v>182</v>
      </c>
      <c r="L437" s="264" t="s">
        <v>182</v>
      </c>
      <c r="M437" s="264" t="s">
        <v>182</v>
      </c>
      <c r="N437" s="264" t="s">
        <v>182</v>
      </c>
      <c r="O437" s="264" t="s">
        <v>182</v>
      </c>
      <c r="P437" s="264" t="s">
        <v>182</v>
      </c>
      <c r="Q437" s="264" t="s">
        <v>182</v>
      </c>
      <c r="R437" s="261" t="s">
        <v>182</v>
      </c>
      <c r="S437" s="261" t="s">
        <v>182</v>
      </c>
      <c r="T437" s="261" t="s">
        <v>182</v>
      </c>
      <c r="U437" s="261" t="s">
        <v>182</v>
      </c>
      <c r="V437" s="261" t="s">
        <v>182</v>
      </c>
      <c r="W437" s="264"/>
      <c r="X437" s="264"/>
      <c r="Y437" s="264"/>
      <c r="Z437" s="264"/>
      <c r="AA437" s="264"/>
      <c r="AB437" s="264"/>
      <c r="AC437" s="264"/>
      <c r="AD437" s="264"/>
      <c r="AE437" s="264"/>
      <c r="AF437" s="264"/>
      <c r="AG437" s="264"/>
      <c r="AH437" s="264"/>
      <c r="AI437" s="264"/>
      <c r="AJ437" s="264"/>
      <c r="AK437" s="264"/>
      <c r="AL437" s="264"/>
      <c r="AM437" s="264"/>
      <c r="AN437" s="264"/>
      <c r="AO437" s="264"/>
      <c r="AP437" s="264"/>
      <c r="AQ437" s="261" t="e">
        <f>VLOOKUP(A437,#REF!,5,0)</f>
        <v>#REF!</v>
      </c>
      <c r="AR437" s="261" t="e">
        <f>VLOOKUP(A437,#REF!,6,0)</f>
        <v>#REF!</v>
      </c>
      <c r="AS437"/>
    </row>
    <row r="438" spans="1:45" ht="21.6" x14ac:dyDescent="0.65">
      <c r="A438" s="191">
        <v>123993</v>
      </c>
      <c r="B438" s="265" t="s">
        <v>415</v>
      </c>
      <c r="C438" t="s">
        <v>183</v>
      </c>
      <c r="D438" t="s">
        <v>183</v>
      </c>
      <c r="E438" t="s">
        <v>183</v>
      </c>
      <c r="F438" t="s">
        <v>183</v>
      </c>
      <c r="G438" t="s">
        <v>183</v>
      </c>
      <c r="H438" t="s">
        <v>183</v>
      </c>
      <c r="I438" t="s">
        <v>183</v>
      </c>
      <c r="J438" t="s">
        <v>183</v>
      </c>
      <c r="K438" t="s">
        <v>183</v>
      </c>
      <c r="L438" t="s">
        <v>183</v>
      </c>
      <c r="M438" t="s">
        <v>183</v>
      </c>
      <c r="N438" t="s">
        <v>183</v>
      </c>
      <c r="O438" t="s">
        <v>182</v>
      </c>
      <c r="P438" t="s">
        <v>183</v>
      </c>
      <c r="Q438" t="s">
        <v>183</v>
      </c>
      <c r="R438" s="290" t="s">
        <v>182</v>
      </c>
      <c r="S438" s="290" t="s">
        <v>182</v>
      </c>
      <c r="T438" s="290" t="s">
        <v>182</v>
      </c>
      <c r="U438" s="290" t="s">
        <v>182</v>
      </c>
      <c r="V438" s="290" t="s">
        <v>182</v>
      </c>
      <c r="AQ438" s="261" t="s">
        <v>415</v>
      </c>
      <c r="AR438" s="261" t="s">
        <v>307</v>
      </c>
    </row>
    <row r="439" spans="1:45" ht="14.4" x14ac:dyDescent="0.3">
      <c r="A439" s="285">
        <v>123994</v>
      </c>
      <c r="B439" s="289" t="s">
        <v>415</v>
      </c>
      <c r="C439" s="264" t="s">
        <v>182</v>
      </c>
      <c r="D439" s="264" t="s">
        <v>182</v>
      </c>
      <c r="E439" s="264" t="s">
        <v>182</v>
      </c>
      <c r="F439" s="264" t="s">
        <v>182</v>
      </c>
      <c r="G439" s="264" t="s">
        <v>182</v>
      </c>
      <c r="H439" s="264" t="s">
        <v>182</v>
      </c>
      <c r="I439" s="264" t="s">
        <v>182</v>
      </c>
      <c r="J439" s="264" t="s">
        <v>182</v>
      </c>
      <c r="K439" s="264" t="s">
        <v>182</v>
      </c>
      <c r="L439" s="264" t="s">
        <v>182</v>
      </c>
      <c r="M439" s="264" t="s">
        <v>182</v>
      </c>
      <c r="N439" s="264" t="s">
        <v>182</v>
      </c>
      <c r="O439" s="264" t="s">
        <v>182</v>
      </c>
      <c r="P439" s="264" t="s">
        <v>182</v>
      </c>
      <c r="Q439" s="264" t="s">
        <v>182</v>
      </c>
      <c r="R439" s="264" t="s">
        <v>182</v>
      </c>
      <c r="S439" s="264" t="s">
        <v>182</v>
      </c>
      <c r="T439" s="264" t="s">
        <v>182</v>
      </c>
      <c r="U439" s="264" t="s">
        <v>182</v>
      </c>
      <c r="V439" s="264" t="s">
        <v>182</v>
      </c>
      <c r="W439" s="264"/>
      <c r="X439" s="264"/>
      <c r="Y439" s="264"/>
      <c r="Z439" s="264"/>
      <c r="AA439" s="264"/>
      <c r="AB439" s="264"/>
      <c r="AC439" s="264"/>
      <c r="AD439" s="264"/>
      <c r="AE439" s="264"/>
      <c r="AF439" s="264"/>
      <c r="AG439" s="264"/>
      <c r="AH439" s="264"/>
      <c r="AI439" s="264"/>
      <c r="AJ439" s="264"/>
      <c r="AK439" s="264"/>
      <c r="AL439" s="264"/>
      <c r="AM439" s="264"/>
      <c r="AN439" s="264"/>
      <c r="AO439" s="264"/>
      <c r="AP439" s="264"/>
      <c r="AQ439" s="261" t="e">
        <f>VLOOKUP(A439,#REF!,5,0)</f>
        <v>#REF!</v>
      </c>
      <c r="AR439" s="261" t="e">
        <f>VLOOKUP(A439,#REF!,6,0)</f>
        <v>#REF!</v>
      </c>
      <c r="AS439"/>
    </row>
    <row r="440" spans="1:45" ht="21.6" x14ac:dyDescent="0.65">
      <c r="A440" s="191">
        <v>123998</v>
      </c>
      <c r="B440" s="265" t="s">
        <v>415</v>
      </c>
      <c r="C440" t="s">
        <v>183</v>
      </c>
      <c r="D440" t="s">
        <v>183</v>
      </c>
      <c r="E440" t="s">
        <v>183</v>
      </c>
      <c r="F440" t="s">
        <v>183</v>
      </c>
      <c r="G440" t="s">
        <v>181</v>
      </c>
      <c r="H440" t="s">
        <v>183</v>
      </c>
      <c r="I440" t="s">
        <v>183</v>
      </c>
      <c r="J440" t="s">
        <v>183</v>
      </c>
      <c r="K440" t="s">
        <v>183</v>
      </c>
      <c r="L440" t="s">
        <v>182</v>
      </c>
      <c r="M440" t="s">
        <v>182</v>
      </c>
      <c r="N440" t="s">
        <v>183</v>
      </c>
      <c r="O440" t="s">
        <v>183</v>
      </c>
      <c r="P440" t="s">
        <v>183</v>
      </c>
      <c r="Q440" t="s">
        <v>183</v>
      </c>
      <c r="R440" s="290" t="s">
        <v>181</v>
      </c>
      <c r="S440" s="290" t="s">
        <v>181</v>
      </c>
      <c r="T440" s="290" t="s">
        <v>182</v>
      </c>
      <c r="U440" s="290" t="s">
        <v>183</v>
      </c>
      <c r="V440" s="290" t="s">
        <v>182</v>
      </c>
      <c r="AQ440" s="261" t="s">
        <v>415</v>
      </c>
      <c r="AR440" s="261" t="s">
        <v>307</v>
      </c>
    </row>
    <row r="441" spans="1:45" ht="21.6" x14ac:dyDescent="0.65">
      <c r="A441" s="191">
        <v>124005</v>
      </c>
      <c r="B441" s="265" t="s">
        <v>415</v>
      </c>
      <c r="C441" t="s">
        <v>183</v>
      </c>
      <c r="D441" t="s">
        <v>183</v>
      </c>
      <c r="E441" t="s">
        <v>183</v>
      </c>
      <c r="F441" t="s">
        <v>183</v>
      </c>
      <c r="G441" t="s">
        <v>183</v>
      </c>
      <c r="H441" t="s">
        <v>183</v>
      </c>
      <c r="I441" t="s">
        <v>183</v>
      </c>
      <c r="J441" t="s">
        <v>183</v>
      </c>
      <c r="K441" t="s">
        <v>183</v>
      </c>
      <c r="L441" t="s">
        <v>183</v>
      </c>
      <c r="M441" t="s">
        <v>183</v>
      </c>
      <c r="N441" t="s">
        <v>183</v>
      </c>
      <c r="O441" t="s">
        <v>183</v>
      </c>
      <c r="P441" t="s">
        <v>183</v>
      </c>
      <c r="Q441" t="s">
        <v>183</v>
      </c>
      <c r="R441" s="261" t="s">
        <v>182</v>
      </c>
      <c r="S441" s="261" t="s">
        <v>182</v>
      </c>
      <c r="T441" s="261" t="s">
        <v>182</v>
      </c>
      <c r="U441" s="261" t="s">
        <v>182</v>
      </c>
      <c r="V441" s="261" t="s">
        <v>182</v>
      </c>
      <c r="AQ441" s="261" t="s">
        <v>415</v>
      </c>
      <c r="AR441" s="261" t="s">
        <v>307</v>
      </c>
      <c r="AS441"/>
    </row>
    <row r="442" spans="1:45" ht="21.6" x14ac:dyDescent="0.65">
      <c r="A442" s="191">
        <v>124027</v>
      </c>
      <c r="B442" s="265" t="s">
        <v>415</v>
      </c>
      <c r="C442" t="s">
        <v>183</v>
      </c>
      <c r="D442" t="s">
        <v>183</v>
      </c>
      <c r="E442" t="s">
        <v>181</v>
      </c>
      <c r="F442" t="s">
        <v>183</v>
      </c>
      <c r="G442" t="s">
        <v>181</v>
      </c>
      <c r="H442" t="s">
        <v>181</v>
      </c>
      <c r="I442" t="s">
        <v>181</v>
      </c>
      <c r="J442" t="s">
        <v>181</v>
      </c>
      <c r="K442" t="s">
        <v>181</v>
      </c>
      <c r="L442" t="s">
        <v>181</v>
      </c>
      <c r="M442" t="s">
        <v>183</v>
      </c>
      <c r="N442" t="s">
        <v>183</v>
      </c>
      <c r="O442" t="s">
        <v>183</v>
      </c>
      <c r="P442" t="s">
        <v>183</v>
      </c>
      <c r="Q442" t="s">
        <v>183</v>
      </c>
      <c r="R442" s="261" t="s">
        <v>182</v>
      </c>
      <c r="S442" s="261" t="s">
        <v>182</v>
      </c>
      <c r="T442" s="261" t="s">
        <v>182</v>
      </c>
      <c r="U442" s="261" t="s">
        <v>182</v>
      </c>
      <c r="V442" s="261" t="s">
        <v>182</v>
      </c>
      <c r="AQ442" s="261" t="s">
        <v>415</v>
      </c>
      <c r="AR442" s="261" t="s">
        <v>307</v>
      </c>
    </row>
    <row r="443" spans="1:45" ht="14.4" x14ac:dyDescent="0.3">
      <c r="A443" s="285">
        <v>124030</v>
      </c>
      <c r="B443" s="289" t="s">
        <v>415</v>
      </c>
      <c r="C443" s="264" t="s">
        <v>183</v>
      </c>
      <c r="D443" s="264" t="s">
        <v>181</v>
      </c>
      <c r="E443" s="264" t="s">
        <v>181</v>
      </c>
      <c r="F443" s="264" t="s">
        <v>183</v>
      </c>
      <c r="G443" s="264" t="s">
        <v>182</v>
      </c>
      <c r="H443" s="264" t="s">
        <v>183</v>
      </c>
      <c r="I443" s="264" t="s">
        <v>183</v>
      </c>
      <c r="J443" s="264" t="s">
        <v>182</v>
      </c>
      <c r="K443" s="264" t="s">
        <v>183</v>
      </c>
      <c r="L443" s="264" t="s">
        <v>182</v>
      </c>
      <c r="M443" s="264" t="s">
        <v>182</v>
      </c>
      <c r="N443" s="264" t="s">
        <v>182</v>
      </c>
      <c r="O443" s="264" t="s">
        <v>182</v>
      </c>
      <c r="P443" s="264" t="s">
        <v>182</v>
      </c>
      <c r="Q443" s="264" t="s">
        <v>182</v>
      </c>
      <c r="R443" s="261" t="s">
        <v>182</v>
      </c>
      <c r="S443" s="261" t="s">
        <v>182</v>
      </c>
      <c r="T443" s="261" t="s">
        <v>182</v>
      </c>
      <c r="U443" s="261" t="s">
        <v>182</v>
      </c>
      <c r="V443" s="261" t="s">
        <v>182</v>
      </c>
      <c r="W443" s="264"/>
      <c r="X443" s="264"/>
      <c r="Y443" s="264"/>
      <c r="Z443" s="264"/>
      <c r="AA443" s="264"/>
      <c r="AB443" s="264"/>
      <c r="AC443" s="264"/>
      <c r="AD443" s="264"/>
      <c r="AE443" s="264"/>
      <c r="AF443" s="264"/>
      <c r="AG443" s="264"/>
      <c r="AH443" s="264"/>
      <c r="AI443" s="264"/>
      <c r="AJ443" s="264"/>
      <c r="AK443" s="264"/>
      <c r="AL443" s="264"/>
      <c r="AM443" s="264"/>
      <c r="AN443" s="264"/>
      <c r="AO443" s="264"/>
      <c r="AP443" s="264"/>
      <c r="AQ443" s="261" t="e">
        <f>VLOOKUP(A443,#REF!,5,0)</f>
        <v>#REF!</v>
      </c>
      <c r="AR443" s="261" t="e">
        <f>VLOOKUP(A443,#REF!,6,0)</f>
        <v>#REF!</v>
      </c>
      <c r="AS443"/>
    </row>
    <row r="444" spans="1:45" ht="21.6" x14ac:dyDescent="0.65">
      <c r="A444" s="266">
        <v>124032</v>
      </c>
      <c r="B444" s="265" t="s">
        <v>415</v>
      </c>
      <c r="C444" t="s">
        <v>183</v>
      </c>
      <c r="D444" t="s">
        <v>181</v>
      </c>
      <c r="E444" t="s">
        <v>181</v>
      </c>
      <c r="F444" t="s">
        <v>183</v>
      </c>
      <c r="G444" t="s">
        <v>181</v>
      </c>
      <c r="H444" t="s">
        <v>183</v>
      </c>
      <c r="I444" t="s">
        <v>182</v>
      </c>
      <c r="J444" t="s">
        <v>181</v>
      </c>
      <c r="K444" t="s">
        <v>181</v>
      </c>
      <c r="L444" t="s">
        <v>182</v>
      </c>
      <c r="M444" t="s">
        <v>182</v>
      </c>
      <c r="N444" t="s">
        <v>182</v>
      </c>
      <c r="O444" t="s">
        <v>183</v>
      </c>
      <c r="P444" t="s">
        <v>183</v>
      </c>
      <c r="Q444" t="s">
        <v>183</v>
      </c>
      <c r="R444" s="261" t="s">
        <v>182</v>
      </c>
      <c r="S444" s="261" t="s">
        <v>182</v>
      </c>
      <c r="T444" s="261" t="s">
        <v>182</v>
      </c>
      <c r="U444" s="261" t="s">
        <v>182</v>
      </c>
      <c r="V444" s="261" t="s">
        <v>182</v>
      </c>
      <c r="AQ444" s="261" t="s">
        <v>415</v>
      </c>
      <c r="AR444" s="261" t="s">
        <v>307</v>
      </c>
    </row>
    <row r="445" spans="1:45" ht="14.4" x14ac:dyDescent="0.3">
      <c r="A445" s="285">
        <v>124034</v>
      </c>
      <c r="B445" s="289" t="s">
        <v>415</v>
      </c>
      <c r="C445" s="264" t="s">
        <v>181</v>
      </c>
      <c r="D445" s="264" t="s">
        <v>181</v>
      </c>
      <c r="E445" s="264" t="s">
        <v>181</v>
      </c>
      <c r="F445" s="264" t="s">
        <v>183</v>
      </c>
      <c r="G445" s="264" t="s">
        <v>183</v>
      </c>
      <c r="H445" s="264" t="s">
        <v>182</v>
      </c>
      <c r="I445" s="264" t="s">
        <v>181</v>
      </c>
      <c r="J445" s="264" t="s">
        <v>183</v>
      </c>
      <c r="K445" s="264" t="s">
        <v>182</v>
      </c>
      <c r="L445" s="264" t="s">
        <v>182</v>
      </c>
      <c r="M445" s="264" t="s">
        <v>182</v>
      </c>
      <c r="N445" s="264" t="s">
        <v>182</v>
      </c>
      <c r="O445" s="264" t="s">
        <v>182</v>
      </c>
      <c r="P445" s="264" t="s">
        <v>182</v>
      </c>
      <c r="Q445" s="264" t="s">
        <v>182</v>
      </c>
      <c r="R445" s="264" t="s">
        <v>182</v>
      </c>
      <c r="S445" s="264" t="s">
        <v>182</v>
      </c>
      <c r="T445" s="264" t="s">
        <v>182</v>
      </c>
      <c r="U445" s="264" t="s">
        <v>182</v>
      </c>
      <c r="V445" s="264" t="s">
        <v>182</v>
      </c>
      <c r="W445" s="264"/>
      <c r="X445" s="264"/>
      <c r="Y445" s="264"/>
      <c r="Z445" s="264"/>
      <c r="AA445" s="264"/>
      <c r="AB445" s="264"/>
      <c r="AC445" s="264"/>
      <c r="AD445" s="264"/>
      <c r="AE445" s="264"/>
      <c r="AF445" s="264"/>
      <c r="AG445" s="264"/>
      <c r="AH445" s="264"/>
      <c r="AI445" s="264"/>
      <c r="AJ445" s="264"/>
      <c r="AK445" s="264"/>
      <c r="AL445" s="264"/>
      <c r="AM445" s="264"/>
      <c r="AN445" s="264"/>
      <c r="AO445" s="264"/>
      <c r="AP445" s="264"/>
      <c r="AQ445" s="261" t="e">
        <f>VLOOKUP(A445,#REF!,5,0)</f>
        <v>#REF!</v>
      </c>
      <c r="AR445" s="261" t="e">
        <f>VLOOKUP(A445,#REF!,6,0)</f>
        <v>#REF!</v>
      </c>
      <c r="AS445"/>
    </row>
    <row r="446" spans="1:45" ht="21.6" x14ac:dyDescent="0.65">
      <c r="A446" s="266">
        <v>124036</v>
      </c>
      <c r="B446" s="265" t="s">
        <v>415</v>
      </c>
      <c r="C446" t="s">
        <v>183</v>
      </c>
      <c r="D446" t="s">
        <v>181</v>
      </c>
      <c r="E446" t="s">
        <v>181</v>
      </c>
      <c r="F446" t="s">
        <v>183</v>
      </c>
      <c r="G446" t="s">
        <v>181</v>
      </c>
      <c r="H446" t="s">
        <v>183</v>
      </c>
      <c r="I446" t="s">
        <v>181</v>
      </c>
      <c r="J446" t="s">
        <v>181</v>
      </c>
      <c r="K446" t="s">
        <v>181</v>
      </c>
      <c r="L446" t="s">
        <v>182</v>
      </c>
      <c r="M446" t="s">
        <v>183</v>
      </c>
      <c r="N446" t="s">
        <v>182</v>
      </c>
      <c r="O446" t="s">
        <v>182</v>
      </c>
      <c r="P446" t="s">
        <v>183</v>
      </c>
      <c r="Q446" t="s">
        <v>182</v>
      </c>
      <c r="R446" s="264" t="s">
        <v>182</v>
      </c>
      <c r="S446" s="264" t="s">
        <v>182</v>
      </c>
      <c r="T446" s="264" t="s">
        <v>182</v>
      </c>
      <c r="U446" s="264" t="s">
        <v>182</v>
      </c>
      <c r="V446" s="264" t="s">
        <v>182</v>
      </c>
      <c r="AQ446" s="261" t="s">
        <v>415</v>
      </c>
      <c r="AR446" s="261" t="s">
        <v>307</v>
      </c>
    </row>
    <row r="447" spans="1:45" ht="14.4" x14ac:dyDescent="0.3">
      <c r="A447" s="285">
        <v>124041</v>
      </c>
      <c r="B447" s="289" t="s">
        <v>415</v>
      </c>
      <c r="C447" s="264" t="s">
        <v>182</v>
      </c>
      <c r="D447" s="264" t="s">
        <v>182</v>
      </c>
      <c r="E447" s="264" t="s">
        <v>182</v>
      </c>
      <c r="F447" s="264" t="s">
        <v>182</v>
      </c>
      <c r="G447" s="264" t="s">
        <v>182</v>
      </c>
      <c r="H447" s="264" t="s">
        <v>182</v>
      </c>
      <c r="I447" s="264" t="s">
        <v>182</v>
      </c>
      <c r="J447" s="264" t="s">
        <v>182</v>
      </c>
      <c r="K447" s="264" t="s">
        <v>182</v>
      </c>
      <c r="L447" s="264" t="s">
        <v>182</v>
      </c>
      <c r="M447" s="264" t="s">
        <v>182</v>
      </c>
      <c r="N447" s="264" t="s">
        <v>182</v>
      </c>
      <c r="O447" s="264" t="s">
        <v>182</v>
      </c>
      <c r="P447" s="264" t="s">
        <v>182</v>
      </c>
      <c r="Q447" s="264" t="s">
        <v>182</v>
      </c>
      <c r="R447" s="264" t="s">
        <v>182</v>
      </c>
      <c r="S447" s="264" t="s">
        <v>182</v>
      </c>
      <c r="T447" s="264" t="s">
        <v>182</v>
      </c>
      <c r="U447" s="264" t="s">
        <v>182</v>
      </c>
      <c r="V447" s="264" t="s">
        <v>182</v>
      </c>
      <c r="W447" s="264"/>
      <c r="X447" s="264"/>
      <c r="Y447" s="264"/>
      <c r="Z447" s="264"/>
      <c r="AA447" s="264"/>
      <c r="AB447" s="264"/>
      <c r="AC447" s="264"/>
      <c r="AD447" s="264"/>
      <c r="AE447" s="264"/>
      <c r="AF447" s="264"/>
      <c r="AG447" s="264"/>
      <c r="AH447" s="264"/>
      <c r="AI447" s="264"/>
      <c r="AJ447" s="264"/>
      <c r="AK447" s="264"/>
      <c r="AL447" s="264"/>
      <c r="AM447" s="264"/>
      <c r="AN447" s="264"/>
      <c r="AO447" s="264"/>
      <c r="AP447" s="264"/>
      <c r="AQ447" s="261" t="e">
        <f>VLOOKUP(A447,#REF!,5,0)</f>
        <v>#REF!</v>
      </c>
      <c r="AR447" s="261" t="e">
        <f>VLOOKUP(A447,#REF!,6,0)</f>
        <v>#REF!</v>
      </c>
      <c r="AS447"/>
    </row>
    <row r="448" spans="1:45" ht="21.6" x14ac:dyDescent="0.65">
      <c r="A448" s="288">
        <v>124050</v>
      </c>
      <c r="B448" s="265" t="s">
        <v>415</v>
      </c>
      <c r="C448" t="s">
        <v>183</v>
      </c>
      <c r="D448" t="s">
        <v>183</v>
      </c>
      <c r="E448" t="s">
        <v>183</v>
      </c>
      <c r="F448" t="s">
        <v>181</v>
      </c>
      <c r="G448" t="s">
        <v>183</v>
      </c>
      <c r="H448" t="s">
        <v>183</v>
      </c>
      <c r="I448" t="s">
        <v>183</v>
      </c>
      <c r="J448" t="s">
        <v>183</v>
      </c>
      <c r="K448" t="s">
        <v>183</v>
      </c>
      <c r="L448" t="s">
        <v>183</v>
      </c>
      <c r="M448" t="s">
        <v>183</v>
      </c>
      <c r="N448" t="s">
        <v>183</v>
      </c>
      <c r="O448" t="s">
        <v>182</v>
      </c>
      <c r="P448" t="s">
        <v>182</v>
      </c>
      <c r="Q448" t="s">
        <v>182</v>
      </c>
      <c r="R448" s="290" t="s">
        <v>182</v>
      </c>
      <c r="S448" s="290" t="s">
        <v>182</v>
      </c>
      <c r="T448" s="290" t="s">
        <v>182</v>
      </c>
      <c r="U448" s="290" t="s">
        <v>182</v>
      </c>
      <c r="V448" s="290" t="s">
        <v>182</v>
      </c>
      <c r="AQ448" s="261" t="s">
        <v>415</v>
      </c>
      <c r="AR448" s="261" t="s">
        <v>307</v>
      </c>
    </row>
    <row r="449" spans="1:45" ht="21.6" x14ac:dyDescent="0.65">
      <c r="A449" s="191">
        <v>124059</v>
      </c>
      <c r="B449" s="265" t="s">
        <v>415</v>
      </c>
      <c r="C449" t="s">
        <v>182</v>
      </c>
      <c r="D449" t="s">
        <v>183</v>
      </c>
      <c r="E449" t="s">
        <v>183</v>
      </c>
      <c r="F449" t="s">
        <v>183</v>
      </c>
      <c r="G449" t="s">
        <v>183</v>
      </c>
      <c r="H449" t="s">
        <v>183</v>
      </c>
      <c r="I449" t="s">
        <v>183</v>
      </c>
      <c r="J449" t="s">
        <v>183</v>
      </c>
      <c r="K449" t="s">
        <v>183</v>
      </c>
      <c r="L449" t="s">
        <v>183</v>
      </c>
      <c r="M449" t="s">
        <v>183</v>
      </c>
      <c r="N449" t="s">
        <v>183</v>
      </c>
      <c r="O449" t="s">
        <v>183</v>
      </c>
      <c r="P449" t="s">
        <v>183</v>
      </c>
      <c r="Q449" t="s">
        <v>183</v>
      </c>
      <c r="R449" s="264" t="s">
        <v>182</v>
      </c>
      <c r="S449" s="264" t="s">
        <v>182</v>
      </c>
      <c r="T449" s="264" t="s">
        <v>182</v>
      </c>
      <c r="U449" s="264" t="s">
        <v>182</v>
      </c>
      <c r="V449" s="264" t="s">
        <v>182</v>
      </c>
      <c r="AQ449" s="261" t="s">
        <v>415</v>
      </c>
      <c r="AR449" s="261" t="s">
        <v>307</v>
      </c>
    </row>
    <row r="450" spans="1:45" ht="14.4" x14ac:dyDescent="0.3">
      <c r="A450" s="285">
        <v>124064</v>
      </c>
      <c r="B450" s="289" t="s">
        <v>415</v>
      </c>
      <c r="C450" s="264" t="s">
        <v>182</v>
      </c>
      <c r="D450" s="264" t="s">
        <v>182</v>
      </c>
      <c r="E450" s="264" t="s">
        <v>182</v>
      </c>
      <c r="F450" s="264" t="s">
        <v>182</v>
      </c>
      <c r="G450" s="264" t="s">
        <v>182</v>
      </c>
      <c r="H450" s="264" t="s">
        <v>182</v>
      </c>
      <c r="I450" s="264" t="s">
        <v>182</v>
      </c>
      <c r="J450" s="264" t="s">
        <v>182</v>
      </c>
      <c r="K450" s="264" t="s">
        <v>182</v>
      </c>
      <c r="L450" s="264" t="s">
        <v>182</v>
      </c>
      <c r="M450" s="264" t="s">
        <v>182</v>
      </c>
      <c r="N450" s="264" t="s">
        <v>182</v>
      </c>
      <c r="O450" s="264" t="s">
        <v>182</v>
      </c>
      <c r="P450" s="264" t="s">
        <v>182</v>
      </c>
      <c r="Q450" s="264" t="s">
        <v>182</v>
      </c>
      <c r="R450" s="261" t="s">
        <v>182</v>
      </c>
      <c r="S450" s="261" t="s">
        <v>182</v>
      </c>
      <c r="T450" s="261" t="s">
        <v>182</v>
      </c>
      <c r="U450" s="261" t="s">
        <v>182</v>
      </c>
      <c r="V450" s="261" t="s">
        <v>182</v>
      </c>
      <c r="W450" s="264"/>
      <c r="X450" s="264"/>
      <c r="Y450" s="264"/>
      <c r="Z450" s="264"/>
      <c r="AA450" s="264"/>
      <c r="AB450" s="264"/>
      <c r="AC450" s="264"/>
      <c r="AD450" s="264"/>
      <c r="AE450" s="264"/>
      <c r="AF450" s="264"/>
      <c r="AG450" s="264"/>
      <c r="AH450" s="264"/>
      <c r="AI450" s="264"/>
      <c r="AJ450" s="264"/>
      <c r="AK450" s="264"/>
      <c r="AL450" s="264"/>
      <c r="AM450" s="264"/>
      <c r="AN450" s="264"/>
      <c r="AO450" s="264"/>
      <c r="AP450" s="264"/>
      <c r="AQ450" s="261" t="e">
        <f>VLOOKUP(A450,#REF!,5,0)</f>
        <v>#REF!</v>
      </c>
      <c r="AR450" s="261" t="e">
        <f>VLOOKUP(A450,#REF!,6,0)</f>
        <v>#REF!</v>
      </c>
      <c r="AS450"/>
    </row>
    <row r="451" spans="1:45" ht="21.6" x14ac:dyDescent="0.65">
      <c r="A451" s="191">
        <v>124072</v>
      </c>
      <c r="B451" s="265" t="s">
        <v>415</v>
      </c>
      <c r="C451" t="s">
        <v>183</v>
      </c>
      <c r="D451" t="s">
        <v>183</v>
      </c>
      <c r="E451" t="s">
        <v>181</v>
      </c>
      <c r="F451" t="s">
        <v>183</v>
      </c>
      <c r="G451" t="s">
        <v>183</v>
      </c>
      <c r="H451" t="s">
        <v>183</v>
      </c>
      <c r="I451" t="s">
        <v>181</v>
      </c>
      <c r="J451" t="s">
        <v>182</v>
      </c>
      <c r="K451" t="s">
        <v>183</v>
      </c>
      <c r="L451" t="s">
        <v>182</v>
      </c>
      <c r="M451" t="s">
        <v>183</v>
      </c>
      <c r="N451" t="s">
        <v>183</v>
      </c>
      <c r="O451" t="s">
        <v>183</v>
      </c>
      <c r="P451" t="s">
        <v>183</v>
      </c>
      <c r="Q451" t="s">
        <v>183</v>
      </c>
      <c r="R451" s="290" t="s">
        <v>182</v>
      </c>
      <c r="S451" s="290" t="s">
        <v>182</v>
      </c>
      <c r="T451" s="290" t="s">
        <v>182</v>
      </c>
      <c r="U451" s="290" t="s">
        <v>182</v>
      </c>
      <c r="V451" s="290" t="s">
        <v>182</v>
      </c>
      <c r="AQ451" s="261" t="s">
        <v>415</v>
      </c>
      <c r="AR451" s="261" t="s">
        <v>307</v>
      </c>
    </row>
    <row r="452" spans="1:45" ht="14.4" x14ac:dyDescent="0.3">
      <c r="A452" s="285">
        <v>124075</v>
      </c>
      <c r="B452" s="289" t="s">
        <v>415</v>
      </c>
      <c r="C452" s="264" t="s">
        <v>183</v>
      </c>
      <c r="D452" s="264" t="s">
        <v>181</v>
      </c>
      <c r="E452" s="264" t="s">
        <v>183</v>
      </c>
      <c r="F452" s="264" t="s">
        <v>183</v>
      </c>
      <c r="G452" s="264" t="s">
        <v>181</v>
      </c>
      <c r="H452" s="264" t="s">
        <v>183</v>
      </c>
      <c r="I452" s="264" t="s">
        <v>183</v>
      </c>
      <c r="J452" s="264" t="s">
        <v>181</v>
      </c>
      <c r="K452" s="264" t="s">
        <v>181</v>
      </c>
      <c r="L452" s="264" t="s">
        <v>183</v>
      </c>
      <c r="M452" s="264" t="s">
        <v>182</v>
      </c>
      <c r="N452" s="264" t="s">
        <v>182</v>
      </c>
      <c r="O452" s="264" t="s">
        <v>182</v>
      </c>
      <c r="P452" s="264" t="s">
        <v>182</v>
      </c>
      <c r="Q452" s="264" t="s">
        <v>182</v>
      </c>
      <c r="R452" s="261" t="s">
        <v>182</v>
      </c>
      <c r="S452" s="261" t="s">
        <v>182</v>
      </c>
      <c r="T452" s="261" t="s">
        <v>182</v>
      </c>
      <c r="U452" s="261" t="s">
        <v>182</v>
      </c>
      <c r="V452" s="261" t="s">
        <v>182</v>
      </c>
      <c r="W452" s="264"/>
      <c r="X452" s="264"/>
      <c r="Y452" s="264"/>
      <c r="Z452" s="264"/>
      <c r="AA452" s="264"/>
      <c r="AB452" s="264"/>
      <c r="AC452" s="264"/>
      <c r="AD452" s="264"/>
      <c r="AE452" s="264"/>
      <c r="AF452" s="264"/>
      <c r="AG452" s="264"/>
      <c r="AH452" s="264"/>
      <c r="AI452" s="264"/>
      <c r="AJ452" s="264"/>
      <c r="AK452" s="264"/>
      <c r="AL452" s="264"/>
      <c r="AM452" s="264"/>
      <c r="AN452" s="264"/>
      <c r="AO452" s="264"/>
      <c r="AP452" s="264"/>
      <c r="AQ452" s="261" t="e">
        <f>VLOOKUP(A452,#REF!,5,0)</f>
        <v>#REF!</v>
      </c>
      <c r="AR452" s="261" t="e">
        <f>VLOOKUP(A452,#REF!,6,0)</f>
        <v>#REF!</v>
      </c>
      <c r="AS452"/>
    </row>
    <row r="453" spans="1:45" ht="21.6" x14ac:dyDescent="0.65">
      <c r="A453" s="191">
        <v>124090</v>
      </c>
      <c r="B453" s="265" t="s">
        <v>415</v>
      </c>
      <c r="C453" t="s">
        <v>183</v>
      </c>
      <c r="D453" t="s">
        <v>183</v>
      </c>
      <c r="E453" t="s">
        <v>183</v>
      </c>
      <c r="F453" t="s">
        <v>183</v>
      </c>
      <c r="G453" t="s">
        <v>181</v>
      </c>
      <c r="H453" t="s">
        <v>183</v>
      </c>
      <c r="I453" t="s">
        <v>182</v>
      </c>
      <c r="J453" t="s">
        <v>182</v>
      </c>
      <c r="K453" t="s">
        <v>182</v>
      </c>
      <c r="L453" t="s">
        <v>182</v>
      </c>
      <c r="M453" t="s">
        <v>183</v>
      </c>
      <c r="N453" t="s">
        <v>181</v>
      </c>
      <c r="O453" t="s">
        <v>183</v>
      </c>
      <c r="P453" t="s">
        <v>183</v>
      </c>
      <c r="Q453" t="s">
        <v>183</v>
      </c>
      <c r="R453" t="s">
        <v>182</v>
      </c>
      <c r="S453" t="s">
        <v>182</v>
      </c>
      <c r="T453" t="s">
        <v>182</v>
      </c>
      <c r="U453" t="s">
        <v>183</v>
      </c>
      <c r="V453" t="s">
        <v>182</v>
      </c>
      <c r="AQ453" s="261" t="s">
        <v>415</v>
      </c>
      <c r="AR453" s="261" t="s">
        <v>307</v>
      </c>
    </row>
    <row r="454" spans="1:45" ht="21.6" x14ac:dyDescent="0.65">
      <c r="A454" s="266">
        <v>124095</v>
      </c>
      <c r="B454" s="265" t="s">
        <v>415</v>
      </c>
      <c r="C454" t="s">
        <v>183</v>
      </c>
      <c r="D454" t="s">
        <v>183</v>
      </c>
      <c r="E454" t="s">
        <v>181</v>
      </c>
      <c r="F454" t="s">
        <v>183</v>
      </c>
      <c r="G454" t="s">
        <v>183</v>
      </c>
      <c r="H454" t="s">
        <v>181</v>
      </c>
      <c r="I454" t="s">
        <v>181</v>
      </c>
      <c r="J454" t="s">
        <v>183</v>
      </c>
      <c r="K454" t="s">
        <v>183</v>
      </c>
      <c r="L454" t="s">
        <v>183</v>
      </c>
      <c r="M454" t="s">
        <v>182</v>
      </c>
      <c r="N454" t="s">
        <v>183</v>
      </c>
      <c r="O454" t="s">
        <v>181</v>
      </c>
      <c r="P454" t="s">
        <v>181</v>
      </c>
      <c r="Q454" t="s">
        <v>183</v>
      </c>
      <c r="R454" t="s">
        <v>181</v>
      </c>
      <c r="S454" t="s">
        <v>181</v>
      </c>
      <c r="T454" t="s">
        <v>183</v>
      </c>
      <c r="U454" t="s">
        <v>183</v>
      </c>
      <c r="V454" t="s">
        <v>181</v>
      </c>
      <c r="AQ454" s="261" t="s">
        <v>415</v>
      </c>
      <c r="AR454" s="261" t="s">
        <v>307</v>
      </c>
    </row>
    <row r="455" spans="1:45" ht="21.6" x14ac:dyDescent="0.65">
      <c r="A455" s="266">
        <v>124095</v>
      </c>
      <c r="B455" s="265" t="s">
        <v>415</v>
      </c>
      <c r="C455" t="s">
        <v>183</v>
      </c>
      <c r="D455" t="s">
        <v>183</v>
      </c>
      <c r="E455" t="s">
        <v>181</v>
      </c>
      <c r="F455" t="s">
        <v>183</v>
      </c>
      <c r="G455" t="s">
        <v>183</v>
      </c>
      <c r="H455" t="s">
        <v>181</v>
      </c>
      <c r="I455" t="s">
        <v>181</v>
      </c>
      <c r="J455" t="s">
        <v>183</v>
      </c>
      <c r="K455" t="s">
        <v>183</v>
      </c>
      <c r="L455" t="s">
        <v>183</v>
      </c>
      <c r="M455" t="s">
        <v>182</v>
      </c>
      <c r="N455" t="s">
        <v>183</v>
      </c>
      <c r="O455" t="s">
        <v>181</v>
      </c>
      <c r="P455" t="s">
        <v>181</v>
      </c>
      <c r="Q455" t="s">
        <v>183</v>
      </c>
      <c r="R455" s="290" t="s">
        <v>181</v>
      </c>
      <c r="S455" s="290" t="s">
        <v>181</v>
      </c>
      <c r="T455" s="290" t="s">
        <v>183</v>
      </c>
      <c r="U455" s="290" t="s">
        <v>183</v>
      </c>
      <c r="V455" s="290" t="s">
        <v>181</v>
      </c>
      <c r="AQ455" s="261" t="s">
        <v>415</v>
      </c>
      <c r="AR455" s="261" t="s">
        <v>307</v>
      </c>
    </row>
    <row r="456" spans="1:45" ht="21.6" x14ac:dyDescent="0.65">
      <c r="A456" s="191">
        <v>124098</v>
      </c>
      <c r="B456" s="265" t="s">
        <v>415</v>
      </c>
      <c r="C456" t="s">
        <v>183</v>
      </c>
      <c r="D456" t="s">
        <v>183</v>
      </c>
      <c r="E456" t="s">
        <v>181</v>
      </c>
      <c r="F456" t="s">
        <v>183</v>
      </c>
      <c r="G456" t="s">
        <v>183</v>
      </c>
      <c r="H456" t="s">
        <v>183</v>
      </c>
      <c r="I456" t="s">
        <v>183</v>
      </c>
      <c r="J456" t="s">
        <v>183</v>
      </c>
      <c r="K456" t="s">
        <v>183</v>
      </c>
      <c r="L456" t="s">
        <v>183</v>
      </c>
      <c r="M456" t="s">
        <v>183</v>
      </c>
      <c r="N456" t="s">
        <v>183</v>
      </c>
      <c r="O456" t="s">
        <v>183</v>
      </c>
      <c r="P456" t="s">
        <v>181</v>
      </c>
      <c r="Q456" t="s">
        <v>183</v>
      </c>
      <c r="R456" s="290" t="s">
        <v>182</v>
      </c>
      <c r="S456" s="290" t="s">
        <v>183</v>
      </c>
      <c r="T456" s="290" t="s">
        <v>183</v>
      </c>
      <c r="U456" s="290" t="s">
        <v>181</v>
      </c>
      <c r="V456" s="290" t="s">
        <v>183</v>
      </c>
      <c r="AQ456" s="261" t="s">
        <v>415</v>
      </c>
      <c r="AR456" s="261" t="s">
        <v>307</v>
      </c>
    </row>
    <row r="457" spans="1:45" ht="21.6" x14ac:dyDescent="0.65">
      <c r="A457" s="191">
        <v>124102</v>
      </c>
      <c r="B457" s="265" t="s">
        <v>415</v>
      </c>
      <c r="C457" t="s">
        <v>183</v>
      </c>
      <c r="D457" t="s">
        <v>181</v>
      </c>
      <c r="E457" t="s">
        <v>183</v>
      </c>
      <c r="F457" t="s">
        <v>183</v>
      </c>
      <c r="G457" t="s">
        <v>183</v>
      </c>
      <c r="H457" t="s">
        <v>183</v>
      </c>
      <c r="I457" t="s">
        <v>183</v>
      </c>
      <c r="J457" t="s">
        <v>183</v>
      </c>
      <c r="K457" t="s">
        <v>181</v>
      </c>
      <c r="L457" t="s">
        <v>183</v>
      </c>
      <c r="M457" t="s">
        <v>183</v>
      </c>
      <c r="N457" t="s">
        <v>183</v>
      </c>
      <c r="O457" t="s">
        <v>183</v>
      </c>
      <c r="P457" t="s">
        <v>181</v>
      </c>
      <c r="Q457" t="s">
        <v>183</v>
      </c>
      <c r="R457" t="s">
        <v>183</v>
      </c>
      <c r="S457" t="s">
        <v>182</v>
      </c>
      <c r="T457" t="s">
        <v>183</v>
      </c>
      <c r="U457" t="s">
        <v>182</v>
      </c>
      <c r="V457" t="s">
        <v>182</v>
      </c>
      <c r="AQ457" s="261" t="s">
        <v>415</v>
      </c>
      <c r="AR457" s="261" t="s">
        <v>307</v>
      </c>
    </row>
    <row r="458" spans="1:45" ht="14.4" x14ac:dyDescent="0.3">
      <c r="A458" s="285">
        <v>124103</v>
      </c>
      <c r="B458" s="289" t="s">
        <v>415</v>
      </c>
      <c r="C458" s="264" t="s">
        <v>183</v>
      </c>
      <c r="D458" s="264" t="s">
        <v>181</v>
      </c>
      <c r="E458" s="264" t="s">
        <v>183</v>
      </c>
      <c r="F458" s="264" t="s">
        <v>183</v>
      </c>
      <c r="G458" s="264" t="s">
        <v>183</v>
      </c>
      <c r="H458" s="264" t="s">
        <v>183</v>
      </c>
      <c r="I458" s="264" t="s">
        <v>183</v>
      </c>
      <c r="J458" s="264" t="s">
        <v>183</v>
      </c>
      <c r="K458" s="264" t="s">
        <v>183</v>
      </c>
      <c r="L458" s="264" t="s">
        <v>183</v>
      </c>
      <c r="M458" s="264" t="s">
        <v>182</v>
      </c>
      <c r="N458" s="264" t="s">
        <v>183</v>
      </c>
      <c r="O458" s="264" t="s">
        <v>183</v>
      </c>
      <c r="P458" s="264" t="s">
        <v>183</v>
      </c>
      <c r="Q458" s="264" t="s">
        <v>182</v>
      </c>
      <c r="R458" s="261" t="s">
        <v>182</v>
      </c>
      <c r="S458" s="261" t="s">
        <v>182</v>
      </c>
      <c r="T458" s="261" t="s">
        <v>182</v>
      </c>
      <c r="U458" s="261" t="s">
        <v>182</v>
      </c>
      <c r="V458" s="261" t="s">
        <v>182</v>
      </c>
      <c r="W458" s="264"/>
      <c r="X458" s="264"/>
      <c r="Y458" s="264"/>
      <c r="Z458" s="264"/>
      <c r="AA458" s="264"/>
      <c r="AB458" s="264"/>
      <c r="AC458" s="264"/>
      <c r="AD458" s="264"/>
      <c r="AE458" s="264"/>
      <c r="AF458" s="264"/>
      <c r="AG458" s="264"/>
      <c r="AH458" s="264"/>
      <c r="AI458" s="264"/>
      <c r="AJ458" s="264"/>
      <c r="AK458" s="264"/>
      <c r="AL458" s="264"/>
      <c r="AM458" s="264"/>
      <c r="AN458" s="264"/>
      <c r="AO458" s="264"/>
      <c r="AP458" s="264"/>
      <c r="AQ458" s="261" t="e">
        <f>VLOOKUP(A458,#REF!,5,0)</f>
        <v>#REF!</v>
      </c>
      <c r="AR458" s="261" t="e">
        <f>VLOOKUP(A458,#REF!,6,0)</f>
        <v>#REF!</v>
      </c>
      <c r="AS458"/>
    </row>
    <row r="459" spans="1:45" ht="14.4" x14ac:dyDescent="0.3">
      <c r="A459" s="285">
        <v>124104</v>
      </c>
      <c r="B459" s="289" t="s">
        <v>415</v>
      </c>
      <c r="C459" s="264" t="s">
        <v>182</v>
      </c>
      <c r="D459" s="264" t="s">
        <v>183</v>
      </c>
      <c r="E459" s="264" t="s">
        <v>183</v>
      </c>
      <c r="F459" s="264" t="s">
        <v>183</v>
      </c>
      <c r="G459" s="264" t="s">
        <v>183</v>
      </c>
      <c r="H459" s="264" t="s">
        <v>183</v>
      </c>
      <c r="I459" s="264" t="s">
        <v>183</v>
      </c>
      <c r="J459" s="264" t="s">
        <v>183</v>
      </c>
      <c r="K459" s="264" t="s">
        <v>183</v>
      </c>
      <c r="L459" s="264" t="s">
        <v>183</v>
      </c>
      <c r="M459" s="261" t="s">
        <v>183</v>
      </c>
      <c r="N459" s="261" t="s">
        <v>182</v>
      </c>
      <c r="O459" s="261" t="s">
        <v>182</v>
      </c>
      <c r="P459" s="261" t="s">
        <v>182</v>
      </c>
      <c r="Q459" s="261" t="s">
        <v>183</v>
      </c>
      <c r="R459" s="261" t="s">
        <v>182</v>
      </c>
      <c r="S459" s="261" t="s">
        <v>182</v>
      </c>
      <c r="T459" s="261" t="s">
        <v>182</v>
      </c>
      <c r="U459" s="261" t="s">
        <v>182</v>
      </c>
      <c r="V459" s="261" t="s">
        <v>183</v>
      </c>
      <c r="W459" s="264"/>
      <c r="X459" s="264"/>
      <c r="Y459" s="264"/>
      <c r="Z459" s="264"/>
      <c r="AA459" s="264"/>
      <c r="AB459" s="264"/>
      <c r="AC459" s="264"/>
      <c r="AD459" s="264"/>
      <c r="AE459" s="264"/>
      <c r="AF459" s="264"/>
      <c r="AG459" s="264"/>
      <c r="AH459" s="264"/>
      <c r="AI459" s="264"/>
      <c r="AJ459" s="264"/>
      <c r="AK459" s="264"/>
      <c r="AL459" s="264"/>
      <c r="AM459" s="264"/>
      <c r="AN459" s="264"/>
      <c r="AO459" s="264"/>
      <c r="AP459" s="264"/>
      <c r="AQ459" s="261" t="e">
        <f>VLOOKUP(A459,#REF!,5,0)</f>
        <v>#REF!</v>
      </c>
      <c r="AR459" s="261" t="e">
        <f>VLOOKUP(A459,#REF!,6,0)</f>
        <v>#REF!</v>
      </c>
      <c r="AS459"/>
    </row>
    <row r="460" spans="1:45" ht="14.4" x14ac:dyDescent="0.3">
      <c r="A460" s="285">
        <v>124107</v>
      </c>
      <c r="B460" s="289" t="s">
        <v>415</v>
      </c>
      <c r="C460" s="264" t="s">
        <v>183</v>
      </c>
      <c r="D460" s="264" t="s">
        <v>183</v>
      </c>
      <c r="E460" s="264" t="s">
        <v>183</v>
      </c>
      <c r="F460" s="264" t="s">
        <v>183</v>
      </c>
      <c r="G460" s="264" t="s">
        <v>181</v>
      </c>
      <c r="H460" s="264" t="s">
        <v>181</v>
      </c>
      <c r="I460" s="264" t="s">
        <v>183</v>
      </c>
      <c r="J460" s="264" t="s">
        <v>183</v>
      </c>
      <c r="K460" s="264" t="s">
        <v>183</v>
      </c>
      <c r="L460" s="264" t="s">
        <v>183</v>
      </c>
      <c r="M460" s="264" t="s">
        <v>182</v>
      </c>
      <c r="N460" s="264" t="s">
        <v>183</v>
      </c>
      <c r="O460" s="264" t="s">
        <v>183</v>
      </c>
      <c r="P460" s="264" t="s">
        <v>183</v>
      </c>
      <c r="Q460" s="264" t="s">
        <v>183</v>
      </c>
      <c r="R460" s="261" t="s">
        <v>183</v>
      </c>
      <c r="S460" s="261" t="s">
        <v>183</v>
      </c>
      <c r="T460" s="261" t="s">
        <v>183</v>
      </c>
      <c r="U460" s="261" t="s">
        <v>183</v>
      </c>
      <c r="V460" s="261" t="s">
        <v>183</v>
      </c>
      <c r="W460" s="264"/>
      <c r="X460" s="264"/>
      <c r="Y460" s="264"/>
      <c r="Z460" s="264"/>
      <c r="AA460" s="264"/>
      <c r="AB460" s="264"/>
      <c r="AC460" s="264"/>
      <c r="AD460" s="264"/>
      <c r="AE460" s="264"/>
      <c r="AF460" s="264"/>
      <c r="AG460" s="264"/>
      <c r="AH460" s="264"/>
      <c r="AI460" s="264"/>
      <c r="AJ460" s="264"/>
      <c r="AK460" s="264"/>
      <c r="AL460" s="264"/>
      <c r="AM460" s="264"/>
      <c r="AN460" s="264"/>
      <c r="AO460" s="264"/>
      <c r="AP460" s="264"/>
      <c r="AQ460" s="261" t="e">
        <f>VLOOKUP(A460,#REF!,5,0)</f>
        <v>#REF!</v>
      </c>
      <c r="AR460" s="261" t="e">
        <f>VLOOKUP(A460,#REF!,6,0)</f>
        <v>#REF!</v>
      </c>
      <c r="AS460"/>
    </row>
    <row r="461" spans="1:45" ht="21.6" x14ac:dyDescent="0.65">
      <c r="A461" s="191">
        <v>124109</v>
      </c>
      <c r="B461" s="265" t="s">
        <v>415</v>
      </c>
      <c r="C461" t="s">
        <v>183</v>
      </c>
      <c r="D461" t="s">
        <v>183</v>
      </c>
      <c r="E461" t="s">
        <v>183</v>
      </c>
      <c r="F461" t="s">
        <v>183</v>
      </c>
      <c r="G461" t="s">
        <v>183</v>
      </c>
      <c r="H461" t="s">
        <v>183</v>
      </c>
      <c r="I461" t="s">
        <v>183</v>
      </c>
      <c r="J461" t="s">
        <v>182</v>
      </c>
      <c r="K461" t="s">
        <v>183</v>
      </c>
      <c r="L461" t="s">
        <v>182</v>
      </c>
      <c r="M461" t="s">
        <v>183</v>
      </c>
      <c r="N461" t="s">
        <v>182</v>
      </c>
      <c r="O461" t="s">
        <v>183</v>
      </c>
      <c r="P461" t="s">
        <v>183</v>
      </c>
      <c r="Q461" t="s">
        <v>182</v>
      </c>
      <c r="R461" s="290" t="s">
        <v>182</v>
      </c>
      <c r="S461" s="290" t="s">
        <v>182</v>
      </c>
      <c r="T461" s="290" t="s">
        <v>182</v>
      </c>
      <c r="U461" s="290" t="s">
        <v>182</v>
      </c>
      <c r="V461" s="290" t="s">
        <v>182</v>
      </c>
      <c r="AQ461" s="261" t="s">
        <v>415</v>
      </c>
      <c r="AR461" s="261" t="s">
        <v>307</v>
      </c>
    </row>
    <row r="462" spans="1:45" ht="21.6" x14ac:dyDescent="0.65">
      <c r="A462" s="266">
        <v>124115</v>
      </c>
      <c r="B462" s="265" t="s">
        <v>415</v>
      </c>
      <c r="C462" t="s">
        <v>181</v>
      </c>
      <c r="D462" t="s">
        <v>181</v>
      </c>
      <c r="E462" t="s">
        <v>181</v>
      </c>
      <c r="F462" t="s">
        <v>183</v>
      </c>
      <c r="G462" t="s">
        <v>181</v>
      </c>
      <c r="H462" t="s">
        <v>183</v>
      </c>
      <c r="I462" t="s">
        <v>183</v>
      </c>
      <c r="J462" t="s">
        <v>183</v>
      </c>
      <c r="K462" t="s">
        <v>183</v>
      </c>
      <c r="L462" t="s">
        <v>183</v>
      </c>
      <c r="M462" t="s">
        <v>182</v>
      </c>
      <c r="N462" t="s">
        <v>183</v>
      </c>
      <c r="O462" t="s">
        <v>183</v>
      </c>
      <c r="P462" t="s">
        <v>183</v>
      </c>
      <c r="Q462" t="s">
        <v>183</v>
      </c>
      <c r="R462" s="264" t="s">
        <v>182</v>
      </c>
      <c r="S462" s="264" t="s">
        <v>182</v>
      </c>
      <c r="T462" s="264" t="s">
        <v>182</v>
      </c>
      <c r="U462" s="264" t="s">
        <v>182</v>
      </c>
      <c r="V462" s="264" t="s">
        <v>182</v>
      </c>
      <c r="AQ462" s="261" t="s">
        <v>415</v>
      </c>
      <c r="AR462" s="261" t="s">
        <v>307</v>
      </c>
    </row>
    <row r="463" spans="1:45" ht="14.4" x14ac:dyDescent="0.3">
      <c r="A463" s="285">
        <v>124118</v>
      </c>
      <c r="B463" s="289" t="s">
        <v>415</v>
      </c>
      <c r="C463" s="264" t="s">
        <v>182</v>
      </c>
      <c r="D463" s="264" t="s">
        <v>182</v>
      </c>
      <c r="E463" s="264" t="s">
        <v>182</v>
      </c>
      <c r="F463" s="264" t="s">
        <v>182</v>
      </c>
      <c r="G463" s="264" t="s">
        <v>182</v>
      </c>
      <c r="H463" s="264" t="s">
        <v>182</v>
      </c>
      <c r="I463" s="264" t="s">
        <v>182</v>
      </c>
      <c r="J463" s="264" t="s">
        <v>182</v>
      </c>
      <c r="K463" s="264" t="s">
        <v>182</v>
      </c>
      <c r="L463" s="264" t="s">
        <v>182</v>
      </c>
      <c r="M463" s="264" t="s">
        <v>182</v>
      </c>
      <c r="N463" s="264" t="s">
        <v>182</v>
      </c>
      <c r="O463" s="264" t="s">
        <v>182</v>
      </c>
      <c r="P463" s="264" t="s">
        <v>182</v>
      </c>
      <c r="Q463" s="264" t="s">
        <v>182</v>
      </c>
      <c r="R463" s="264" t="s">
        <v>182</v>
      </c>
      <c r="S463" s="264" t="s">
        <v>182</v>
      </c>
      <c r="T463" s="264" t="s">
        <v>182</v>
      </c>
      <c r="U463" s="264" t="s">
        <v>182</v>
      </c>
      <c r="V463" s="264" t="s">
        <v>182</v>
      </c>
      <c r="W463" s="264"/>
      <c r="X463" s="264"/>
      <c r="Y463" s="264"/>
      <c r="Z463" s="264"/>
      <c r="AA463" s="264"/>
      <c r="AB463" s="264"/>
      <c r="AC463" s="264"/>
      <c r="AD463" s="264"/>
      <c r="AE463" s="264"/>
      <c r="AF463" s="264"/>
      <c r="AG463" s="264"/>
      <c r="AH463" s="264"/>
      <c r="AI463" s="264"/>
      <c r="AJ463" s="264"/>
      <c r="AK463" s="264"/>
      <c r="AL463" s="264"/>
      <c r="AM463" s="264"/>
      <c r="AN463" s="264"/>
      <c r="AO463" s="264"/>
      <c r="AP463" s="264"/>
      <c r="AQ463" s="261" t="e">
        <f>VLOOKUP(A463,#REF!,5,0)</f>
        <v>#REF!</v>
      </c>
      <c r="AR463" s="261" t="e">
        <f>VLOOKUP(A463,#REF!,6,0)</f>
        <v>#REF!</v>
      </c>
      <c r="AS463"/>
    </row>
    <row r="464" spans="1:45" ht="21.6" x14ac:dyDescent="0.65">
      <c r="A464" s="191">
        <v>124122</v>
      </c>
      <c r="B464" s="265" t="s">
        <v>415</v>
      </c>
      <c r="C464" t="s">
        <v>183</v>
      </c>
      <c r="D464" t="s">
        <v>181</v>
      </c>
      <c r="E464" t="s">
        <v>181</v>
      </c>
      <c r="F464" t="s">
        <v>183</v>
      </c>
      <c r="G464" t="s">
        <v>181</v>
      </c>
      <c r="H464" t="s">
        <v>181</v>
      </c>
      <c r="I464" t="s">
        <v>183</v>
      </c>
      <c r="J464" t="s">
        <v>183</v>
      </c>
      <c r="K464" t="s">
        <v>183</v>
      </c>
      <c r="L464" t="s">
        <v>182</v>
      </c>
      <c r="M464" t="s">
        <v>183</v>
      </c>
      <c r="N464" t="s">
        <v>183</v>
      </c>
      <c r="O464" t="s">
        <v>183</v>
      </c>
      <c r="P464" t="s">
        <v>183</v>
      </c>
      <c r="Q464" t="s">
        <v>183</v>
      </c>
      <c r="R464" s="290" t="s">
        <v>182</v>
      </c>
      <c r="S464" s="290" t="s">
        <v>182</v>
      </c>
      <c r="T464" s="290" t="s">
        <v>182</v>
      </c>
      <c r="U464" s="290" t="s">
        <v>182</v>
      </c>
      <c r="V464" s="290" t="s">
        <v>182</v>
      </c>
      <c r="AQ464" s="261" t="s">
        <v>415</v>
      </c>
      <c r="AR464" s="261" t="s">
        <v>307</v>
      </c>
    </row>
    <row r="465" spans="1:45" ht="21.6" x14ac:dyDescent="0.65">
      <c r="A465" s="191">
        <v>124124</v>
      </c>
      <c r="B465" s="265" t="s">
        <v>415</v>
      </c>
      <c r="C465" t="s">
        <v>183</v>
      </c>
      <c r="D465" t="s">
        <v>181</v>
      </c>
      <c r="E465" t="s">
        <v>181</v>
      </c>
      <c r="F465" t="s">
        <v>183</v>
      </c>
      <c r="G465" t="s">
        <v>181</v>
      </c>
      <c r="H465" t="s">
        <v>181</v>
      </c>
      <c r="I465" t="s">
        <v>181</v>
      </c>
      <c r="J465" t="s">
        <v>181</v>
      </c>
      <c r="K465" t="s">
        <v>181</v>
      </c>
      <c r="L465" t="s">
        <v>183</v>
      </c>
      <c r="M465" t="s">
        <v>182</v>
      </c>
      <c r="N465" t="s">
        <v>183</v>
      </c>
      <c r="O465" t="s">
        <v>183</v>
      </c>
      <c r="P465" t="s">
        <v>183</v>
      </c>
      <c r="Q465" t="s">
        <v>183</v>
      </c>
      <c r="R465" t="s">
        <v>182</v>
      </c>
      <c r="S465" t="s">
        <v>183</v>
      </c>
      <c r="T465" t="s">
        <v>183</v>
      </c>
      <c r="U465" t="s">
        <v>183</v>
      </c>
      <c r="V465" t="s">
        <v>182</v>
      </c>
      <c r="AQ465" s="261" t="s">
        <v>415</v>
      </c>
      <c r="AR465" s="261" t="s">
        <v>307</v>
      </c>
    </row>
    <row r="466" spans="1:45" ht="21.6" x14ac:dyDescent="0.65">
      <c r="A466" s="266">
        <v>124133</v>
      </c>
      <c r="B466" s="265" t="s">
        <v>415</v>
      </c>
      <c r="C466" t="s">
        <v>183</v>
      </c>
      <c r="D466" t="s">
        <v>183</v>
      </c>
      <c r="E466" t="s">
        <v>183</v>
      </c>
      <c r="F466" t="s">
        <v>183</v>
      </c>
      <c r="G466" t="s">
        <v>183</v>
      </c>
      <c r="H466" t="s">
        <v>183</v>
      </c>
      <c r="I466" t="s">
        <v>183</v>
      </c>
      <c r="J466" t="s">
        <v>183</v>
      </c>
      <c r="K466" t="s">
        <v>183</v>
      </c>
      <c r="L466" t="s">
        <v>181</v>
      </c>
      <c r="M466" t="s">
        <v>182</v>
      </c>
      <c r="N466" t="s">
        <v>181</v>
      </c>
      <c r="O466" t="s">
        <v>181</v>
      </c>
      <c r="P466" t="s">
        <v>183</v>
      </c>
      <c r="Q466" t="s">
        <v>183</v>
      </c>
      <c r="R466" s="290" t="s">
        <v>183</v>
      </c>
      <c r="S466" s="290" t="s">
        <v>182</v>
      </c>
      <c r="T466" s="290" t="s">
        <v>181</v>
      </c>
      <c r="U466" s="290" t="s">
        <v>183</v>
      </c>
      <c r="V466" s="290" t="s">
        <v>183</v>
      </c>
      <c r="AQ466" s="261" t="s">
        <v>415</v>
      </c>
      <c r="AR466" s="261" t="s">
        <v>307</v>
      </c>
    </row>
    <row r="467" spans="1:45" ht="14.4" x14ac:dyDescent="0.3">
      <c r="A467" s="285">
        <v>124134</v>
      </c>
      <c r="B467" s="289" t="s">
        <v>415</v>
      </c>
      <c r="C467" s="264" t="s">
        <v>182</v>
      </c>
      <c r="D467" s="264" t="s">
        <v>182</v>
      </c>
      <c r="E467" s="264" t="s">
        <v>182</v>
      </c>
      <c r="F467" s="264" t="s">
        <v>182</v>
      </c>
      <c r="G467" s="264" t="s">
        <v>182</v>
      </c>
      <c r="H467" s="264" t="s">
        <v>182</v>
      </c>
      <c r="I467" s="264" t="s">
        <v>182</v>
      </c>
      <c r="J467" s="264" t="s">
        <v>182</v>
      </c>
      <c r="K467" s="264" t="s">
        <v>182</v>
      </c>
      <c r="L467" s="264" t="s">
        <v>182</v>
      </c>
      <c r="M467" s="264" t="s">
        <v>182</v>
      </c>
      <c r="N467" s="264" t="s">
        <v>182</v>
      </c>
      <c r="O467" s="264" t="s">
        <v>182</v>
      </c>
      <c r="P467" s="264" t="s">
        <v>182</v>
      </c>
      <c r="Q467" s="264" t="s">
        <v>182</v>
      </c>
      <c r="R467" s="264" t="s">
        <v>182</v>
      </c>
      <c r="S467" s="264" t="s">
        <v>182</v>
      </c>
      <c r="T467" s="264" t="s">
        <v>182</v>
      </c>
      <c r="U467" s="264" t="s">
        <v>182</v>
      </c>
      <c r="V467" s="264" t="s">
        <v>182</v>
      </c>
      <c r="W467" s="264"/>
      <c r="X467" s="264"/>
      <c r="Y467" s="264"/>
      <c r="Z467" s="264"/>
      <c r="AA467" s="264"/>
      <c r="AB467" s="264"/>
      <c r="AC467" s="264"/>
      <c r="AD467" s="264"/>
      <c r="AE467" s="264"/>
      <c r="AF467" s="264"/>
      <c r="AG467" s="264"/>
      <c r="AH467" s="264"/>
      <c r="AI467" s="264"/>
      <c r="AJ467" s="264"/>
      <c r="AK467" s="264"/>
      <c r="AL467" s="264"/>
      <c r="AM467" s="264"/>
      <c r="AN467" s="264"/>
      <c r="AO467" s="264"/>
      <c r="AP467" s="264"/>
      <c r="AQ467" s="261" t="e">
        <f>VLOOKUP(A467,#REF!,5,0)</f>
        <v>#REF!</v>
      </c>
      <c r="AR467" s="261" t="e">
        <f>VLOOKUP(A467,#REF!,6,0)</f>
        <v>#REF!</v>
      </c>
      <c r="AS467"/>
    </row>
    <row r="468" spans="1:45" ht="14.4" x14ac:dyDescent="0.3">
      <c r="A468" s="285">
        <v>124135</v>
      </c>
      <c r="B468" s="289" t="s">
        <v>415</v>
      </c>
      <c r="C468" s="264" t="s">
        <v>183</v>
      </c>
      <c r="D468" s="264" t="s">
        <v>183</v>
      </c>
      <c r="E468" s="264" t="s">
        <v>183</v>
      </c>
      <c r="F468" s="264" t="s">
        <v>183</v>
      </c>
      <c r="G468" s="264" t="s">
        <v>183</v>
      </c>
      <c r="H468" s="264" t="s">
        <v>183</v>
      </c>
      <c r="I468" s="264" t="s">
        <v>183</v>
      </c>
      <c r="J468" s="264" t="s">
        <v>183</v>
      </c>
      <c r="K468" s="264" t="s">
        <v>183</v>
      </c>
      <c r="L468" s="264" t="s">
        <v>183</v>
      </c>
      <c r="M468" s="264" t="s">
        <v>182</v>
      </c>
      <c r="N468" s="264" t="s">
        <v>183</v>
      </c>
      <c r="O468" s="264" t="s">
        <v>182</v>
      </c>
      <c r="P468" s="264" t="s">
        <v>183</v>
      </c>
      <c r="Q468" s="264" t="s">
        <v>183</v>
      </c>
      <c r="R468" s="264" t="s">
        <v>183</v>
      </c>
      <c r="S468" s="264" t="s">
        <v>182</v>
      </c>
      <c r="T468" s="264" t="s">
        <v>183</v>
      </c>
      <c r="U468" s="264" t="s">
        <v>182</v>
      </c>
      <c r="V468" s="264" t="s">
        <v>182</v>
      </c>
      <c r="W468" s="264"/>
      <c r="X468" s="264"/>
      <c r="Y468" s="264"/>
      <c r="Z468" s="264"/>
      <c r="AA468" s="264"/>
      <c r="AB468" s="264"/>
      <c r="AC468" s="264"/>
      <c r="AD468" s="264"/>
      <c r="AE468" s="264"/>
      <c r="AF468" s="264"/>
      <c r="AG468" s="264"/>
      <c r="AH468" s="264"/>
      <c r="AI468" s="264"/>
      <c r="AJ468" s="264"/>
      <c r="AK468" s="264"/>
      <c r="AL468" s="264"/>
      <c r="AM468" s="264"/>
      <c r="AN468" s="264"/>
      <c r="AO468" s="264"/>
      <c r="AP468" s="264"/>
      <c r="AQ468" s="261" t="e">
        <f>VLOOKUP(A468,#REF!,5,0)</f>
        <v>#REF!</v>
      </c>
      <c r="AR468" s="261" t="e">
        <f>VLOOKUP(A468,#REF!,6,0)</f>
        <v>#REF!</v>
      </c>
      <c r="AS468"/>
    </row>
    <row r="469" spans="1:45" ht="14.4" x14ac:dyDescent="0.3">
      <c r="A469" s="285">
        <v>124136</v>
      </c>
      <c r="B469" s="289" t="s">
        <v>415</v>
      </c>
      <c r="C469" s="264" t="s">
        <v>183</v>
      </c>
      <c r="D469" s="264" t="s">
        <v>181</v>
      </c>
      <c r="E469" s="264" t="s">
        <v>183</v>
      </c>
      <c r="F469" s="264" t="s">
        <v>183</v>
      </c>
      <c r="G469" s="264" t="s">
        <v>183</v>
      </c>
      <c r="H469" s="264" t="s">
        <v>183</v>
      </c>
      <c r="I469" s="264" t="s">
        <v>183</v>
      </c>
      <c r="J469" s="264" t="s">
        <v>183</v>
      </c>
      <c r="K469" s="264" t="s">
        <v>183</v>
      </c>
      <c r="L469" s="264" t="s">
        <v>182</v>
      </c>
      <c r="M469" s="264" t="s">
        <v>182</v>
      </c>
      <c r="N469" s="264" t="s">
        <v>183</v>
      </c>
      <c r="O469" s="264" t="s">
        <v>182</v>
      </c>
      <c r="P469" s="264" t="s">
        <v>182</v>
      </c>
      <c r="Q469" s="264" t="s">
        <v>182</v>
      </c>
      <c r="R469" s="264" t="s">
        <v>182</v>
      </c>
      <c r="S469" s="264" t="s">
        <v>182</v>
      </c>
      <c r="T469" s="264" t="s">
        <v>182</v>
      </c>
      <c r="U469" s="264" t="s">
        <v>182</v>
      </c>
      <c r="V469" s="264" t="s">
        <v>182</v>
      </c>
      <c r="W469" s="264"/>
      <c r="X469" s="264"/>
      <c r="Y469" s="264"/>
      <c r="Z469" s="264"/>
      <c r="AA469" s="264"/>
      <c r="AB469" s="264"/>
      <c r="AC469" s="264"/>
      <c r="AD469" s="264"/>
      <c r="AE469" s="264"/>
      <c r="AF469" s="264"/>
      <c r="AG469" s="264"/>
      <c r="AH469" s="264"/>
      <c r="AI469" s="264"/>
      <c r="AJ469" s="264"/>
      <c r="AK469" s="264"/>
      <c r="AL469" s="264"/>
      <c r="AM469" s="264"/>
      <c r="AN469" s="264"/>
      <c r="AO469" s="264"/>
      <c r="AP469" s="264"/>
      <c r="AQ469" s="261" t="e">
        <f>VLOOKUP(A469,#REF!,5,0)</f>
        <v>#REF!</v>
      </c>
      <c r="AR469" s="261" t="e">
        <f>VLOOKUP(A469,#REF!,6,0)</f>
        <v>#REF!</v>
      </c>
      <c r="AS469"/>
    </row>
    <row r="470" spans="1:45" ht="14.4" x14ac:dyDescent="0.3">
      <c r="A470" s="285">
        <v>124142</v>
      </c>
      <c r="B470" s="289" t="s">
        <v>415</v>
      </c>
      <c r="C470" s="264" t="s">
        <v>182</v>
      </c>
      <c r="D470" s="264" t="s">
        <v>182</v>
      </c>
      <c r="E470" s="264" t="s">
        <v>182</v>
      </c>
      <c r="F470" s="264" t="s">
        <v>182</v>
      </c>
      <c r="G470" s="264" t="s">
        <v>182</v>
      </c>
      <c r="H470" s="264" t="s">
        <v>182</v>
      </c>
      <c r="I470" s="264" t="s">
        <v>182</v>
      </c>
      <c r="J470" s="264" t="s">
        <v>182</v>
      </c>
      <c r="K470" s="264" t="s">
        <v>182</v>
      </c>
      <c r="L470" s="264" t="s">
        <v>182</v>
      </c>
      <c r="M470" s="264" t="s">
        <v>182</v>
      </c>
      <c r="N470" s="264" t="s">
        <v>182</v>
      </c>
      <c r="O470" s="264" t="s">
        <v>182</v>
      </c>
      <c r="P470" s="264" t="s">
        <v>182</v>
      </c>
      <c r="Q470" s="264" t="s">
        <v>182</v>
      </c>
      <c r="R470" s="261" t="s">
        <v>182</v>
      </c>
      <c r="S470" s="261" t="s">
        <v>182</v>
      </c>
      <c r="T470" s="261" t="s">
        <v>182</v>
      </c>
      <c r="U470" s="261" t="s">
        <v>182</v>
      </c>
      <c r="V470" s="261" t="s">
        <v>182</v>
      </c>
      <c r="W470" s="264"/>
      <c r="X470" s="264"/>
      <c r="Y470" s="264"/>
      <c r="Z470" s="264"/>
      <c r="AA470" s="264"/>
      <c r="AB470" s="264"/>
      <c r="AC470" s="264"/>
      <c r="AD470" s="264"/>
      <c r="AE470" s="264"/>
      <c r="AF470" s="264"/>
      <c r="AG470" s="264"/>
      <c r="AH470" s="264"/>
      <c r="AI470" s="264"/>
      <c r="AJ470" s="264"/>
      <c r="AK470" s="264"/>
      <c r="AL470" s="264"/>
      <c r="AM470" s="264"/>
      <c r="AN470" s="264"/>
      <c r="AO470" s="264"/>
      <c r="AP470" s="264"/>
      <c r="AQ470" s="261" t="e">
        <f>VLOOKUP(A470,#REF!,5,0)</f>
        <v>#REF!</v>
      </c>
      <c r="AR470" s="261" t="e">
        <f>VLOOKUP(A470,#REF!,6,0)</f>
        <v>#REF!</v>
      </c>
      <c r="AS470"/>
    </row>
    <row r="471" spans="1:45" ht="14.4" x14ac:dyDescent="0.3">
      <c r="A471" s="285">
        <v>124143</v>
      </c>
      <c r="B471" s="289" t="s">
        <v>415</v>
      </c>
      <c r="C471" s="264" t="s">
        <v>183</v>
      </c>
      <c r="D471" s="264" t="s">
        <v>181</v>
      </c>
      <c r="E471" s="264" t="s">
        <v>181</v>
      </c>
      <c r="F471" s="264" t="s">
        <v>183</v>
      </c>
      <c r="G471" s="264" t="s">
        <v>183</v>
      </c>
      <c r="H471" s="264" t="s">
        <v>183</v>
      </c>
      <c r="I471" s="264" t="s">
        <v>183</v>
      </c>
      <c r="J471" s="264" t="s">
        <v>183</v>
      </c>
      <c r="K471" s="264" t="s">
        <v>183</v>
      </c>
      <c r="L471" s="264" t="s">
        <v>181</v>
      </c>
      <c r="M471" s="264" t="s">
        <v>183</v>
      </c>
      <c r="N471" s="264" t="s">
        <v>181</v>
      </c>
      <c r="O471" s="264" t="s">
        <v>181</v>
      </c>
      <c r="P471" s="264" t="s">
        <v>183</v>
      </c>
      <c r="Q471" s="264" t="s">
        <v>183</v>
      </c>
      <c r="R471" s="264" t="s">
        <v>183</v>
      </c>
      <c r="S471" s="264" t="s">
        <v>183</v>
      </c>
      <c r="T471" s="264" t="s">
        <v>183</v>
      </c>
      <c r="U471" s="264" t="s">
        <v>183</v>
      </c>
      <c r="V471" s="264" t="s">
        <v>183</v>
      </c>
      <c r="W471" s="264"/>
      <c r="X471" s="264"/>
      <c r="Y471" s="264"/>
      <c r="Z471" s="264"/>
      <c r="AA471" s="264"/>
      <c r="AB471" s="264"/>
      <c r="AC471" s="264"/>
      <c r="AD471" s="264"/>
      <c r="AE471" s="264"/>
      <c r="AF471" s="264"/>
      <c r="AG471" s="264"/>
      <c r="AH471" s="264"/>
      <c r="AI471" s="264"/>
      <c r="AJ471" s="264"/>
      <c r="AK471" s="264"/>
      <c r="AL471" s="264"/>
      <c r="AM471" s="264"/>
      <c r="AN471" s="264"/>
      <c r="AO471" s="264"/>
      <c r="AP471" s="264"/>
      <c r="AQ471" s="261" t="e">
        <f>VLOOKUP(A471,#REF!,5,0)</f>
        <v>#REF!</v>
      </c>
      <c r="AR471" s="261" t="e">
        <f>VLOOKUP(A471,#REF!,6,0)</f>
        <v>#REF!</v>
      </c>
      <c r="AS471"/>
    </row>
    <row r="472" spans="1:45" ht="14.4" x14ac:dyDescent="0.3">
      <c r="A472" s="285">
        <v>124145</v>
      </c>
      <c r="B472" s="289" t="s">
        <v>415</v>
      </c>
      <c r="C472" s="264" t="s">
        <v>181</v>
      </c>
      <c r="D472" s="264" t="s">
        <v>181</v>
      </c>
      <c r="E472" s="264" t="s">
        <v>183</v>
      </c>
      <c r="F472" s="264" t="s">
        <v>183</v>
      </c>
      <c r="G472" s="264" t="s">
        <v>183</v>
      </c>
      <c r="H472" s="264" t="s">
        <v>183</v>
      </c>
      <c r="I472" s="264" t="s">
        <v>183</v>
      </c>
      <c r="J472" s="264" t="s">
        <v>183</v>
      </c>
      <c r="K472" s="264" t="s">
        <v>183</v>
      </c>
      <c r="L472" s="264" t="s">
        <v>183</v>
      </c>
      <c r="M472" s="264" t="s">
        <v>183</v>
      </c>
      <c r="N472" s="264" t="s">
        <v>182</v>
      </c>
      <c r="O472" s="264" t="s">
        <v>182</v>
      </c>
      <c r="P472" s="264" t="s">
        <v>182</v>
      </c>
      <c r="Q472" s="264" t="s">
        <v>182</v>
      </c>
      <c r="R472" s="261" t="s">
        <v>182</v>
      </c>
      <c r="S472" s="261" t="s">
        <v>182</v>
      </c>
      <c r="T472" s="261" t="s">
        <v>182</v>
      </c>
      <c r="U472" s="261" t="s">
        <v>182</v>
      </c>
      <c r="V472" s="261" t="s">
        <v>182</v>
      </c>
      <c r="W472" s="264"/>
      <c r="X472" s="264"/>
      <c r="Y472" s="264"/>
      <c r="Z472" s="264"/>
      <c r="AA472" s="264"/>
      <c r="AB472" s="264"/>
      <c r="AC472" s="264"/>
      <c r="AD472" s="264"/>
      <c r="AE472" s="264"/>
      <c r="AF472" s="264"/>
      <c r="AG472" s="264"/>
      <c r="AH472" s="264"/>
      <c r="AI472" s="264"/>
      <c r="AJ472" s="264"/>
      <c r="AK472" s="264"/>
      <c r="AL472" s="264"/>
      <c r="AM472" s="264"/>
      <c r="AN472" s="264"/>
      <c r="AO472" s="264"/>
      <c r="AP472" s="264"/>
      <c r="AQ472" s="261" t="e">
        <f>VLOOKUP(A472,#REF!,5,0)</f>
        <v>#REF!</v>
      </c>
      <c r="AR472" s="261" t="e">
        <f>VLOOKUP(A472,#REF!,6,0)</f>
        <v>#REF!</v>
      </c>
      <c r="AS472"/>
    </row>
    <row r="473" spans="1:45" ht="21.6" x14ac:dyDescent="0.65">
      <c r="A473" s="191">
        <v>124151</v>
      </c>
      <c r="B473" s="265" t="s">
        <v>415</v>
      </c>
      <c r="C473" t="s">
        <v>183</v>
      </c>
      <c r="D473" t="s">
        <v>181</v>
      </c>
      <c r="E473" t="s">
        <v>183</v>
      </c>
      <c r="F473" t="s">
        <v>183</v>
      </c>
      <c r="G473" t="s">
        <v>183</v>
      </c>
      <c r="H473" t="s">
        <v>183</v>
      </c>
      <c r="I473" t="s">
        <v>183</v>
      </c>
      <c r="J473" t="s">
        <v>183</v>
      </c>
      <c r="K473" t="s">
        <v>183</v>
      </c>
      <c r="L473" t="s">
        <v>183</v>
      </c>
      <c r="M473" t="s">
        <v>182</v>
      </c>
      <c r="N473" t="s">
        <v>181</v>
      </c>
      <c r="O473" t="s">
        <v>183</v>
      </c>
      <c r="P473" t="s">
        <v>183</v>
      </c>
      <c r="Q473" t="s">
        <v>183</v>
      </c>
      <c r="R473" s="290" t="s">
        <v>183</v>
      </c>
      <c r="S473" s="290" t="s">
        <v>183</v>
      </c>
      <c r="T473" s="290" t="s">
        <v>183</v>
      </c>
      <c r="U473" s="290" t="s">
        <v>183</v>
      </c>
      <c r="V473" s="290" t="s">
        <v>183</v>
      </c>
      <c r="AQ473" s="261" t="s">
        <v>415</v>
      </c>
      <c r="AR473" s="261" t="s">
        <v>307</v>
      </c>
    </row>
    <row r="474" spans="1:45" ht="14.4" x14ac:dyDescent="0.3">
      <c r="A474" s="285">
        <v>124157</v>
      </c>
      <c r="B474" s="289" t="s">
        <v>415</v>
      </c>
      <c r="C474" s="264" t="s">
        <v>182</v>
      </c>
      <c r="D474" s="264" t="s">
        <v>182</v>
      </c>
      <c r="E474" s="264" t="s">
        <v>182</v>
      </c>
      <c r="F474" s="264" t="s">
        <v>182</v>
      </c>
      <c r="G474" s="264" t="s">
        <v>182</v>
      </c>
      <c r="H474" s="264" t="s">
        <v>182</v>
      </c>
      <c r="I474" s="264" t="s">
        <v>182</v>
      </c>
      <c r="J474" s="264" t="s">
        <v>182</v>
      </c>
      <c r="K474" s="264" t="s">
        <v>182</v>
      </c>
      <c r="L474" s="264" t="s">
        <v>182</v>
      </c>
      <c r="M474" s="264" t="s">
        <v>182</v>
      </c>
      <c r="N474" s="264" t="s">
        <v>182</v>
      </c>
      <c r="O474" s="264" t="s">
        <v>182</v>
      </c>
      <c r="P474" s="264" t="s">
        <v>182</v>
      </c>
      <c r="Q474" s="264" t="s">
        <v>182</v>
      </c>
      <c r="R474" s="264" t="s">
        <v>182</v>
      </c>
      <c r="S474" s="264" t="s">
        <v>182</v>
      </c>
      <c r="T474" s="264" t="s">
        <v>182</v>
      </c>
      <c r="U474" s="264" t="s">
        <v>182</v>
      </c>
      <c r="V474" s="264" t="s">
        <v>182</v>
      </c>
      <c r="W474" s="264"/>
      <c r="X474" s="264"/>
      <c r="Y474" s="264"/>
      <c r="Z474" s="264"/>
      <c r="AA474" s="264"/>
      <c r="AB474" s="264"/>
      <c r="AC474" s="264"/>
      <c r="AD474" s="264"/>
      <c r="AE474" s="264"/>
      <c r="AF474" s="264"/>
      <c r="AG474" s="264"/>
      <c r="AH474" s="264"/>
      <c r="AI474" s="264"/>
      <c r="AJ474" s="264"/>
      <c r="AK474" s="264"/>
      <c r="AL474" s="264"/>
      <c r="AM474" s="264"/>
      <c r="AN474" s="264"/>
      <c r="AO474" s="264"/>
      <c r="AP474" s="264"/>
      <c r="AQ474" s="261" t="e">
        <f>VLOOKUP(A474,#REF!,5,0)</f>
        <v>#REF!</v>
      </c>
      <c r="AR474" s="261" t="e">
        <f>VLOOKUP(A474,#REF!,6,0)</f>
        <v>#REF!</v>
      </c>
      <c r="AS474"/>
    </row>
    <row r="475" spans="1:45" ht="14.4" x14ac:dyDescent="0.3">
      <c r="A475" s="285">
        <v>124166</v>
      </c>
      <c r="B475" s="289" t="s">
        <v>415</v>
      </c>
      <c r="C475" s="264" t="s">
        <v>183</v>
      </c>
      <c r="D475" s="264" t="s">
        <v>183</v>
      </c>
      <c r="E475" s="264" t="s">
        <v>183</v>
      </c>
      <c r="F475" s="264" t="s">
        <v>183</v>
      </c>
      <c r="G475" s="264" t="s">
        <v>183</v>
      </c>
      <c r="H475" s="264" t="s">
        <v>183</v>
      </c>
      <c r="I475" s="264" t="s">
        <v>181</v>
      </c>
      <c r="J475" s="264" t="s">
        <v>183</v>
      </c>
      <c r="K475" s="264" t="s">
        <v>183</v>
      </c>
      <c r="L475" s="264" t="s">
        <v>183</v>
      </c>
      <c r="M475" s="264" t="s">
        <v>183</v>
      </c>
      <c r="N475" s="264" t="s">
        <v>183</v>
      </c>
      <c r="O475" s="264" t="s">
        <v>182</v>
      </c>
      <c r="P475" s="264" t="s">
        <v>183</v>
      </c>
      <c r="Q475" s="264" t="s">
        <v>183</v>
      </c>
      <c r="R475" s="261" t="s">
        <v>182</v>
      </c>
      <c r="S475" s="261" t="s">
        <v>182</v>
      </c>
      <c r="T475" s="261" t="s">
        <v>182</v>
      </c>
      <c r="U475" s="261" t="s">
        <v>182</v>
      </c>
      <c r="V475" s="261" t="s">
        <v>182</v>
      </c>
      <c r="W475" s="264"/>
      <c r="X475" s="264"/>
      <c r="Y475" s="264"/>
      <c r="Z475" s="264"/>
      <c r="AA475" s="264"/>
      <c r="AB475" s="264"/>
      <c r="AC475" s="264"/>
      <c r="AD475" s="264"/>
      <c r="AE475" s="264"/>
      <c r="AF475" s="264"/>
      <c r="AG475" s="264"/>
      <c r="AH475" s="264"/>
      <c r="AI475" s="264"/>
      <c r="AJ475" s="264"/>
      <c r="AK475" s="264"/>
      <c r="AL475" s="264"/>
      <c r="AM475" s="264"/>
      <c r="AN475" s="264"/>
      <c r="AO475" s="264"/>
      <c r="AP475" s="264"/>
      <c r="AQ475" s="261" t="e">
        <f>VLOOKUP(A475,#REF!,5,0)</f>
        <v>#REF!</v>
      </c>
      <c r="AR475" s="261" t="e">
        <f>VLOOKUP(A475,#REF!,6,0)</f>
        <v>#REF!</v>
      </c>
      <c r="AS475"/>
    </row>
    <row r="476" spans="1:45" ht="21.6" x14ac:dyDescent="0.65">
      <c r="A476" s="266">
        <v>124169</v>
      </c>
      <c r="B476" s="265" t="s">
        <v>415</v>
      </c>
      <c r="C476" t="s">
        <v>183</v>
      </c>
      <c r="D476" t="s">
        <v>183</v>
      </c>
      <c r="E476" t="s">
        <v>181</v>
      </c>
      <c r="F476" t="s">
        <v>183</v>
      </c>
      <c r="G476" t="s">
        <v>183</v>
      </c>
      <c r="H476" t="s">
        <v>183</v>
      </c>
      <c r="I476" t="s">
        <v>182</v>
      </c>
      <c r="J476" t="s">
        <v>183</v>
      </c>
      <c r="K476" t="s">
        <v>183</v>
      </c>
      <c r="L476" t="s">
        <v>182</v>
      </c>
      <c r="M476" t="s">
        <v>182</v>
      </c>
      <c r="N476" t="s">
        <v>181</v>
      </c>
      <c r="O476" t="s">
        <v>183</v>
      </c>
      <c r="P476" t="s">
        <v>183</v>
      </c>
      <c r="Q476" t="s">
        <v>182</v>
      </c>
      <c r="R476" s="290" t="s">
        <v>183</v>
      </c>
      <c r="S476" s="290" t="s">
        <v>183</v>
      </c>
      <c r="T476" s="290" t="s">
        <v>182</v>
      </c>
      <c r="U476" s="290" t="s">
        <v>183</v>
      </c>
      <c r="V476" s="290" t="s">
        <v>182</v>
      </c>
      <c r="AQ476" s="261" t="s">
        <v>415</v>
      </c>
      <c r="AR476" s="261" t="s">
        <v>307</v>
      </c>
    </row>
    <row r="477" spans="1:45" ht="21.6" x14ac:dyDescent="0.65">
      <c r="A477" s="191">
        <v>124171</v>
      </c>
      <c r="B477" s="265" t="s">
        <v>415</v>
      </c>
      <c r="C477" t="s">
        <v>183</v>
      </c>
      <c r="D477" t="s">
        <v>183</v>
      </c>
      <c r="E477" t="s">
        <v>183</v>
      </c>
      <c r="F477" t="s">
        <v>183</v>
      </c>
      <c r="G477" t="s">
        <v>181</v>
      </c>
      <c r="H477" t="s">
        <v>183</v>
      </c>
      <c r="I477" t="s">
        <v>183</v>
      </c>
      <c r="J477" t="s">
        <v>183</v>
      </c>
      <c r="K477" t="s">
        <v>183</v>
      </c>
      <c r="L477" t="s">
        <v>181</v>
      </c>
      <c r="M477" t="s">
        <v>183</v>
      </c>
      <c r="N477" t="s">
        <v>181</v>
      </c>
      <c r="O477" t="s">
        <v>182</v>
      </c>
      <c r="P477" t="s">
        <v>181</v>
      </c>
      <c r="Q477" t="s">
        <v>183</v>
      </c>
      <c r="R477" t="s">
        <v>183</v>
      </c>
      <c r="S477" t="s">
        <v>183</v>
      </c>
      <c r="T477" t="s">
        <v>182</v>
      </c>
      <c r="U477" t="s">
        <v>183</v>
      </c>
      <c r="V477" t="s">
        <v>182</v>
      </c>
      <c r="AQ477" s="261" t="s">
        <v>415</v>
      </c>
      <c r="AR477" s="261" t="s">
        <v>307</v>
      </c>
    </row>
    <row r="478" spans="1:45" ht="14.4" x14ac:dyDescent="0.3">
      <c r="A478" s="285">
        <v>124173</v>
      </c>
      <c r="B478" s="289" t="s">
        <v>415</v>
      </c>
      <c r="C478" s="264" t="s">
        <v>183</v>
      </c>
      <c r="D478" s="264" t="s">
        <v>183</v>
      </c>
      <c r="E478" s="264" t="s">
        <v>182</v>
      </c>
      <c r="F478" s="264" t="s">
        <v>182</v>
      </c>
      <c r="G478" s="264" t="s">
        <v>182</v>
      </c>
      <c r="H478" s="264" t="s">
        <v>307</v>
      </c>
      <c r="I478" s="264" t="s">
        <v>307</v>
      </c>
      <c r="J478" s="264" t="s">
        <v>307</v>
      </c>
      <c r="K478" s="264" t="s">
        <v>307</v>
      </c>
      <c r="L478" s="264" t="s">
        <v>307</v>
      </c>
      <c r="M478" s="264" t="s">
        <v>182</v>
      </c>
      <c r="N478" s="264" t="s">
        <v>182</v>
      </c>
      <c r="O478" s="264" t="s">
        <v>182</v>
      </c>
      <c r="P478" s="264" t="s">
        <v>182</v>
      </c>
      <c r="Q478" s="264" t="s">
        <v>182</v>
      </c>
      <c r="R478" s="264" t="s">
        <v>182</v>
      </c>
      <c r="S478" s="264" t="s">
        <v>182</v>
      </c>
      <c r="T478" s="264" t="s">
        <v>182</v>
      </c>
      <c r="U478" s="264" t="s">
        <v>182</v>
      </c>
      <c r="V478" s="264" t="s">
        <v>182</v>
      </c>
      <c r="W478" s="264"/>
      <c r="X478" s="264"/>
      <c r="Y478" s="264"/>
      <c r="Z478" s="264"/>
      <c r="AA478" s="264"/>
      <c r="AB478" s="264"/>
      <c r="AC478" s="264"/>
      <c r="AD478" s="264"/>
      <c r="AE478" s="264"/>
      <c r="AF478" s="264"/>
      <c r="AG478" s="264"/>
      <c r="AH478" s="264"/>
      <c r="AI478" s="264"/>
      <c r="AJ478" s="264"/>
      <c r="AK478" s="264"/>
      <c r="AL478" s="264"/>
      <c r="AM478" s="264"/>
      <c r="AN478" s="264"/>
      <c r="AO478" s="264"/>
      <c r="AP478" s="264"/>
      <c r="AQ478" s="261" t="e">
        <f>VLOOKUP(A478,#REF!,5,0)</f>
        <v>#REF!</v>
      </c>
      <c r="AR478" s="261" t="e">
        <f>VLOOKUP(A478,#REF!,6,0)</f>
        <v>#REF!</v>
      </c>
      <c r="AS478"/>
    </row>
    <row r="479" spans="1:45" ht="21.6" x14ac:dyDescent="0.65">
      <c r="A479" s="266">
        <v>124175</v>
      </c>
      <c r="B479" s="265" t="s">
        <v>415</v>
      </c>
      <c r="C479" t="s">
        <v>181</v>
      </c>
      <c r="D479" t="s">
        <v>183</v>
      </c>
      <c r="E479" t="s">
        <v>183</v>
      </c>
      <c r="F479" t="s">
        <v>183</v>
      </c>
      <c r="G479" t="s">
        <v>181</v>
      </c>
      <c r="H479" t="s">
        <v>181</v>
      </c>
      <c r="I479" t="s">
        <v>183</v>
      </c>
      <c r="J479" t="s">
        <v>183</v>
      </c>
      <c r="K479" t="s">
        <v>183</v>
      </c>
      <c r="L479" t="s">
        <v>181</v>
      </c>
      <c r="M479" t="s">
        <v>183</v>
      </c>
      <c r="N479" t="s">
        <v>181</v>
      </c>
      <c r="O479" t="s">
        <v>181</v>
      </c>
      <c r="P479" t="s">
        <v>183</v>
      </c>
      <c r="Q479" t="s">
        <v>181</v>
      </c>
      <c r="R479" t="s">
        <v>181</v>
      </c>
      <c r="S479" t="s">
        <v>181</v>
      </c>
      <c r="T479" t="s">
        <v>181</v>
      </c>
      <c r="U479" t="s">
        <v>181</v>
      </c>
      <c r="V479" t="s">
        <v>181</v>
      </c>
      <c r="AQ479" s="261" t="s">
        <v>415</v>
      </c>
      <c r="AR479" s="261" t="s">
        <v>307</v>
      </c>
    </row>
    <row r="480" spans="1:45" ht="14.4" x14ac:dyDescent="0.3">
      <c r="A480" s="285">
        <v>124183</v>
      </c>
      <c r="B480" s="289" t="s">
        <v>415</v>
      </c>
      <c r="C480" s="264" t="s">
        <v>183</v>
      </c>
      <c r="D480" s="264" t="s">
        <v>183</v>
      </c>
      <c r="E480" s="264" t="s">
        <v>183</v>
      </c>
      <c r="F480" s="264" t="s">
        <v>183</v>
      </c>
      <c r="G480" s="264" t="s">
        <v>183</v>
      </c>
      <c r="H480" s="264" t="s">
        <v>183</v>
      </c>
      <c r="I480" s="264" t="s">
        <v>183</v>
      </c>
      <c r="J480" s="264" t="s">
        <v>182</v>
      </c>
      <c r="K480" s="264" t="s">
        <v>183</v>
      </c>
      <c r="L480" s="264" t="s">
        <v>183</v>
      </c>
      <c r="M480" s="264" t="s">
        <v>183</v>
      </c>
      <c r="N480" s="264" t="s">
        <v>183</v>
      </c>
      <c r="O480" s="264" t="s">
        <v>183</v>
      </c>
      <c r="P480" s="264" t="s">
        <v>182</v>
      </c>
      <c r="Q480" s="264" t="s">
        <v>182</v>
      </c>
      <c r="R480" s="261" t="s">
        <v>182</v>
      </c>
      <c r="S480" s="261" t="s">
        <v>182</v>
      </c>
      <c r="T480" s="261" t="s">
        <v>182</v>
      </c>
      <c r="U480" s="261" t="s">
        <v>182</v>
      </c>
      <c r="V480" s="261" t="s">
        <v>182</v>
      </c>
      <c r="W480" s="264"/>
      <c r="X480" s="264"/>
      <c r="Y480" s="264"/>
      <c r="Z480" s="264"/>
      <c r="AA480" s="264"/>
      <c r="AB480" s="264"/>
      <c r="AC480" s="264"/>
      <c r="AD480" s="264"/>
      <c r="AE480" s="264"/>
      <c r="AF480" s="264"/>
      <c r="AG480" s="264"/>
      <c r="AH480" s="264"/>
      <c r="AI480" s="264"/>
      <c r="AJ480" s="264"/>
      <c r="AK480" s="264"/>
      <c r="AL480" s="264"/>
      <c r="AM480" s="264"/>
      <c r="AN480" s="264"/>
      <c r="AO480" s="264"/>
      <c r="AP480" s="264"/>
      <c r="AQ480" s="261" t="e">
        <f>VLOOKUP(A480,#REF!,5,0)</f>
        <v>#REF!</v>
      </c>
      <c r="AR480" s="261" t="e">
        <f>VLOOKUP(A480,#REF!,6,0)</f>
        <v>#REF!</v>
      </c>
      <c r="AS480"/>
    </row>
    <row r="481" spans="1:45" ht="21.6" x14ac:dyDescent="0.65">
      <c r="A481" s="266">
        <v>124187</v>
      </c>
      <c r="B481" s="265" t="s">
        <v>415</v>
      </c>
      <c r="C481" t="s">
        <v>183</v>
      </c>
      <c r="D481" t="s">
        <v>181</v>
      </c>
      <c r="E481" t="s">
        <v>181</v>
      </c>
      <c r="F481" t="s">
        <v>183</v>
      </c>
      <c r="G481" t="s">
        <v>181</v>
      </c>
      <c r="H481" t="s">
        <v>181</v>
      </c>
      <c r="I481" t="s">
        <v>183</v>
      </c>
      <c r="J481" t="s">
        <v>183</v>
      </c>
      <c r="K481" t="s">
        <v>183</v>
      </c>
      <c r="L481" t="s">
        <v>181</v>
      </c>
      <c r="M481" t="s">
        <v>183</v>
      </c>
      <c r="N481" t="s">
        <v>181</v>
      </c>
      <c r="O481" t="s">
        <v>183</v>
      </c>
      <c r="P481" t="s">
        <v>183</v>
      </c>
      <c r="Q481" t="s">
        <v>181</v>
      </c>
      <c r="R481" s="290" t="s">
        <v>183</v>
      </c>
      <c r="S481" s="290" t="s">
        <v>183</v>
      </c>
      <c r="T481" s="290" t="s">
        <v>183</v>
      </c>
      <c r="U481" s="290" t="s">
        <v>183</v>
      </c>
      <c r="V481" s="290" t="s">
        <v>183</v>
      </c>
      <c r="AQ481" s="261" t="s">
        <v>415</v>
      </c>
      <c r="AR481" s="261" t="s">
        <v>307</v>
      </c>
    </row>
    <row r="482" spans="1:45" ht="21.6" x14ac:dyDescent="0.65">
      <c r="A482" s="191">
        <v>124190</v>
      </c>
      <c r="B482" s="265" t="s">
        <v>415</v>
      </c>
      <c r="C482" t="s">
        <v>183</v>
      </c>
      <c r="D482" t="s">
        <v>183</v>
      </c>
      <c r="E482" t="s">
        <v>181</v>
      </c>
      <c r="F482" t="s">
        <v>183</v>
      </c>
      <c r="G482" t="s">
        <v>183</v>
      </c>
      <c r="H482" t="s">
        <v>183</v>
      </c>
      <c r="I482" t="s">
        <v>183</v>
      </c>
      <c r="J482" t="s">
        <v>183</v>
      </c>
      <c r="K482" t="s">
        <v>183</v>
      </c>
      <c r="L482" t="s">
        <v>181</v>
      </c>
      <c r="M482" t="s">
        <v>183</v>
      </c>
      <c r="N482" t="s">
        <v>181</v>
      </c>
      <c r="O482" t="s">
        <v>181</v>
      </c>
      <c r="P482" t="s">
        <v>183</v>
      </c>
      <c r="Q482" t="s">
        <v>181</v>
      </c>
      <c r="R482" t="s">
        <v>183</v>
      </c>
      <c r="S482" t="s">
        <v>183</v>
      </c>
      <c r="T482" t="s">
        <v>183</v>
      </c>
      <c r="U482" t="s">
        <v>183</v>
      </c>
      <c r="V482" t="s">
        <v>183</v>
      </c>
      <c r="AQ482" s="261" t="s">
        <v>415</v>
      </c>
      <c r="AR482" s="261" t="s">
        <v>307</v>
      </c>
    </row>
    <row r="483" spans="1:45" ht="21.6" x14ac:dyDescent="0.65">
      <c r="A483" s="191">
        <v>124192</v>
      </c>
      <c r="B483" s="265" t="s">
        <v>417</v>
      </c>
      <c r="C483" t="s">
        <v>183</v>
      </c>
      <c r="D483" t="s">
        <v>181</v>
      </c>
      <c r="E483" t="s">
        <v>181</v>
      </c>
      <c r="F483" t="s">
        <v>181</v>
      </c>
      <c r="G483" t="s">
        <v>183</v>
      </c>
      <c r="H483" t="s">
        <v>183</v>
      </c>
      <c r="I483" t="s">
        <v>182</v>
      </c>
      <c r="J483" t="s">
        <v>182</v>
      </c>
      <c r="K483" t="s">
        <v>182</v>
      </c>
      <c r="L483" t="s">
        <v>182</v>
      </c>
      <c r="M483" t="s">
        <v>182</v>
      </c>
      <c r="N483" t="s">
        <v>182</v>
      </c>
      <c r="O483" t="s">
        <v>182</v>
      </c>
      <c r="P483" t="s">
        <v>182</v>
      </c>
      <c r="Q483" t="s">
        <v>182</v>
      </c>
      <c r="AQ483" s="261" t="s">
        <v>417</v>
      </c>
      <c r="AR483" s="261" t="s">
        <v>307</v>
      </c>
      <c r="AS483"/>
    </row>
    <row r="484" spans="1:45" ht="21.6" x14ac:dyDescent="0.65">
      <c r="A484" s="191">
        <v>124194</v>
      </c>
      <c r="B484" s="265" t="s">
        <v>415</v>
      </c>
      <c r="C484" t="s">
        <v>183</v>
      </c>
      <c r="D484" t="s">
        <v>183</v>
      </c>
      <c r="E484" t="s">
        <v>183</v>
      </c>
      <c r="F484" t="s">
        <v>183</v>
      </c>
      <c r="G484" t="s">
        <v>183</v>
      </c>
      <c r="H484" t="s">
        <v>183</v>
      </c>
      <c r="I484" t="s">
        <v>183</v>
      </c>
      <c r="J484" t="s">
        <v>183</v>
      </c>
      <c r="K484" t="s">
        <v>183</v>
      </c>
      <c r="L484" t="s">
        <v>183</v>
      </c>
      <c r="M484" t="s">
        <v>183</v>
      </c>
      <c r="N484" t="s">
        <v>183</v>
      </c>
      <c r="O484" t="s">
        <v>183</v>
      </c>
      <c r="P484" t="s">
        <v>183</v>
      </c>
      <c r="Q484" t="s">
        <v>183</v>
      </c>
      <c r="R484" s="290" t="s">
        <v>182</v>
      </c>
      <c r="S484" s="290" t="s">
        <v>182</v>
      </c>
      <c r="T484" s="290" t="s">
        <v>182</v>
      </c>
      <c r="U484" s="290" t="s">
        <v>182</v>
      </c>
      <c r="V484" s="290" t="s">
        <v>182</v>
      </c>
      <c r="AQ484" s="261" t="s">
        <v>415</v>
      </c>
      <c r="AR484" s="261" t="s">
        <v>307</v>
      </c>
    </row>
    <row r="485" spans="1:45" ht="21.6" x14ac:dyDescent="0.65">
      <c r="A485" s="191">
        <v>124204</v>
      </c>
      <c r="B485" s="265" t="s">
        <v>415</v>
      </c>
      <c r="C485" t="s">
        <v>183</v>
      </c>
      <c r="D485" t="s">
        <v>183</v>
      </c>
      <c r="E485" t="s">
        <v>181</v>
      </c>
      <c r="F485" t="s">
        <v>182</v>
      </c>
      <c r="G485" t="s">
        <v>181</v>
      </c>
      <c r="H485" t="s">
        <v>181</v>
      </c>
      <c r="I485" t="s">
        <v>183</v>
      </c>
      <c r="J485" t="s">
        <v>183</v>
      </c>
      <c r="K485" t="s">
        <v>182</v>
      </c>
      <c r="L485" t="s">
        <v>183</v>
      </c>
      <c r="M485" s="264" t="s">
        <v>182</v>
      </c>
      <c r="N485" s="264" t="s">
        <v>182</v>
      </c>
      <c r="O485" s="264" t="s">
        <v>182</v>
      </c>
      <c r="P485" s="264" t="s">
        <v>182</v>
      </c>
      <c r="Q485" s="264" t="s">
        <v>182</v>
      </c>
      <c r="R485" s="264" t="s">
        <v>182</v>
      </c>
      <c r="S485" s="264" t="s">
        <v>182</v>
      </c>
      <c r="T485" s="264" t="s">
        <v>182</v>
      </c>
      <c r="U485" s="264" t="s">
        <v>182</v>
      </c>
      <c r="V485" s="264" t="s">
        <v>182</v>
      </c>
      <c r="AQ485" s="261" t="s">
        <v>415</v>
      </c>
      <c r="AR485" s="261" t="s">
        <v>307</v>
      </c>
    </row>
    <row r="486" spans="1:45" ht="21.6" x14ac:dyDescent="0.65">
      <c r="A486" s="266">
        <v>124205</v>
      </c>
      <c r="B486" s="265" t="s">
        <v>415</v>
      </c>
      <c r="C486" t="s">
        <v>183</v>
      </c>
      <c r="D486" t="s">
        <v>183</v>
      </c>
      <c r="E486" t="s">
        <v>183</v>
      </c>
      <c r="F486" t="s">
        <v>183</v>
      </c>
      <c r="G486" t="s">
        <v>183</v>
      </c>
      <c r="H486" t="s">
        <v>183</v>
      </c>
      <c r="I486" t="s">
        <v>183</v>
      </c>
      <c r="J486" t="s">
        <v>183</v>
      </c>
      <c r="K486" t="s">
        <v>181</v>
      </c>
      <c r="L486" t="s">
        <v>181</v>
      </c>
      <c r="M486" t="s">
        <v>183</v>
      </c>
      <c r="N486" t="s">
        <v>181</v>
      </c>
      <c r="O486" t="s">
        <v>183</v>
      </c>
      <c r="P486" t="s">
        <v>183</v>
      </c>
      <c r="Q486" t="s">
        <v>181</v>
      </c>
      <c r="R486" s="290" t="s">
        <v>183</v>
      </c>
      <c r="S486" s="290" t="s">
        <v>183</v>
      </c>
      <c r="T486" s="290" t="s">
        <v>182</v>
      </c>
      <c r="U486" s="290" t="s">
        <v>183</v>
      </c>
      <c r="V486" s="290" t="s">
        <v>183</v>
      </c>
      <c r="AQ486" s="261" t="s">
        <v>415</v>
      </c>
      <c r="AR486" s="261" t="s">
        <v>307</v>
      </c>
    </row>
    <row r="487" spans="1:45" ht="21.6" x14ac:dyDescent="0.65">
      <c r="A487" s="191">
        <v>124207</v>
      </c>
      <c r="B487" s="265" t="s">
        <v>415</v>
      </c>
      <c r="C487" t="s">
        <v>183</v>
      </c>
      <c r="D487" t="s">
        <v>183</v>
      </c>
      <c r="E487" t="s">
        <v>183</v>
      </c>
      <c r="F487" t="s">
        <v>183</v>
      </c>
      <c r="G487" t="s">
        <v>183</v>
      </c>
      <c r="H487" t="s">
        <v>183</v>
      </c>
      <c r="I487" t="s">
        <v>183</v>
      </c>
      <c r="J487" t="s">
        <v>183</v>
      </c>
      <c r="K487" t="s">
        <v>183</v>
      </c>
      <c r="L487" t="s">
        <v>183</v>
      </c>
      <c r="M487" t="s">
        <v>183</v>
      </c>
      <c r="N487" t="s">
        <v>183</v>
      </c>
      <c r="O487" t="s">
        <v>183</v>
      </c>
      <c r="P487" t="s">
        <v>183</v>
      </c>
      <c r="Q487" t="s">
        <v>183</v>
      </c>
      <c r="R487" s="261" t="s">
        <v>182</v>
      </c>
      <c r="S487" s="261" t="s">
        <v>182</v>
      </c>
      <c r="T487" s="261" t="s">
        <v>182</v>
      </c>
      <c r="U487" s="261" t="s">
        <v>182</v>
      </c>
      <c r="V487" s="261" t="s">
        <v>182</v>
      </c>
      <c r="AQ487" s="261" t="s">
        <v>415</v>
      </c>
      <c r="AR487" s="261" t="s">
        <v>307</v>
      </c>
    </row>
    <row r="488" spans="1:45" ht="14.4" x14ac:dyDescent="0.3">
      <c r="A488" s="285">
        <v>124214</v>
      </c>
      <c r="B488" s="289" t="s">
        <v>415</v>
      </c>
      <c r="C488" s="264" t="s">
        <v>182</v>
      </c>
      <c r="D488" s="264" t="s">
        <v>182</v>
      </c>
      <c r="E488" s="264" t="s">
        <v>182</v>
      </c>
      <c r="F488" s="264" t="s">
        <v>182</v>
      </c>
      <c r="G488" s="264" t="s">
        <v>182</v>
      </c>
      <c r="H488" s="264" t="s">
        <v>182</v>
      </c>
      <c r="I488" s="264" t="s">
        <v>182</v>
      </c>
      <c r="J488" s="264" t="s">
        <v>182</v>
      </c>
      <c r="K488" s="264" t="s">
        <v>182</v>
      </c>
      <c r="L488" s="264" t="s">
        <v>182</v>
      </c>
      <c r="M488" s="264" t="s">
        <v>182</v>
      </c>
      <c r="N488" s="264" t="s">
        <v>182</v>
      </c>
      <c r="O488" s="264" t="s">
        <v>182</v>
      </c>
      <c r="P488" s="264" t="s">
        <v>182</v>
      </c>
      <c r="Q488" s="264" t="s">
        <v>182</v>
      </c>
      <c r="R488" s="261" t="s">
        <v>182</v>
      </c>
      <c r="S488" s="261" t="s">
        <v>182</v>
      </c>
      <c r="T488" s="261" t="s">
        <v>182</v>
      </c>
      <c r="U488" s="261" t="s">
        <v>182</v>
      </c>
      <c r="V488" s="261" t="s">
        <v>182</v>
      </c>
      <c r="W488" s="264"/>
      <c r="X488" s="264"/>
      <c r="Y488" s="264"/>
      <c r="Z488" s="264"/>
      <c r="AA488" s="264"/>
      <c r="AB488" s="264"/>
      <c r="AC488" s="264"/>
      <c r="AD488" s="264"/>
      <c r="AE488" s="264"/>
      <c r="AF488" s="264"/>
      <c r="AG488" s="264"/>
      <c r="AH488" s="264"/>
      <c r="AI488" s="264"/>
      <c r="AJ488" s="264"/>
      <c r="AK488" s="264"/>
      <c r="AL488" s="264"/>
      <c r="AM488" s="264"/>
      <c r="AN488" s="264"/>
      <c r="AO488" s="264"/>
      <c r="AP488" s="264"/>
      <c r="AQ488" s="261" t="e">
        <f>VLOOKUP(A488,#REF!,5,0)</f>
        <v>#REF!</v>
      </c>
      <c r="AR488" s="261" t="e">
        <f>VLOOKUP(A488,#REF!,6,0)</f>
        <v>#REF!</v>
      </c>
      <c r="AS488"/>
    </row>
    <row r="489" spans="1:45" ht="14.4" x14ac:dyDescent="0.3">
      <c r="A489" s="285">
        <v>124217</v>
      </c>
      <c r="B489" s="289" t="s">
        <v>415</v>
      </c>
      <c r="C489" s="264" t="s">
        <v>182</v>
      </c>
      <c r="D489" s="264" t="s">
        <v>181</v>
      </c>
      <c r="E489" s="264" t="s">
        <v>182</v>
      </c>
      <c r="F489" s="264" t="s">
        <v>182</v>
      </c>
      <c r="G489" s="264" t="s">
        <v>181</v>
      </c>
      <c r="H489" s="264" t="s">
        <v>183</v>
      </c>
      <c r="I489" s="264" t="s">
        <v>182</v>
      </c>
      <c r="J489" s="264" t="s">
        <v>183</v>
      </c>
      <c r="K489" s="264" t="s">
        <v>182</v>
      </c>
      <c r="L489" s="264" t="s">
        <v>183</v>
      </c>
      <c r="M489" s="264" t="s">
        <v>183</v>
      </c>
      <c r="N489" s="264" t="s">
        <v>183</v>
      </c>
      <c r="O489" s="264" t="s">
        <v>182</v>
      </c>
      <c r="P489" s="264" t="s">
        <v>183</v>
      </c>
      <c r="Q489" s="264" t="s">
        <v>182</v>
      </c>
      <c r="R489" s="261" t="s">
        <v>183</v>
      </c>
      <c r="S489" s="261" t="s">
        <v>183</v>
      </c>
      <c r="T489" s="261" t="s">
        <v>182</v>
      </c>
      <c r="U489" s="261" t="s">
        <v>183</v>
      </c>
      <c r="V489" s="261" t="s">
        <v>182</v>
      </c>
      <c r="W489" s="264"/>
      <c r="X489" s="264"/>
      <c r="Y489" s="264"/>
      <c r="Z489" s="264"/>
      <c r="AA489" s="264"/>
      <c r="AB489" s="264"/>
      <c r="AC489" s="264"/>
      <c r="AD489" s="264"/>
      <c r="AE489" s="264"/>
      <c r="AF489" s="264"/>
      <c r="AG489" s="264"/>
      <c r="AH489" s="264"/>
      <c r="AI489" s="264"/>
      <c r="AJ489" s="264"/>
      <c r="AK489" s="264"/>
      <c r="AL489" s="264"/>
      <c r="AM489" s="264"/>
      <c r="AN489" s="264"/>
      <c r="AO489" s="264"/>
      <c r="AP489" s="264"/>
      <c r="AQ489" s="261" t="e">
        <f>VLOOKUP(A489,#REF!,5,0)</f>
        <v>#REF!</v>
      </c>
      <c r="AR489" s="261" t="e">
        <f>VLOOKUP(A489,#REF!,6,0)</f>
        <v>#REF!</v>
      </c>
      <c r="AS489"/>
    </row>
    <row r="490" spans="1:45" ht="14.4" x14ac:dyDescent="0.3">
      <c r="A490" s="285">
        <v>124227</v>
      </c>
      <c r="B490" s="289" t="s">
        <v>415</v>
      </c>
      <c r="C490" s="264" t="s">
        <v>182</v>
      </c>
      <c r="D490" s="264" t="s">
        <v>182</v>
      </c>
      <c r="E490" s="264" t="s">
        <v>182</v>
      </c>
      <c r="F490" s="264" t="s">
        <v>182</v>
      </c>
      <c r="G490" s="264" t="s">
        <v>182</v>
      </c>
      <c r="H490" s="264" t="s">
        <v>182</v>
      </c>
      <c r="I490" s="264" t="s">
        <v>182</v>
      </c>
      <c r="J490" s="264" t="s">
        <v>182</v>
      </c>
      <c r="K490" s="264" t="s">
        <v>182</v>
      </c>
      <c r="L490" s="264" t="s">
        <v>182</v>
      </c>
      <c r="M490" s="264" t="s">
        <v>182</v>
      </c>
      <c r="N490" s="264" t="s">
        <v>182</v>
      </c>
      <c r="O490" s="264" t="s">
        <v>182</v>
      </c>
      <c r="P490" s="264" t="s">
        <v>182</v>
      </c>
      <c r="Q490" s="264" t="s">
        <v>182</v>
      </c>
      <c r="R490" s="264" t="s">
        <v>182</v>
      </c>
      <c r="S490" s="264" t="s">
        <v>182</v>
      </c>
      <c r="T490" s="264" t="s">
        <v>182</v>
      </c>
      <c r="U490" s="264" t="s">
        <v>182</v>
      </c>
      <c r="V490" s="264" t="s">
        <v>182</v>
      </c>
      <c r="W490" s="264"/>
      <c r="X490" s="264"/>
      <c r="Y490" s="264"/>
      <c r="Z490" s="264"/>
      <c r="AA490" s="264"/>
      <c r="AB490" s="264"/>
      <c r="AC490" s="264"/>
      <c r="AD490" s="264"/>
      <c r="AE490" s="264"/>
      <c r="AF490" s="264"/>
      <c r="AG490" s="264"/>
      <c r="AH490" s="264"/>
      <c r="AI490" s="264"/>
      <c r="AJ490" s="264"/>
      <c r="AK490" s="264"/>
      <c r="AL490" s="264"/>
      <c r="AM490" s="264"/>
      <c r="AN490" s="264"/>
      <c r="AO490" s="264"/>
      <c r="AP490" s="264"/>
      <c r="AQ490" s="261" t="e">
        <f>VLOOKUP(A490,#REF!,5,0)</f>
        <v>#REF!</v>
      </c>
      <c r="AR490" s="261" t="e">
        <f>VLOOKUP(A490,#REF!,6,0)</f>
        <v>#REF!</v>
      </c>
      <c r="AS490"/>
    </row>
    <row r="491" spans="1:45" ht="14.4" x14ac:dyDescent="0.3">
      <c r="A491" s="287">
        <v>124230</v>
      </c>
      <c r="B491" s="289" t="s">
        <v>415</v>
      </c>
      <c r="C491" s="264" t="s">
        <v>182</v>
      </c>
      <c r="D491" s="264" t="s">
        <v>183</v>
      </c>
      <c r="E491" s="264" t="s">
        <v>182</v>
      </c>
      <c r="F491" s="264" t="s">
        <v>182</v>
      </c>
      <c r="G491" s="264" t="s">
        <v>181</v>
      </c>
      <c r="H491" s="264" t="s">
        <v>183</v>
      </c>
      <c r="I491" s="264" t="s">
        <v>182</v>
      </c>
      <c r="J491" s="264" t="s">
        <v>182</v>
      </c>
      <c r="K491" s="264" t="s">
        <v>182</v>
      </c>
      <c r="L491" s="264" t="s">
        <v>183</v>
      </c>
      <c r="M491" s="264" t="s">
        <v>182</v>
      </c>
      <c r="N491" s="264" t="s">
        <v>182</v>
      </c>
      <c r="O491" s="264" t="s">
        <v>182</v>
      </c>
      <c r="P491" s="264" t="s">
        <v>182</v>
      </c>
      <c r="Q491" s="264" t="s">
        <v>182</v>
      </c>
      <c r="R491" s="261" t="s">
        <v>182</v>
      </c>
      <c r="S491" s="261" t="s">
        <v>182</v>
      </c>
      <c r="T491" s="261" t="s">
        <v>182</v>
      </c>
      <c r="U491" s="261" t="s">
        <v>182</v>
      </c>
      <c r="V491" s="261" t="s">
        <v>182</v>
      </c>
      <c r="W491" s="264"/>
      <c r="X491" s="264"/>
      <c r="Y491" s="264"/>
      <c r="Z491" s="264"/>
      <c r="AA491" s="264"/>
      <c r="AB491" s="264"/>
      <c r="AC491" s="264"/>
      <c r="AD491" s="264"/>
      <c r="AE491" s="264"/>
      <c r="AF491" s="264"/>
      <c r="AG491" s="264"/>
      <c r="AH491" s="264"/>
      <c r="AI491" s="264"/>
      <c r="AJ491" s="264"/>
      <c r="AK491" s="264"/>
      <c r="AL491" s="264"/>
      <c r="AM491" s="264"/>
      <c r="AN491" s="264"/>
      <c r="AO491" s="264"/>
      <c r="AP491" s="264"/>
      <c r="AQ491" s="261" t="e">
        <f>VLOOKUP(A491,#REF!,5,0)</f>
        <v>#REF!</v>
      </c>
      <c r="AR491" s="261" t="e">
        <f>VLOOKUP(A491,#REF!,6,0)</f>
        <v>#REF!</v>
      </c>
      <c r="AS491"/>
    </row>
    <row r="492" spans="1:45" ht="14.4" x14ac:dyDescent="0.3">
      <c r="A492" s="287">
        <v>124230</v>
      </c>
      <c r="B492" s="289" t="s">
        <v>415</v>
      </c>
      <c r="C492" s="264" t="s">
        <v>183</v>
      </c>
      <c r="D492" s="264" t="s">
        <v>183</v>
      </c>
      <c r="E492" s="264" t="s">
        <v>183</v>
      </c>
      <c r="F492" s="264" t="s">
        <v>183</v>
      </c>
      <c r="G492" s="264" t="s">
        <v>181</v>
      </c>
      <c r="H492" s="264" t="s">
        <v>183</v>
      </c>
      <c r="I492" s="264" t="s">
        <v>183</v>
      </c>
      <c r="J492" s="264" t="s">
        <v>183</v>
      </c>
      <c r="K492" s="264" t="s">
        <v>182</v>
      </c>
      <c r="L492" s="264" t="s">
        <v>183</v>
      </c>
      <c r="M492" s="264" t="s">
        <v>182</v>
      </c>
      <c r="N492" s="264" t="s">
        <v>182</v>
      </c>
      <c r="O492" s="264" t="s">
        <v>182</v>
      </c>
      <c r="P492" s="264" t="s">
        <v>182</v>
      </c>
      <c r="Q492" s="264" t="s">
        <v>182</v>
      </c>
      <c r="R492" s="261" t="s">
        <v>182</v>
      </c>
      <c r="S492" s="261" t="s">
        <v>182</v>
      </c>
      <c r="T492" s="261" t="s">
        <v>182</v>
      </c>
      <c r="U492" s="261" t="s">
        <v>182</v>
      </c>
      <c r="V492" s="261" t="s">
        <v>182</v>
      </c>
      <c r="W492" s="264"/>
      <c r="X492" s="264"/>
      <c r="Y492" s="264"/>
      <c r="Z492" s="264"/>
      <c r="AA492" s="264"/>
      <c r="AB492" s="264"/>
      <c r="AC492" s="264"/>
      <c r="AD492" s="264"/>
      <c r="AE492" s="264"/>
      <c r="AF492" s="264"/>
      <c r="AG492" s="264"/>
      <c r="AH492" s="264"/>
      <c r="AI492" s="264"/>
      <c r="AJ492" s="264"/>
      <c r="AK492" s="264"/>
      <c r="AL492" s="264"/>
      <c r="AM492" s="264"/>
      <c r="AN492" s="264"/>
      <c r="AO492" s="264"/>
      <c r="AP492" s="264"/>
      <c r="AQ492" s="261" t="e">
        <f>VLOOKUP(A492,#REF!,5,0)</f>
        <v>#REF!</v>
      </c>
      <c r="AR492" s="261" t="e">
        <f>VLOOKUP(A492,#REF!,6,0)</f>
        <v>#REF!</v>
      </c>
      <c r="AS492"/>
    </row>
    <row r="493" spans="1:45" ht="21.6" x14ac:dyDescent="0.65">
      <c r="A493" s="238">
        <v>124238</v>
      </c>
      <c r="B493" s="265" t="s">
        <v>415</v>
      </c>
      <c r="C493" t="s">
        <v>182</v>
      </c>
      <c r="D493" t="s">
        <v>182</v>
      </c>
      <c r="E493" t="s">
        <v>182</v>
      </c>
      <c r="F493" t="s">
        <v>182</v>
      </c>
      <c r="G493" t="s">
        <v>183</v>
      </c>
      <c r="H493" t="s">
        <v>183</v>
      </c>
      <c r="I493" t="s">
        <v>182</v>
      </c>
      <c r="J493" t="s">
        <v>182</v>
      </c>
      <c r="K493" t="s">
        <v>182</v>
      </c>
      <c r="L493" t="s">
        <v>181</v>
      </c>
      <c r="M493" t="s">
        <v>182</v>
      </c>
      <c r="N493" t="s">
        <v>181</v>
      </c>
      <c r="O493" t="s">
        <v>182</v>
      </c>
      <c r="P493" t="s">
        <v>183</v>
      </c>
      <c r="Q493" t="s">
        <v>181</v>
      </c>
      <c r="R493" s="290" t="s">
        <v>181</v>
      </c>
      <c r="S493" s="290" t="s">
        <v>183</v>
      </c>
      <c r="T493" s="290" t="s">
        <v>182</v>
      </c>
      <c r="U493" s="290" t="s">
        <v>181</v>
      </c>
      <c r="V493" s="290" t="s">
        <v>182</v>
      </c>
      <c r="AQ493" s="261" t="s">
        <v>415</v>
      </c>
      <c r="AR493" s="261" t="s">
        <v>307</v>
      </c>
    </row>
    <row r="494" spans="1:45" ht="21.6" x14ac:dyDescent="0.65">
      <c r="A494" s="238">
        <v>124239</v>
      </c>
      <c r="B494" s="265" t="s">
        <v>415</v>
      </c>
      <c r="C494" t="s">
        <v>183</v>
      </c>
      <c r="D494" t="s">
        <v>181</v>
      </c>
      <c r="E494" t="s">
        <v>181</v>
      </c>
      <c r="F494" t="s">
        <v>181</v>
      </c>
      <c r="G494" t="s">
        <v>182</v>
      </c>
      <c r="H494" t="s">
        <v>183</v>
      </c>
      <c r="I494" t="s">
        <v>183</v>
      </c>
      <c r="J494" t="s">
        <v>183</v>
      </c>
      <c r="K494" t="s">
        <v>183</v>
      </c>
      <c r="L494" t="s">
        <v>183</v>
      </c>
      <c r="M494" t="s">
        <v>183</v>
      </c>
      <c r="N494" t="s">
        <v>183</v>
      </c>
      <c r="O494" t="s">
        <v>183</v>
      </c>
      <c r="P494" t="s">
        <v>183</v>
      </c>
      <c r="Q494" t="s">
        <v>183</v>
      </c>
      <c r="R494" s="261" t="s">
        <v>182</v>
      </c>
      <c r="S494" s="261" t="s">
        <v>182</v>
      </c>
      <c r="T494" s="261" t="s">
        <v>182</v>
      </c>
      <c r="U494" s="261" t="s">
        <v>182</v>
      </c>
      <c r="V494" s="261" t="s">
        <v>182</v>
      </c>
      <c r="AQ494" s="261" t="s">
        <v>415</v>
      </c>
      <c r="AR494" s="261" t="s">
        <v>307</v>
      </c>
    </row>
    <row r="495" spans="1:45" ht="21.6" x14ac:dyDescent="0.65">
      <c r="A495" s="267">
        <v>124240</v>
      </c>
      <c r="B495" s="265" t="s">
        <v>415</v>
      </c>
      <c r="C495" t="s">
        <v>183</v>
      </c>
      <c r="D495" t="s">
        <v>181</v>
      </c>
      <c r="E495" t="s">
        <v>183</v>
      </c>
      <c r="F495" t="s">
        <v>183</v>
      </c>
      <c r="G495" t="s">
        <v>183</v>
      </c>
      <c r="H495" t="s">
        <v>183</v>
      </c>
      <c r="I495" t="s">
        <v>183</v>
      </c>
      <c r="J495" t="s">
        <v>183</v>
      </c>
      <c r="K495" t="s">
        <v>183</v>
      </c>
      <c r="L495" t="s">
        <v>183</v>
      </c>
      <c r="M495" t="s">
        <v>183</v>
      </c>
      <c r="N495" t="s">
        <v>183</v>
      </c>
      <c r="O495" t="s">
        <v>183</v>
      </c>
      <c r="P495" t="s">
        <v>183</v>
      </c>
      <c r="Q495" t="s">
        <v>183</v>
      </c>
      <c r="R495" s="261" t="s">
        <v>182</v>
      </c>
      <c r="S495" s="261" t="s">
        <v>182</v>
      </c>
      <c r="T495" s="261" t="s">
        <v>182</v>
      </c>
      <c r="U495" s="261" t="s">
        <v>182</v>
      </c>
      <c r="V495" s="261" t="s">
        <v>182</v>
      </c>
      <c r="AQ495" s="261" t="s">
        <v>415</v>
      </c>
      <c r="AR495" s="261" t="s">
        <v>307</v>
      </c>
    </row>
    <row r="496" spans="1:45" ht="21.6" x14ac:dyDescent="0.65">
      <c r="A496" s="238">
        <v>124241</v>
      </c>
      <c r="B496" s="265" t="s">
        <v>415</v>
      </c>
      <c r="C496" t="s">
        <v>183</v>
      </c>
      <c r="D496" t="s">
        <v>181</v>
      </c>
      <c r="E496" t="s">
        <v>181</v>
      </c>
      <c r="F496" t="s">
        <v>181</v>
      </c>
      <c r="G496" t="s">
        <v>183</v>
      </c>
      <c r="H496" t="s">
        <v>183</v>
      </c>
      <c r="I496" t="s">
        <v>183</v>
      </c>
      <c r="J496" t="s">
        <v>183</v>
      </c>
      <c r="K496" t="s">
        <v>182</v>
      </c>
      <c r="L496" t="s">
        <v>183</v>
      </c>
      <c r="M496" t="s">
        <v>183</v>
      </c>
      <c r="N496" t="s">
        <v>182</v>
      </c>
      <c r="O496" t="s">
        <v>182</v>
      </c>
      <c r="P496" t="s">
        <v>182</v>
      </c>
      <c r="Q496" t="s">
        <v>182</v>
      </c>
      <c r="R496" s="264" t="s">
        <v>182</v>
      </c>
      <c r="S496" s="264" t="s">
        <v>182</v>
      </c>
      <c r="T496" s="264" t="s">
        <v>182</v>
      </c>
      <c r="U496" s="264" t="s">
        <v>182</v>
      </c>
      <c r="V496" s="264" t="s">
        <v>182</v>
      </c>
      <c r="AQ496" s="261" t="s">
        <v>415</v>
      </c>
      <c r="AR496" s="261" t="s">
        <v>307</v>
      </c>
    </row>
    <row r="497" spans="1:45" ht="21.6" x14ac:dyDescent="0.65">
      <c r="A497" s="238">
        <v>124243</v>
      </c>
      <c r="B497" s="265" t="s">
        <v>415</v>
      </c>
      <c r="C497" t="s">
        <v>183</v>
      </c>
      <c r="D497" t="s">
        <v>183</v>
      </c>
      <c r="E497" t="s">
        <v>181</v>
      </c>
      <c r="F497" t="s">
        <v>183</v>
      </c>
      <c r="G497" t="s">
        <v>183</v>
      </c>
      <c r="H497" t="s">
        <v>183</v>
      </c>
      <c r="I497" t="s">
        <v>182</v>
      </c>
      <c r="J497" t="s">
        <v>182</v>
      </c>
      <c r="K497" t="s">
        <v>183</v>
      </c>
      <c r="L497" t="s">
        <v>183</v>
      </c>
      <c r="M497" t="s">
        <v>183</v>
      </c>
      <c r="N497" t="s">
        <v>183</v>
      </c>
      <c r="O497" t="s">
        <v>183</v>
      </c>
      <c r="P497" t="s">
        <v>183</v>
      </c>
      <c r="Q497" t="s">
        <v>183</v>
      </c>
      <c r="R497" s="264" t="s">
        <v>182</v>
      </c>
      <c r="S497" s="264" t="s">
        <v>182</v>
      </c>
      <c r="T497" s="264" t="s">
        <v>182</v>
      </c>
      <c r="U497" s="264" t="s">
        <v>182</v>
      </c>
      <c r="V497" s="264" t="s">
        <v>182</v>
      </c>
      <c r="AQ497" s="261" t="s">
        <v>415</v>
      </c>
      <c r="AR497" s="261" t="s">
        <v>307</v>
      </c>
    </row>
    <row r="498" spans="1:45" ht="21.6" x14ac:dyDescent="0.65">
      <c r="A498" s="267">
        <v>124247</v>
      </c>
      <c r="B498" s="265" t="s">
        <v>415</v>
      </c>
      <c r="C498" t="s">
        <v>181</v>
      </c>
      <c r="D498" t="s">
        <v>183</v>
      </c>
      <c r="E498" t="s">
        <v>183</v>
      </c>
      <c r="F498" t="s">
        <v>183</v>
      </c>
      <c r="G498" t="s">
        <v>183</v>
      </c>
      <c r="H498" t="s">
        <v>182</v>
      </c>
      <c r="I498" t="s">
        <v>183</v>
      </c>
      <c r="J498" t="s">
        <v>183</v>
      </c>
      <c r="K498" t="s">
        <v>183</v>
      </c>
      <c r="L498" t="s">
        <v>182</v>
      </c>
      <c r="M498" t="s">
        <v>183</v>
      </c>
      <c r="N498" t="s">
        <v>183</v>
      </c>
      <c r="O498" t="s">
        <v>183</v>
      </c>
      <c r="P498" t="s">
        <v>183</v>
      </c>
      <c r="Q498" t="s">
        <v>183</v>
      </c>
      <c r="R498" s="264" t="s">
        <v>182</v>
      </c>
      <c r="S498" s="264" t="s">
        <v>182</v>
      </c>
      <c r="T498" s="264" t="s">
        <v>182</v>
      </c>
      <c r="U498" s="264" t="s">
        <v>182</v>
      </c>
      <c r="V498" s="264" t="s">
        <v>182</v>
      </c>
      <c r="AQ498" s="261" t="s">
        <v>415</v>
      </c>
      <c r="AR498" s="261" t="s">
        <v>307</v>
      </c>
    </row>
    <row r="499" spans="1:45" ht="21.6" x14ac:dyDescent="0.65">
      <c r="A499" s="238">
        <v>124248</v>
      </c>
      <c r="B499" s="265" t="s">
        <v>415</v>
      </c>
      <c r="C499" t="s">
        <v>183</v>
      </c>
      <c r="D499" t="s">
        <v>183</v>
      </c>
      <c r="E499" t="s">
        <v>183</v>
      </c>
      <c r="F499" t="s">
        <v>183</v>
      </c>
      <c r="G499" t="s">
        <v>183</v>
      </c>
      <c r="H499" t="s">
        <v>183</v>
      </c>
      <c r="I499" t="s">
        <v>183</v>
      </c>
      <c r="J499" t="s">
        <v>183</v>
      </c>
      <c r="K499" t="s">
        <v>183</v>
      </c>
      <c r="L499" t="s">
        <v>181</v>
      </c>
      <c r="M499" t="s">
        <v>183</v>
      </c>
      <c r="N499" t="s">
        <v>183</v>
      </c>
      <c r="O499" t="s">
        <v>183</v>
      </c>
      <c r="P499" t="s">
        <v>183</v>
      </c>
      <c r="Q499" t="s">
        <v>183</v>
      </c>
      <c r="R499" s="261" t="s">
        <v>182</v>
      </c>
      <c r="S499" s="261" t="s">
        <v>182</v>
      </c>
      <c r="T499" s="261" t="s">
        <v>182</v>
      </c>
      <c r="U499" s="261" t="s">
        <v>182</v>
      </c>
      <c r="V499" s="261" t="s">
        <v>182</v>
      </c>
      <c r="AQ499" s="261" t="s">
        <v>415</v>
      </c>
      <c r="AR499" s="261" t="s">
        <v>307</v>
      </c>
    </row>
    <row r="500" spans="1:45" ht="21.6" x14ac:dyDescent="0.65">
      <c r="A500" s="238">
        <v>124249</v>
      </c>
      <c r="B500" s="265" t="s">
        <v>415</v>
      </c>
      <c r="C500" t="s">
        <v>183</v>
      </c>
      <c r="D500" t="s">
        <v>183</v>
      </c>
      <c r="E500" t="s">
        <v>183</v>
      </c>
      <c r="F500" t="s">
        <v>183</v>
      </c>
      <c r="G500" t="s">
        <v>183</v>
      </c>
      <c r="H500" t="s">
        <v>181</v>
      </c>
      <c r="I500" t="s">
        <v>181</v>
      </c>
      <c r="J500" t="s">
        <v>183</v>
      </c>
      <c r="K500" t="s">
        <v>183</v>
      </c>
      <c r="L500" t="s">
        <v>183</v>
      </c>
      <c r="M500" t="s">
        <v>183</v>
      </c>
      <c r="N500" t="s">
        <v>183</v>
      </c>
      <c r="O500" t="s">
        <v>183</v>
      </c>
      <c r="P500" t="s">
        <v>183</v>
      </c>
      <c r="Q500" t="s">
        <v>183</v>
      </c>
      <c r="R500" s="261" t="s">
        <v>182</v>
      </c>
      <c r="S500" s="261" t="s">
        <v>182</v>
      </c>
      <c r="T500" s="261" t="s">
        <v>182</v>
      </c>
      <c r="U500" s="261" t="s">
        <v>182</v>
      </c>
      <c r="V500" s="261" t="s">
        <v>182</v>
      </c>
      <c r="AQ500" s="261" t="s">
        <v>415</v>
      </c>
      <c r="AR500" s="261" t="s">
        <v>307</v>
      </c>
    </row>
    <row r="501" spans="1:45" ht="21.6" x14ac:dyDescent="0.65">
      <c r="A501" s="238">
        <v>124251</v>
      </c>
      <c r="B501" s="265" t="s">
        <v>415</v>
      </c>
      <c r="C501" t="s">
        <v>181</v>
      </c>
      <c r="D501" t="s">
        <v>183</v>
      </c>
      <c r="E501" t="s">
        <v>181</v>
      </c>
      <c r="F501" t="s">
        <v>183</v>
      </c>
      <c r="G501" t="s">
        <v>181</v>
      </c>
      <c r="H501" t="s">
        <v>183</v>
      </c>
      <c r="I501" t="s">
        <v>183</v>
      </c>
      <c r="J501" t="s">
        <v>182</v>
      </c>
      <c r="K501" t="s">
        <v>182</v>
      </c>
      <c r="L501" t="s">
        <v>181</v>
      </c>
      <c r="M501" t="s">
        <v>182</v>
      </c>
      <c r="N501" t="s">
        <v>183</v>
      </c>
      <c r="O501" t="s">
        <v>183</v>
      </c>
      <c r="P501" t="s">
        <v>183</v>
      </c>
      <c r="Q501" t="s">
        <v>183</v>
      </c>
      <c r="R501" s="261" t="s">
        <v>182</v>
      </c>
      <c r="S501" s="261" t="s">
        <v>182</v>
      </c>
      <c r="T501" s="261" t="s">
        <v>182</v>
      </c>
      <c r="U501" s="261" t="s">
        <v>182</v>
      </c>
      <c r="V501" s="261" t="s">
        <v>182</v>
      </c>
      <c r="AQ501" s="261" t="s">
        <v>415</v>
      </c>
      <c r="AR501" s="261" t="s">
        <v>307</v>
      </c>
    </row>
    <row r="502" spans="1:45" ht="21.6" x14ac:dyDescent="0.65">
      <c r="A502" s="267">
        <v>124253</v>
      </c>
      <c r="B502" s="265" t="s">
        <v>415</v>
      </c>
      <c r="C502" t="s">
        <v>181</v>
      </c>
      <c r="D502" t="s">
        <v>183</v>
      </c>
      <c r="E502" t="s">
        <v>181</v>
      </c>
      <c r="F502" t="s">
        <v>182</v>
      </c>
      <c r="G502" t="s">
        <v>182</v>
      </c>
      <c r="H502" t="s">
        <v>183</v>
      </c>
      <c r="I502" t="s">
        <v>182</v>
      </c>
      <c r="J502" t="s">
        <v>182</v>
      </c>
      <c r="K502" t="s">
        <v>182</v>
      </c>
      <c r="L502" t="s">
        <v>182</v>
      </c>
      <c r="M502" t="s">
        <v>183</v>
      </c>
      <c r="N502" t="s">
        <v>183</v>
      </c>
      <c r="O502" t="s">
        <v>183</v>
      </c>
      <c r="P502" t="s">
        <v>183</v>
      </c>
      <c r="Q502" t="s">
        <v>183</v>
      </c>
      <c r="R502" s="261" t="s">
        <v>182</v>
      </c>
      <c r="S502" s="261" t="s">
        <v>182</v>
      </c>
      <c r="T502" s="261" t="s">
        <v>182</v>
      </c>
      <c r="U502" s="261" t="s">
        <v>182</v>
      </c>
      <c r="V502" s="261" t="s">
        <v>182</v>
      </c>
      <c r="AQ502" s="261" t="s">
        <v>415</v>
      </c>
      <c r="AR502" s="261" t="s">
        <v>307</v>
      </c>
    </row>
    <row r="503" spans="1:45" ht="14.4" x14ac:dyDescent="0.3">
      <c r="A503" s="287">
        <v>124254</v>
      </c>
      <c r="B503" s="289" t="s">
        <v>415</v>
      </c>
      <c r="C503" s="264" t="s">
        <v>182</v>
      </c>
      <c r="D503" s="264" t="s">
        <v>183</v>
      </c>
      <c r="E503" s="264" t="s">
        <v>183</v>
      </c>
      <c r="F503" s="264" t="s">
        <v>183</v>
      </c>
      <c r="G503" s="264" t="s">
        <v>182</v>
      </c>
      <c r="H503" s="264" t="s">
        <v>183</v>
      </c>
      <c r="I503" s="264" t="s">
        <v>183</v>
      </c>
      <c r="J503" s="264" t="s">
        <v>183</v>
      </c>
      <c r="K503" s="264" t="s">
        <v>183</v>
      </c>
      <c r="L503" s="264" t="s">
        <v>183</v>
      </c>
      <c r="M503" s="264" t="s">
        <v>182</v>
      </c>
      <c r="N503" s="264" t="s">
        <v>182</v>
      </c>
      <c r="O503" s="264" t="s">
        <v>182</v>
      </c>
      <c r="P503" s="264" t="s">
        <v>182</v>
      </c>
      <c r="Q503" s="264" t="s">
        <v>182</v>
      </c>
      <c r="R503" s="261" t="s">
        <v>182</v>
      </c>
      <c r="S503" s="261" t="s">
        <v>182</v>
      </c>
      <c r="T503" s="261" t="s">
        <v>182</v>
      </c>
      <c r="U503" s="261" t="s">
        <v>182</v>
      </c>
      <c r="V503" s="261" t="s">
        <v>182</v>
      </c>
      <c r="W503" s="264"/>
      <c r="X503" s="264"/>
      <c r="Y503" s="264"/>
      <c r="Z503" s="264"/>
      <c r="AA503" s="264"/>
      <c r="AB503" s="264"/>
      <c r="AC503" s="264"/>
      <c r="AD503" s="264"/>
      <c r="AE503" s="264"/>
      <c r="AF503" s="264"/>
      <c r="AG503" s="264"/>
      <c r="AH503" s="264"/>
      <c r="AI503" s="264"/>
      <c r="AJ503" s="264"/>
      <c r="AK503" s="264"/>
      <c r="AL503" s="264"/>
      <c r="AM503" s="264"/>
      <c r="AN503" s="264"/>
      <c r="AO503" s="264"/>
      <c r="AP503" s="264"/>
      <c r="AQ503" s="261" t="e">
        <f>VLOOKUP(A503,#REF!,5,0)</f>
        <v>#REF!</v>
      </c>
      <c r="AR503" s="261" t="e">
        <f>VLOOKUP(A503,#REF!,6,0)</f>
        <v>#REF!</v>
      </c>
      <c r="AS503"/>
    </row>
    <row r="504" spans="1:45" ht="21.6" x14ac:dyDescent="0.65">
      <c r="A504" s="238">
        <v>124257</v>
      </c>
      <c r="B504" s="265" t="s">
        <v>415</v>
      </c>
      <c r="C504" t="s">
        <v>182</v>
      </c>
      <c r="D504" t="s">
        <v>182</v>
      </c>
      <c r="E504" t="s">
        <v>182</v>
      </c>
      <c r="F504" t="s">
        <v>182</v>
      </c>
      <c r="G504" t="s">
        <v>182</v>
      </c>
      <c r="H504" t="s">
        <v>183</v>
      </c>
      <c r="I504" t="s">
        <v>182</v>
      </c>
      <c r="J504" t="s">
        <v>182</v>
      </c>
      <c r="K504" t="s">
        <v>182</v>
      </c>
      <c r="L504" t="s">
        <v>181</v>
      </c>
      <c r="M504" t="s">
        <v>183</v>
      </c>
      <c r="N504" t="s">
        <v>183</v>
      </c>
      <c r="O504" t="s">
        <v>183</v>
      </c>
      <c r="P504" t="s">
        <v>183</v>
      </c>
      <c r="Q504" t="s">
        <v>183</v>
      </c>
      <c r="R504" s="264" t="s">
        <v>182</v>
      </c>
      <c r="S504" s="264" t="s">
        <v>182</v>
      </c>
      <c r="T504" s="264" t="s">
        <v>182</v>
      </c>
      <c r="U504" s="264" t="s">
        <v>182</v>
      </c>
      <c r="V504" s="264" t="s">
        <v>182</v>
      </c>
      <c r="AQ504" s="261" t="s">
        <v>415</v>
      </c>
      <c r="AR504" s="261" t="s">
        <v>307</v>
      </c>
    </row>
    <row r="505" spans="1:45" ht="21.6" x14ac:dyDescent="0.65">
      <c r="A505" s="267">
        <v>124258</v>
      </c>
      <c r="B505" s="265" t="s">
        <v>415</v>
      </c>
      <c r="C505" t="s">
        <v>183</v>
      </c>
      <c r="D505" t="s">
        <v>183</v>
      </c>
      <c r="E505" t="s">
        <v>183</v>
      </c>
      <c r="F505" t="s">
        <v>183</v>
      </c>
      <c r="G505" t="s">
        <v>183</v>
      </c>
      <c r="H505" t="s">
        <v>183</v>
      </c>
      <c r="I505" t="s">
        <v>181</v>
      </c>
      <c r="J505" t="s">
        <v>183</v>
      </c>
      <c r="K505" t="s">
        <v>183</v>
      </c>
      <c r="L505" t="s">
        <v>181</v>
      </c>
      <c r="M505" t="s">
        <v>183</v>
      </c>
      <c r="N505" t="s">
        <v>183</v>
      </c>
      <c r="O505" t="s">
        <v>183</v>
      </c>
      <c r="P505" t="s">
        <v>183</v>
      </c>
      <c r="Q505" t="s">
        <v>183</v>
      </c>
      <c r="R505" s="261" t="s">
        <v>182</v>
      </c>
      <c r="S505" s="261" t="s">
        <v>182</v>
      </c>
      <c r="T505" s="261" t="s">
        <v>182</v>
      </c>
      <c r="U505" s="261" t="s">
        <v>182</v>
      </c>
      <c r="V505" s="261" t="s">
        <v>182</v>
      </c>
      <c r="AQ505" s="261" t="s">
        <v>415</v>
      </c>
      <c r="AR505" s="261" t="s">
        <v>307</v>
      </c>
    </row>
    <row r="506" spans="1:45" ht="21.6" x14ac:dyDescent="0.65">
      <c r="A506" s="238">
        <v>124259</v>
      </c>
      <c r="B506" s="265" t="s">
        <v>415</v>
      </c>
      <c r="C506" t="s">
        <v>183</v>
      </c>
      <c r="D506" t="s">
        <v>181</v>
      </c>
      <c r="E506" t="s">
        <v>183</v>
      </c>
      <c r="F506" t="s">
        <v>183</v>
      </c>
      <c r="G506" t="s">
        <v>183</v>
      </c>
      <c r="H506" t="s">
        <v>181</v>
      </c>
      <c r="I506" t="s">
        <v>183</v>
      </c>
      <c r="J506" t="s">
        <v>183</v>
      </c>
      <c r="K506" t="s">
        <v>183</v>
      </c>
      <c r="L506" t="s">
        <v>181</v>
      </c>
      <c r="M506" t="s">
        <v>183</v>
      </c>
      <c r="N506" t="s">
        <v>182</v>
      </c>
      <c r="O506" t="s">
        <v>182</v>
      </c>
      <c r="P506" t="s">
        <v>182</v>
      </c>
      <c r="Q506" t="s">
        <v>182</v>
      </c>
      <c r="R506" s="264" t="s">
        <v>182</v>
      </c>
      <c r="S506" s="264" t="s">
        <v>182</v>
      </c>
      <c r="T506" s="264" t="s">
        <v>182</v>
      </c>
      <c r="U506" s="264" t="s">
        <v>182</v>
      </c>
      <c r="V506" s="264" t="s">
        <v>182</v>
      </c>
      <c r="AQ506" s="261" t="s">
        <v>415</v>
      </c>
      <c r="AR506" s="261" t="s">
        <v>307</v>
      </c>
    </row>
    <row r="507" spans="1:45" ht="21.6" x14ac:dyDescent="0.65">
      <c r="A507" s="238">
        <v>124261</v>
      </c>
      <c r="B507" s="265" t="s">
        <v>415</v>
      </c>
      <c r="C507" t="s">
        <v>181</v>
      </c>
      <c r="D507" t="s">
        <v>183</v>
      </c>
      <c r="E507" t="s">
        <v>181</v>
      </c>
      <c r="F507" t="s">
        <v>183</v>
      </c>
      <c r="G507" t="s">
        <v>181</v>
      </c>
      <c r="H507" t="s">
        <v>183</v>
      </c>
      <c r="I507" t="s">
        <v>183</v>
      </c>
      <c r="J507" t="s">
        <v>183</v>
      </c>
      <c r="K507" t="s">
        <v>183</v>
      </c>
      <c r="L507" t="s">
        <v>183</v>
      </c>
      <c r="M507" t="s">
        <v>183</v>
      </c>
      <c r="N507" t="s">
        <v>183</v>
      </c>
      <c r="O507" t="s">
        <v>183</v>
      </c>
      <c r="P507" t="s">
        <v>183</v>
      </c>
      <c r="Q507" t="s">
        <v>183</v>
      </c>
      <c r="R507" s="261" t="s">
        <v>182</v>
      </c>
      <c r="S507" s="261" t="s">
        <v>182</v>
      </c>
      <c r="T507" s="261" t="s">
        <v>182</v>
      </c>
      <c r="U507" s="261" t="s">
        <v>182</v>
      </c>
      <c r="V507" s="261" t="s">
        <v>182</v>
      </c>
      <c r="AQ507" s="261" t="s">
        <v>415</v>
      </c>
      <c r="AR507" s="261" t="s">
        <v>307</v>
      </c>
    </row>
    <row r="508" spans="1:45" ht="21.6" x14ac:dyDescent="0.65">
      <c r="A508" s="238">
        <v>124262</v>
      </c>
      <c r="B508" s="265" t="s">
        <v>415</v>
      </c>
      <c r="C508" t="s">
        <v>183</v>
      </c>
      <c r="D508" t="s">
        <v>183</v>
      </c>
      <c r="E508" t="s">
        <v>183</v>
      </c>
      <c r="F508" t="s">
        <v>183</v>
      </c>
      <c r="G508" t="s">
        <v>183</v>
      </c>
      <c r="H508" t="s">
        <v>183</v>
      </c>
      <c r="I508" t="s">
        <v>183</v>
      </c>
      <c r="J508" t="s">
        <v>183</v>
      </c>
      <c r="K508" t="s">
        <v>183</v>
      </c>
      <c r="L508" t="s">
        <v>183</v>
      </c>
      <c r="M508" t="s">
        <v>183</v>
      </c>
      <c r="N508" t="s">
        <v>183</v>
      </c>
      <c r="O508" t="s">
        <v>183</v>
      </c>
      <c r="P508" t="s">
        <v>183</v>
      </c>
      <c r="Q508" t="s">
        <v>183</v>
      </c>
      <c r="R508" s="261" t="s">
        <v>182</v>
      </c>
      <c r="S508" s="261" t="s">
        <v>182</v>
      </c>
      <c r="T508" s="261" t="s">
        <v>182</v>
      </c>
      <c r="U508" s="261" t="s">
        <v>182</v>
      </c>
      <c r="V508" s="261" t="s">
        <v>182</v>
      </c>
      <c r="AQ508" s="261" t="s">
        <v>415</v>
      </c>
      <c r="AR508" s="261" t="s">
        <v>307</v>
      </c>
    </row>
    <row r="509" spans="1:45" ht="21.6" x14ac:dyDescent="0.65">
      <c r="A509" s="267">
        <v>124263</v>
      </c>
      <c r="B509" s="265" t="s">
        <v>415</v>
      </c>
      <c r="C509" t="s">
        <v>183</v>
      </c>
      <c r="D509" t="s">
        <v>182</v>
      </c>
      <c r="E509" t="s">
        <v>183</v>
      </c>
      <c r="F509" t="s">
        <v>183</v>
      </c>
      <c r="G509" t="s">
        <v>182</v>
      </c>
      <c r="H509" t="s">
        <v>183</v>
      </c>
      <c r="I509" t="s">
        <v>183</v>
      </c>
      <c r="J509" t="s">
        <v>182</v>
      </c>
      <c r="K509" t="s">
        <v>183</v>
      </c>
      <c r="L509" t="s">
        <v>182</v>
      </c>
      <c r="M509" t="s">
        <v>183</v>
      </c>
      <c r="N509" t="s">
        <v>183</v>
      </c>
      <c r="O509" t="s">
        <v>183</v>
      </c>
      <c r="P509" t="s">
        <v>183</v>
      </c>
      <c r="Q509" t="s">
        <v>183</v>
      </c>
      <c r="R509" s="264" t="s">
        <v>182</v>
      </c>
      <c r="S509" s="264" t="s">
        <v>182</v>
      </c>
      <c r="T509" s="264" t="s">
        <v>182</v>
      </c>
      <c r="U509" s="264" t="s">
        <v>182</v>
      </c>
      <c r="V509" s="264" t="s">
        <v>182</v>
      </c>
      <c r="AQ509" s="261" t="s">
        <v>415</v>
      </c>
      <c r="AR509" s="261" t="s">
        <v>307</v>
      </c>
    </row>
    <row r="510" spans="1:45" ht="21.6" x14ac:dyDescent="0.65">
      <c r="A510" s="238">
        <v>124264</v>
      </c>
      <c r="B510" s="265" t="s">
        <v>415</v>
      </c>
      <c r="C510" t="s">
        <v>181</v>
      </c>
      <c r="D510" t="s">
        <v>183</v>
      </c>
      <c r="E510" t="s">
        <v>183</v>
      </c>
      <c r="F510" t="s">
        <v>183</v>
      </c>
      <c r="G510" t="s">
        <v>183</v>
      </c>
      <c r="H510" t="s">
        <v>183</v>
      </c>
      <c r="I510" t="s">
        <v>181</v>
      </c>
      <c r="J510" t="s">
        <v>183</v>
      </c>
      <c r="K510" t="s">
        <v>183</v>
      </c>
      <c r="L510" t="s">
        <v>183</v>
      </c>
      <c r="M510" t="s">
        <v>182</v>
      </c>
      <c r="N510" t="s">
        <v>182</v>
      </c>
      <c r="O510" t="s">
        <v>183</v>
      </c>
      <c r="P510" t="s">
        <v>183</v>
      </c>
      <c r="Q510" t="s">
        <v>183</v>
      </c>
      <c r="R510" s="264" t="s">
        <v>182</v>
      </c>
      <c r="S510" s="264" t="s">
        <v>182</v>
      </c>
      <c r="T510" s="264" t="s">
        <v>182</v>
      </c>
      <c r="U510" s="264" t="s">
        <v>182</v>
      </c>
      <c r="V510" s="264" t="s">
        <v>182</v>
      </c>
      <c r="AQ510" s="261" t="s">
        <v>415</v>
      </c>
      <c r="AR510" s="261" t="s">
        <v>307</v>
      </c>
    </row>
    <row r="511" spans="1:45" ht="14.4" x14ac:dyDescent="0.3">
      <c r="A511" s="287">
        <v>124265</v>
      </c>
      <c r="B511" s="289" t="s">
        <v>415</v>
      </c>
      <c r="C511" s="264" t="s">
        <v>182</v>
      </c>
      <c r="D511" s="264" t="s">
        <v>183</v>
      </c>
      <c r="E511" s="264" t="s">
        <v>183</v>
      </c>
      <c r="F511" s="264" t="s">
        <v>183</v>
      </c>
      <c r="G511" s="264" t="s">
        <v>182</v>
      </c>
      <c r="H511" s="264" t="s">
        <v>183</v>
      </c>
      <c r="I511" s="264" t="s">
        <v>182</v>
      </c>
      <c r="J511" s="264" t="s">
        <v>183</v>
      </c>
      <c r="K511" s="264" t="s">
        <v>183</v>
      </c>
      <c r="L511" s="264" t="s">
        <v>182</v>
      </c>
      <c r="M511" s="264" t="s">
        <v>182</v>
      </c>
      <c r="N511" s="264" t="s">
        <v>182</v>
      </c>
      <c r="O511" s="264" t="s">
        <v>182</v>
      </c>
      <c r="P511" s="264" t="s">
        <v>182</v>
      </c>
      <c r="Q511" s="264" t="s">
        <v>182</v>
      </c>
      <c r="R511" s="264" t="s">
        <v>182</v>
      </c>
      <c r="S511" s="264" t="s">
        <v>182</v>
      </c>
      <c r="T511" s="264" t="s">
        <v>182</v>
      </c>
      <c r="U511" s="264" t="s">
        <v>182</v>
      </c>
      <c r="V511" s="264" t="s">
        <v>182</v>
      </c>
      <c r="W511" s="264"/>
      <c r="X511" s="264"/>
      <c r="Y511" s="264"/>
      <c r="Z511" s="264"/>
      <c r="AA511" s="264"/>
      <c r="AB511" s="264"/>
      <c r="AC511" s="264"/>
      <c r="AD511" s="264"/>
      <c r="AE511" s="264"/>
      <c r="AF511" s="264"/>
      <c r="AG511" s="264"/>
      <c r="AH511" s="264"/>
      <c r="AI511" s="264"/>
      <c r="AJ511" s="264"/>
      <c r="AK511" s="264"/>
      <c r="AL511" s="264"/>
      <c r="AM511" s="264"/>
      <c r="AN511" s="264"/>
      <c r="AO511" s="264"/>
      <c r="AP511" s="264"/>
      <c r="AQ511" s="261" t="e">
        <f>VLOOKUP(A511,#REF!,5,0)</f>
        <v>#REF!</v>
      </c>
      <c r="AR511" s="261" t="e">
        <f>VLOOKUP(A511,#REF!,6,0)</f>
        <v>#REF!</v>
      </c>
      <c r="AS511"/>
    </row>
    <row r="512" spans="1:45" ht="21.6" x14ac:dyDescent="0.65">
      <c r="A512" s="267">
        <v>124266</v>
      </c>
      <c r="B512" s="265" t="s">
        <v>415</v>
      </c>
      <c r="C512" t="s">
        <v>183</v>
      </c>
      <c r="D512" t="s">
        <v>183</v>
      </c>
      <c r="E512" t="s">
        <v>183</v>
      </c>
      <c r="F512" t="s">
        <v>183</v>
      </c>
      <c r="G512" t="s">
        <v>183</v>
      </c>
      <c r="H512" t="s">
        <v>183</v>
      </c>
      <c r="I512" t="s">
        <v>183</v>
      </c>
      <c r="J512" t="s">
        <v>183</v>
      </c>
      <c r="K512" t="s">
        <v>183</v>
      </c>
      <c r="L512" t="s">
        <v>183</v>
      </c>
      <c r="M512" t="s">
        <v>183</v>
      </c>
      <c r="N512" t="s">
        <v>183</v>
      </c>
      <c r="O512" t="s">
        <v>183</v>
      </c>
      <c r="P512" t="s">
        <v>183</v>
      </c>
      <c r="Q512" t="s">
        <v>183</v>
      </c>
      <c r="R512" s="261" t="s">
        <v>182</v>
      </c>
      <c r="S512" s="261" t="s">
        <v>182</v>
      </c>
      <c r="T512" s="261" t="s">
        <v>182</v>
      </c>
      <c r="U512" s="261" t="s">
        <v>182</v>
      </c>
      <c r="V512" s="261" t="s">
        <v>182</v>
      </c>
      <c r="AQ512" s="261" t="s">
        <v>415</v>
      </c>
      <c r="AR512" s="261" t="s">
        <v>307</v>
      </c>
    </row>
    <row r="513" spans="1:45" ht="21.6" x14ac:dyDescent="0.65">
      <c r="A513" s="238">
        <v>124267</v>
      </c>
      <c r="B513" s="265" t="s">
        <v>415</v>
      </c>
      <c r="C513" t="s">
        <v>183</v>
      </c>
      <c r="D513" t="s">
        <v>183</v>
      </c>
      <c r="E513" t="s">
        <v>183</v>
      </c>
      <c r="F513" t="s">
        <v>183</v>
      </c>
      <c r="G513" t="s">
        <v>183</v>
      </c>
      <c r="H513" t="s">
        <v>183</v>
      </c>
      <c r="I513" t="s">
        <v>183</v>
      </c>
      <c r="J513" t="s">
        <v>183</v>
      </c>
      <c r="K513" t="s">
        <v>183</v>
      </c>
      <c r="L513" t="s">
        <v>181</v>
      </c>
      <c r="M513" t="s">
        <v>183</v>
      </c>
      <c r="N513" t="s">
        <v>183</v>
      </c>
      <c r="O513" t="s">
        <v>183</v>
      </c>
      <c r="P513" t="s">
        <v>183</v>
      </c>
      <c r="Q513" t="s">
        <v>183</v>
      </c>
      <c r="R513" s="290" t="s">
        <v>182</v>
      </c>
      <c r="S513" s="290" t="s">
        <v>182</v>
      </c>
      <c r="T513" s="290" t="s">
        <v>182</v>
      </c>
      <c r="U513" s="290" t="s">
        <v>182</v>
      </c>
      <c r="V513" s="290" t="s">
        <v>182</v>
      </c>
      <c r="AQ513" s="261" t="s">
        <v>415</v>
      </c>
      <c r="AR513" s="261" t="s">
        <v>307</v>
      </c>
    </row>
    <row r="514" spans="1:45" ht="21.6" x14ac:dyDescent="0.65">
      <c r="A514" s="238">
        <v>124268</v>
      </c>
      <c r="B514" s="265" t="s">
        <v>415</v>
      </c>
      <c r="C514" t="s">
        <v>181</v>
      </c>
      <c r="D514" t="s">
        <v>181</v>
      </c>
      <c r="E514" t="s">
        <v>183</v>
      </c>
      <c r="F514" t="s">
        <v>183</v>
      </c>
      <c r="G514" t="s">
        <v>183</v>
      </c>
      <c r="H514" t="s">
        <v>183</v>
      </c>
      <c r="I514" t="s">
        <v>183</v>
      </c>
      <c r="J514" t="s">
        <v>183</v>
      </c>
      <c r="K514" t="s">
        <v>183</v>
      </c>
      <c r="L514" t="s">
        <v>183</v>
      </c>
      <c r="M514" t="s">
        <v>183</v>
      </c>
      <c r="N514" t="s">
        <v>183</v>
      </c>
      <c r="O514" t="s">
        <v>183</v>
      </c>
      <c r="P514" t="s">
        <v>183</v>
      </c>
      <c r="Q514" t="s">
        <v>183</v>
      </c>
      <c r="R514" s="261" t="s">
        <v>182</v>
      </c>
      <c r="S514" s="261" t="s">
        <v>182</v>
      </c>
      <c r="T514" s="261" t="s">
        <v>182</v>
      </c>
      <c r="U514" s="261" t="s">
        <v>182</v>
      </c>
      <c r="V514" s="261" t="s">
        <v>182</v>
      </c>
      <c r="AQ514" s="261" t="s">
        <v>415</v>
      </c>
      <c r="AR514" s="261" t="s">
        <v>307</v>
      </c>
    </row>
    <row r="515" spans="1:45" ht="14.4" x14ac:dyDescent="0.3">
      <c r="A515" s="287">
        <v>124273</v>
      </c>
      <c r="B515" s="289" t="s">
        <v>415</v>
      </c>
      <c r="C515" s="264" t="s">
        <v>183</v>
      </c>
      <c r="D515" s="264" t="s">
        <v>182</v>
      </c>
      <c r="E515" s="264" t="s">
        <v>183</v>
      </c>
      <c r="F515" s="264" t="s">
        <v>182</v>
      </c>
      <c r="G515" s="264" t="s">
        <v>181</v>
      </c>
      <c r="H515" s="264" t="s">
        <v>183</v>
      </c>
      <c r="I515" s="264" t="s">
        <v>182</v>
      </c>
      <c r="J515" s="264" t="s">
        <v>182</v>
      </c>
      <c r="K515" s="264" t="s">
        <v>182</v>
      </c>
      <c r="L515" s="264" t="s">
        <v>182</v>
      </c>
      <c r="M515" s="264" t="s">
        <v>182</v>
      </c>
      <c r="N515" s="264" t="s">
        <v>182</v>
      </c>
      <c r="O515" s="264" t="s">
        <v>182</v>
      </c>
      <c r="P515" s="264" t="s">
        <v>182</v>
      </c>
      <c r="Q515" s="264" t="s">
        <v>182</v>
      </c>
      <c r="R515" s="264" t="s">
        <v>182</v>
      </c>
      <c r="S515" s="264" t="s">
        <v>182</v>
      </c>
      <c r="T515" s="264" t="s">
        <v>182</v>
      </c>
      <c r="U515" s="264" t="s">
        <v>182</v>
      </c>
      <c r="V515" s="264" t="s">
        <v>182</v>
      </c>
      <c r="W515" s="264"/>
      <c r="X515" s="264"/>
      <c r="Y515" s="264"/>
      <c r="Z515" s="264"/>
      <c r="AA515" s="264"/>
      <c r="AB515" s="264"/>
      <c r="AC515" s="264"/>
      <c r="AD515" s="264"/>
      <c r="AE515" s="264"/>
      <c r="AF515" s="264"/>
      <c r="AG515" s="264"/>
      <c r="AH515" s="264"/>
      <c r="AI515" s="264"/>
      <c r="AJ515" s="264"/>
      <c r="AK515" s="264"/>
      <c r="AL515" s="264"/>
      <c r="AM515" s="264"/>
      <c r="AN515" s="264"/>
      <c r="AO515" s="264"/>
      <c r="AP515" s="264"/>
      <c r="AQ515" s="261" t="e">
        <f>VLOOKUP(A515,#REF!,5,0)</f>
        <v>#REF!</v>
      </c>
      <c r="AR515" s="261" t="e">
        <f>VLOOKUP(A515,#REF!,6,0)</f>
        <v>#REF!</v>
      </c>
      <c r="AS515"/>
    </row>
    <row r="516" spans="1:45" ht="21.6" x14ac:dyDescent="0.65">
      <c r="A516" s="238">
        <v>124274</v>
      </c>
      <c r="B516" s="265" t="s">
        <v>415</v>
      </c>
      <c r="C516" t="s">
        <v>183</v>
      </c>
      <c r="D516" t="s">
        <v>181</v>
      </c>
      <c r="E516" t="s">
        <v>181</v>
      </c>
      <c r="F516" t="s">
        <v>181</v>
      </c>
      <c r="G516" t="s">
        <v>182</v>
      </c>
      <c r="H516" t="s">
        <v>183</v>
      </c>
      <c r="I516" t="s">
        <v>182</v>
      </c>
      <c r="J516" t="s">
        <v>182</v>
      </c>
      <c r="K516" t="s">
        <v>181</v>
      </c>
      <c r="L516" t="s">
        <v>181</v>
      </c>
      <c r="M516" t="s">
        <v>183</v>
      </c>
      <c r="N516" t="s">
        <v>183</v>
      </c>
      <c r="O516" t="s">
        <v>183</v>
      </c>
      <c r="P516" t="s">
        <v>183</v>
      </c>
      <c r="Q516" t="s">
        <v>183</v>
      </c>
      <c r="R516" s="261" t="s">
        <v>182</v>
      </c>
      <c r="S516" s="261" t="s">
        <v>182</v>
      </c>
      <c r="T516" s="261" t="s">
        <v>182</v>
      </c>
      <c r="U516" s="261" t="s">
        <v>182</v>
      </c>
      <c r="V516" s="261" t="s">
        <v>182</v>
      </c>
      <c r="AQ516" s="261" t="s">
        <v>415</v>
      </c>
      <c r="AR516" s="261" t="s">
        <v>307</v>
      </c>
    </row>
    <row r="517" spans="1:45" ht="21.6" x14ac:dyDescent="0.65">
      <c r="A517" s="238">
        <v>124276</v>
      </c>
      <c r="B517" s="265" t="s">
        <v>415</v>
      </c>
      <c r="C517" t="s">
        <v>183</v>
      </c>
      <c r="D517" t="s">
        <v>183</v>
      </c>
      <c r="E517" t="s">
        <v>183</v>
      </c>
      <c r="F517" t="s">
        <v>183</v>
      </c>
      <c r="G517" t="s">
        <v>183</v>
      </c>
      <c r="H517" t="s">
        <v>183</v>
      </c>
      <c r="I517" t="s">
        <v>181</v>
      </c>
      <c r="J517" t="s">
        <v>183</v>
      </c>
      <c r="K517" t="s">
        <v>181</v>
      </c>
      <c r="L517" t="s">
        <v>181</v>
      </c>
      <c r="M517" t="s">
        <v>183</v>
      </c>
      <c r="N517" t="s">
        <v>182</v>
      </c>
      <c r="O517" t="s">
        <v>183</v>
      </c>
      <c r="P517" t="s">
        <v>182</v>
      </c>
      <c r="Q517" t="s">
        <v>182</v>
      </c>
      <c r="R517" s="261" t="s">
        <v>182</v>
      </c>
      <c r="S517" s="261" t="s">
        <v>182</v>
      </c>
      <c r="T517" s="261" t="s">
        <v>182</v>
      </c>
      <c r="U517" s="261" t="s">
        <v>182</v>
      </c>
      <c r="V517" s="261" t="s">
        <v>182</v>
      </c>
      <c r="AQ517" s="261" t="s">
        <v>415</v>
      </c>
      <c r="AR517" s="261" t="s">
        <v>307</v>
      </c>
    </row>
    <row r="518" spans="1:45" ht="21.6" x14ac:dyDescent="0.65">
      <c r="A518" s="267">
        <v>124278</v>
      </c>
      <c r="B518" s="265" t="s">
        <v>415</v>
      </c>
      <c r="C518" t="s">
        <v>183</v>
      </c>
      <c r="D518" t="s">
        <v>183</v>
      </c>
      <c r="E518" t="s">
        <v>181</v>
      </c>
      <c r="F518" t="s">
        <v>183</v>
      </c>
      <c r="G518" t="s">
        <v>183</v>
      </c>
      <c r="H518" t="s">
        <v>181</v>
      </c>
      <c r="I518" t="s">
        <v>182</v>
      </c>
      <c r="J518" t="s">
        <v>182</v>
      </c>
      <c r="K518" t="s">
        <v>182</v>
      </c>
      <c r="L518" t="s">
        <v>182</v>
      </c>
      <c r="M518" t="s">
        <v>183</v>
      </c>
      <c r="N518" t="s">
        <v>183</v>
      </c>
      <c r="O518" t="s">
        <v>183</v>
      </c>
      <c r="P518" t="s">
        <v>183</v>
      </c>
      <c r="Q518" t="s">
        <v>183</v>
      </c>
      <c r="R518" s="264" t="s">
        <v>182</v>
      </c>
      <c r="S518" s="264" t="s">
        <v>182</v>
      </c>
      <c r="T518" s="264" t="s">
        <v>182</v>
      </c>
      <c r="U518" s="264" t="s">
        <v>182</v>
      </c>
      <c r="V518" s="264" t="s">
        <v>182</v>
      </c>
      <c r="AQ518" s="261" t="s">
        <v>415</v>
      </c>
      <c r="AR518" s="261" t="s">
        <v>307</v>
      </c>
    </row>
    <row r="519" spans="1:45" ht="21.6" x14ac:dyDescent="0.65">
      <c r="A519" s="267">
        <v>124280</v>
      </c>
      <c r="B519" s="265" t="s">
        <v>415</v>
      </c>
      <c r="C519" t="s">
        <v>182</v>
      </c>
      <c r="D519" t="s">
        <v>182</v>
      </c>
      <c r="E519" t="s">
        <v>182</v>
      </c>
      <c r="F519" t="s">
        <v>183</v>
      </c>
      <c r="G519" t="s">
        <v>183</v>
      </c>
      <c r="H519" t="s">
        <v>182</v>
      </c>
      <c r="I519" t="s">
        <v>182</v>
      </c>
      <c r="J519" t="s">
        <v>182</v>
      </c>
      <c r="K519" t="s">
        <v>183</v>
      </c>
      <c r="L519" t="s">
        <v>183</v>
      </c>
      <c r="M519" t="s">
        <v>183</v>
      </c>
      <c r="N519" t="s">
        <v>183</v>
      </c>
      <c r="O519" t="s">
        <v>183</v>
      </c>
      <c r="P519" t="s">
        <v>183</v>
      </c>
      <c r="Q519" t="s">
        <v>183</v>
      </c>
      <c r="R519" s="261" t="s">
        <v>182</v>
      </c>
      <c r="S519" s="261" t="s">
        <v>182</v>
      </c>
      <c r="T519" s="261" t="s">
        <v>182</v>
      </c>
      <c r="U519" s="261" t="s">
        <v>182</v>
      </c>
      <c r="V519" s="261" t="s">
        <v>182</v>
      </c>
      <c r="AQ519" s="261" t="s">
        <v>415</v>
      </c>
      <c r="AR519" s="261" t="s">
        <v>307</v>
      </c>
    </row>
    <row r="520" spans="1:45" ht="21.6" x14ac:dyDescent="0.65">
      <c r="A520" s="238">
        <v>124282</v>
      </c>
      <c r="B520" s="265" t="s">
        <v>415</v>
      </c>
      <c r="C520" t="s">
        <v>183</v>
      </c>
      <c r="D520" t="s">
        <v>183</v>
      </c>
      <c r="E520" t="s">
        <v>182</v>
      </c>
      <c r="F520" t="s">
        <v>183</v>
      </c>
      <c r="G520" t="s">
        <v>182</v>
      </c>
      <c r="H520" t="s">
        <v>307</v>
      </c>
      <c r="I520" t="s">
        <v>307</v>
      </c>
      <c r="J520" t="s">
        <v>307</v>
      </c>
      <c r="K520" t="s">
        <v>307</v>
      </c>
      <c r="L520" t="s">
        <v>307</v>
      </c>
      <c r="M520" t="s">
        <v>183</v>
      </c>
      <c r="N520" t="s">
        <v>183</v>
      </c>
      <c r="O520" t="s">
        <v>183</v>
      </c>
      <c r="P520" t="s">
        <v>182</v>
      </c>
      <c r="Q520" t="s">
        <v>183</v>
      </c>
      <c r="R520" s="261" t="s">
        <v>182</v>
      </c>
      <c r="S520" s="261" t="s">
        <v>182</v>
      </c>
      <c r="T520" s="261" t="s">
        <v>182</v>
      </c>
      <c r="U520" s="261" t="s">
        <v>182</v>
      </c>
      <c r="V520" s="261" t="s">
        <v>182</v>
      </c>
      <c r="AQ520" s="261" t="s">
        <v>415</v>
      </c>
      <c r="AR520" s="261" t="s">
        <v>307</v>
      </c>
    </row>
    <row r="521" spans="1:45" ht="21.6" x14ac:dyDescent="0.65">
      <c r="A521" s="267">
        <v>124287</v>
      </c>
      <c r="B521" s="265" t="s">
        <v>415</v>
      </c>
      <c r="C521" t="s">
        <v>182</v>
      </c>
      <c r="D521" t="s">
        <v>182</v>
      </c>
      <c r="E521" t="s">
        <v>182</v>
      </c>
      <c r="F521" t="s">
        <v>182</v>
      </c>
      <c r="G521" t="s">
        <v>182</v>
      </c>
      <c r="H521" t="s">
        <v>183</v>
      </c>
      <c r="I521" t="s">
        <v>183</v>
      </c>
      <c r="J521" t="s">
        <v>182</v>
      </c>
      <c r="K521" t="s">
        <v>182</v>
      </c>
      <c r="L521" t="s">
        <v>183</v>
      </c>
      <c r="M521" t="s">
        <v>183</v>
      </c>
      <c r="N521" t="s">
        <v>183</v>
      </c>
      <c r="O521" t="s">
        <v>183</v>
      </c>
      <c r="P521" t="s">
        <v>183</v>
      </c>
      <c r="Q521" t="s">
        <v>183</v>
      </c>
      <c r="R521" s="264" t="s">
        <v>182</v>
      </c>
      <c r="S521" s="264" t="s">
        <v>182</v>
      </c>
      <c r="T521" s="264" t="s">
        <v>182</v>
      </c>
      <c r="U521" s="264" t="s">
        <v>182</v>
      </c>
      <c r="V521" s="264" t="s">
        <v>182</v>
      </c>
      <c r="AQ521" s="261" t="s">
        <v>415</v>
      </c>
      <c r="AR521" s="261" t="s">
        <v>307</v>
      </c>
    </row>
    <row r="522" spans="1:45" ht="21.6" x14ac:dyDescent="0.65">
      <c r="A522" s="238">
        <v>124288</v>
      </c>
      <c r="B522" s="265" t="s">
        <v>415</v>
      </c>
      <c r="C522" t="s">
        <v>183</v>
      </c>
      <c r="D522" t="s">
        <v>183</v>
      </c>
      <c r="E522" t="s">
        <v>181</v>
      </c>
      <c r="F522" t="s">
        <v>183</v>
      </c>
      <c r="G522" t="s">
        <v>183</v>
      </c>
      <c r="H522" t="s">
        <v>183</v>
      </c>
      <c r="I522" t="s">
        <v>183</v>
      </c>
      <c r="J522" t="s">
        <v>183</v>
      </c>
      <c r="K522" t="s">
        <v>183</v>
      </c>
      <c r="L522" t="s">
        <v>183</v>
      </c>
      <c r="M522" t="s">
        <v>183</v>
      </c>
      <c r="N522" t="s">
        <v>183</v>
      </c>
      <c r="O522" t="s">
        <v>183</v>
      </c>
      <c r="P522" t="s">
        <v>183</v>
      </c>
      <c r="Q522" t="s">
        <v>183</v>
      </c>
      <c r="R522" s="264" t="s">
        <v>182</v>
      </c>
      <c r="S522" s="264" t="s">
        <v>182</v>
      </c>
      <c r="T522" s="264" t="s">
        <v>182</v>
      </c>
      <c r="U522" s="264" t="s">
        <v>182</v>
      </c>
      <c r="V522" s="264" t="s">
        <v>182</v>
      </c>
      <c r="AQ522" s="261" t="s">
        <v>415</v>
      </c>
      <c r="AR522" s="261" t="s">
        <v>307</v>
      </c>
    </row>
    <row r="523" spans="1:45" ht="21.6" x14ac:dyDescent="0.65">
      <c r="A523" s="238">
        <v>124289</v>
      </c>
      <c r="B523" s="265" t="s">
        <v>415</v>
      </c>
      <c r="C523" t="s">
        <v>181</v>
      </c>
      <c r="D523" t="s">
        <v>181</v>
      </c>
      <c r="E523" t="s">
        <v>181</v>
      </c>
      <c r="F523" t="s">
        <v>183</v>
      </c>
      <c r="G523" t="s">
        <v>183</v>
      </c>
      <c r="H523" t="s">
        <v>182</v>
      </c>
      <c r="I523" t="s">
        <v>182</v>
      </c>
      <c r="J523" t="s">
        <v>183</v>
      </c>
      <c r="K523" t="s">
        <v>182</v>
      </c>
      <c r="L523" t="s">
        <v>183</v>
      </c>
      <c r="M523" t="s">
        <v>182</v>
      </c>
      <c r="N523" t="s">
        <v>183</v>
      </c>
      <c r="O523" t="s">
        <v>183</v>
      </c>
      <c r="P523" t="s">
        <v>183</v>
      </c>
      <c r="Q523" t="s">
        <v>182</v>
      </c>
      <c r="R523" s="261" t="s">
        <v>182</v>
      </c>
      <c r="S523" s="261" t="s">
        <v>182</v>
      </c>
      <c r="T523" s="261" t="s">
        <v>182</v>
      </c>
      <c r="U523" s="261" t="s">
        <v>182</v>
      </c>
      <c r="V523" s="261" t="s">
        <v>182</v>
      </c>
      <c r="AQ523" s="261" t="s">
        <v>415</v>
      </c>
      <c r="AR523" s="261" t="s">
        <v>307</v>
      </c>
    </row>
    <row r="524" spans="1:45" ht="14.4" x14ac:dyDescent="0.3">
      <c r="A524" s="287">
        <v>124290</v>
      </c>
      <c r="B524" s="289" t="s">
        <v>415</v>
      </c>
      <c r="C524" s="264" t="s">
        <v>182</v>
      </c>
      <c r="D524" s="264" t="s">
        <v>181</v>
      </c>
      <c r="E524" s="264" t="s">
        <v>183</v>
      </c>
      <c r="F524" s="264" t="s">
        <v>183</v>
      </c>
      <c r="G524" s="264" t="s">
        <v>181</v>
      </c>
      <c r="H524" s="264" t="s">
        <v>183</v>
      </c>
      <c r="I524" s="264" t="s">
        <v>182</v>
      </c>
      <c r="J524" s="264" t="s">
        <v>183</v>
      </c>
      <c r="K524" s="264" t="s">
        <v>183</v>
      </c>
      <c r="L524" s="264" t="s">
        <v>183</v>
      </c>
      <c r="M524" s="264" t="s">
        <v>182</v>
      </c>
      <c r="N524" s="264" t="s">
        <v>182</v>
      </c>
      <c r="O524" s="264" t="s">
        <v>182</v>
      </c>
      <c r="P524" s="264" t="s">
        <v>182</v>
      </c>
      <c r="Q524" s="264" t="s">
        <v>182</v>
      </c>
      <c r="R524" s="261" t="s">
        <v>182</v>
      </c>
      <c r="S524" s="261" t="s">
        <v>182</v>
      </c>
      <c r="T524" s="261" t="s">
        <v>182</v>
      </c>
      <c r="U524" s="261" t="s">
        <v>182</v>
      </c>
      <c r="V524" s="261" t="s">
        <v>182</v>
      </c>
      <c r="W524" s="264"/>
      <c r="X524" s="264"/>
      <c r="Y524" s="264"/>
      <c r="Z524" s="264"/>
      <c r="AA524" s="264"/>
      <c r="AB524" s="264"/>
      <c r="AC524" s="264"/>
      <c r="AD524" s="264"/>
      <c r="AE524" s="264"/>
      <c r="AF524" s="264"/>
      <c r="AG524" s="264"/>
      <c r="AH524" s="264"/>
      <c r="AI524" s="264"/>
      <c r="AJ524" s="264"/>
      <c r="AK524" s="264"/>
      <c r="AL524" s="264"/>
      <c r="AM524" s="264"/>
      <c r="AN524" s="264"/>
      <c r="AO524" s="264"/>
      <c r="AP524" s="264"/>
      <c r="AQ524" s="261" t="e">
        <f>VLOOKUP(A524,#REF!,5,0)</f>
        <v>#REF!</v>
      </c>
      <c r="AR524" s="261" t="e">
        <f>VLOOKUP(A524,#REF!,6,0)</f>
        <v>#REF!</v>
      </c>
      <c r="AS524"/>
    </row>
    <row r="525" spans="1:45" ht="21.6" x14ac:dyDescent="0.65">
      <c r="A525" s="238">
        <v>124291</v>
      </c>
      <c r="B525" s="265" t="s">
        <v>415</v>
      </c>
      <c r="C525" t="s">
        <v>183</v>
      </c>
      <c r="D525" t="s">
        <v>183</v>
      </c>
      <c r="E525" t="s">
        <v>183</v>
      </c>
      <c r="F525" t="s">
        <v>183</v>
      </c>
      <c r="G525" t="s">
        <v>183</v>
      </c>
      <c r="H525" t="s">
        <v>183</v>
      </c>
      <c r="I525" t="s">
        <v>183</v>
      </c>
      <c r="J525" t="s">
        <v>183</v>
      </c>
      <c r="K525" t="s">
        <v>183</v>
      </c>
      <c r="L525" t="s">
        <v>183</v>
      </c>
      <c r="M525" t="s">
        <v>183</v>
      </c>
      <c r="N525" t="s">
        <v>183</v>
      </c>
      <c r="O525" t="s">
        <v>183</v>
      </c>
      <c r="P525" t="s">
        <v>183</v>
      </c>
      <c r="Q525" t="s">
        <v>183</v>
      </c>
      <c r="R525" s="264" t="s">
        <v>182</v>
      </c>
      <c r="S525" s="264" t="s">
        <v>182</v>
      </c>
      <c r="T525" s="264" t="s">
        <v>182</v>
      </c>
      <c r="U525" s="264" t="s">
        <v>182</v>
      </c>
      <c r="V525" s="264" t="s">
        <v>182</v>
      </c>
      <c r="AQ525" s="261" t="s">
        <v>415</v>
      </c>
      <c r="AR525" s="261" t="s">
        <v>307</v>
      </c>
    </row>
    <row r="526" spans="1:45" ht="14.4" x14ac:dyDescent="0.3">
      <c r="A526" s="287">
        <v>124292</v>
      </c>
      <c r="B526" s="289" t="s">
        <v>415</v>
      </c>
      <c r="C526" s="264" t="s">
        <v>183</v>
      </c>
      <c r="D526" s="264" t="s">
        <v>183</v>
      </c>
      <c r="E526" s="264" t="s">
        <v>183</v>
      </c>
      <c r="F526" s="264" t="s">
        <v>183</v>
      </c>
      <c r="G526" s="264" t="s">
        <v>183</v>
      </c>
      <c r="H526" s="264" t="s">
        <v>183</v>
      </c>
      <c r="I526" s="264" t="s">
        <v>183</v>
      </c>
      <c r="J526" s="264" t="s">
        <v>183</v>
      </c>
      <c r="K526" s="264" t="s">
        <v>183</v>
      </c>
      <c r="L526" s="264" t="s">
        <v>183</v>
      </c>
      <c r="M526" s="264" t="s">
        <v>182</v>
      </c>
      <c r="N526" s="264" t="s">
        <v>182</v>
      </c>
      <c r="O526" s="264" t="s">
        <v>182</v>
      </c>
      <c r="P526" s="264" t="s">
        <v>182</v>
      </c>
      <c r="Q526" s="264" t="s">
        <v>182</v>
      </c>
      <c r="R526" s="261" t="s">
        <v>182</v>
      </c>
      <c r="S526" s="261" t="s">
        <v>182</v>
      </c>
      <c r="T526" s="261" t="s">
        <v>182</v>
      </c>
      <c r="U526" s="261" t="s">
        <v>182</v>
      </c>
      <c r="V526" s="261" t="s">
        <v>182</v>
      </c>
      <c r="W526" s="264"/>
      <c r="X526" s="264"/>
      <c r="Y526" s="264"/>
      <c r="Z526" s="264"/>
      <c r="AA526" s="264"/>
      <c r="AB526" s="264"/>
      <c r="AC526" s="264"/>
      <c r="AD526" s="264"/>
      <c r="AE526" s="264"/>
      <c r="AF526" s="264"/>
      <c r="AG526" s="264"/>
      <c r="AH526" s="264"/>
      <c r="AI526" s="264"/>
      <c r="AJ526" s="264"/>
      <c r="AK526" s="264"/>
      <c r="AL526" s="264"/>
      <c r="AM526" s="264"/>
      <c r="AN526" s="264"/>
      <c r="AO526" s="264"/>
      <c r="AP526" s="264"/>
      <c r="AQ526" s="261" t="e">
        <f>VLOOKUP(A526,#REF!,5,0)</f>
        <v>#REF!</v>
      </c>
      <c r="AR526" s="261" t="e">
        <f>VLOOKUP(A526,#REF!,6,0)</f>
        <v>#REF!</v>
      </c>
      <c r="AS526"/>
    </row>
    <row r="527" spans="1:45" ht="14.4" x14ac:dyDescent="0.3">
      <c r="A527" s="287">
        <v>124293</v>
      </c>
      <c r="B527" s="289" t="s">
        <v>415</v>
      </c>
      <c r="C527" s="264" t="s">
        <v>182</v>
      </c>
      <c r="D527" s="264" t="s">
        <v>183</v>
      </c>
      <c r="E527" s="264" t="s">
        <v>182</v>
      </c>
      <c r="F527" s="264" t="s">
        <v>183</v>
      </c>
      <c r="G527" s="264" t="s">
        <v>182</v>
      </c>
      <c r="H527" s="264" t="s">
        <v>307</v>
      </c>
      <c r="I527" s="264" t="s">
        <v>307</v>
      </c>
      <c r="J527" s="264" t="s">
        <v>307</v>
      </c>
      <c r="K527" s="264" t="s">
        <v>307</v>
      </c>
      <c r="L527" s="264" t="s">
        <v>307</v>
      </c>
      <c r="M527" s="264" t="s">
        <v>182</v>
      </c>
      <c r="N527" s="264" t="s">
        <v>182</v>
      </c>
      <c r="O527" s="264" t="s">
        <v>182</v>
      </c>
      <c r="P527" s="264" t="s">
        <v>182</v>
      </c>
      <c r="Q527" s="264" t="s">
        <v>182</v>
      </c>
      <c r="R527" s="264" t="s">
        <v>182</v>
      </c>
      <c r="S527" s="264" t="s">
        <v>182</v>
      </c>
      <c r="T527" s="264" t="s">
        <v>182</v>
      </c>
      <c r="U527" s="264" t="s">
        <v>182</v>
      </c>
      <c r="V527" s="264" t="s">
        <v>182</v>
      </c>
      <c r="W527" s="264"/>
      <c r="X527" s="264"/>
      <c r="Y527" s="264"/>
      <c r="Z527" s="264"/>
      <c r="AA527" s="264"/>
      <c r="AB527" s="264"/>
      <c r="AC527" s="264"/>
      <c r="AD527" s="264"/>
      <c r="AE527" s="264"/>
      <c r="AF527" s="264"/>
      <c r="AG527" s="264"/>
      <c r="AH527" s="264"/>
      <c r="AI527" s="264"/>
      <c r="AJ527" s="264"/>
      <c r="AK527" s="264"/>
      <c r="AL527" s="264"/>
      <c r="AM527" s="264"/>
      <c r="AN527" s="264"/>
      <c r="AO527" s="264"/>
      <c r="AP527" s="264"/>
      <c r="AQ527" s="261" t="e">
        <f>VLOOKUP(A527,#REF!,5,0)</f>
        <v>#REF!</v>
      </c>
      <c r="AR527" s="261" t="e">
        <f>VLOOKUP(A527,#REF!,6,0)</f>
        <v>#REF!</v>
      </c>
      <c r="AS527"/>
    </row>
    <row r="528" spans="1:45" ht="21.6" x14ac:dyDescent="0.65">
      <c r="A528" s="238">
        <v>124295</v>
      </c>
      <c r="B528" s="265" t="s">
        <v>415</v>
      </c>
      <c r="C528" t="s">
        <v>183</v>
      </c>
      <c r="D528" t="s">
        <v>183</v>
      </c>
      <c r="E528" t="s">
        <v>183</v>
      </c>
      <c r="F528" t="s">
        <v>181</v>
      </c>
      <c r="G528" t="s">
        <v>183</v>
      </c>
      <c r="H528" t="s">
        <v>183</v>
      </c>
      <c r="I528" t="s">
        <v>181</v>
      </c>
      <c r="J528" t="s">
        <v>183</v>
      </c>
      <c r="K528" t="s">
        <v>181</v>
      </c>
      <c r="L528" t="s">
        <v>181</v>
      </c>
      <c r="M528" t="s">
        <v>183</v>
      </c>
      <c r="N528" t="s">
        <v>183</v>
      </c>
      <c r="O528" t="s">
        <v>183</v>
      </c>
      <c r="P528" t="s">
        <v>183</v>
      </c>
      <c r="Q528" t="s">
        <v>183</v>
      </c>
      <c r="R528" s="261" t="s">
        <v>182</v>
      </c>
      <c r="S528" s="261" t="s">
        <v>182</v>
      </c>
      <c r="T528" s="261" t="s">
        <v>182</v>
      </c>
      <c r="U528" s="261" t="s">
        <v>182</v>
      </c>
      <c r="V528" s="261" t="s">
        <v>182</v>
      </c>
      <c r="AQ528" s="261" t="s">
        <v>415</v>
      </c>
      <c r="AR528" s="261" t="s">
        <v>307</v>
      </c>
    </row>
    <row r="529" spans="1:45" ht="21.6" x14ac:dyDescent="0.65">
      <c r="A529" s="238">
        <v>124296</v>
      </c>
      <c r="B529" s="265" t="s">
        <v>415</v>
      </c>
      <c r="C529" t="s">
        <v>183</v>
      </c>
      <c r="D529" t="s">
        <v>183</v>
      </c>
      <c r="E529" t="s">
        <v>181</v>
      </c>
      <c r="F529" t="s">
        <v>183</v>
      </c>
      <c r="G529" t="s">
        <v>183</v>
      </c>
      <c r="H529" t="s">
        <v>183</v>
      </c>
      <c r="I529" t="s">
        <v>182</v>
      </c>
      <c r="J529" t="s">
        <v>183</v>
      </c>
      <c r="K529" t="s">
        <v>182</v>
      </c>
      <c r="L529" t="s">
        <v>183</v>
      </c>
      <c r="M529" t="s">
        <v>183</v>
      </c>
      <c r="N529" t="s">
        <v>183</v>
      </c>
      <c r="O529" t="s">
        <v>183</v>
      </c>
      <c r="P529" t="s">
        <v>183</v>
      </c>
      <c r="Q529" t="s">
        <v>183</v>
      </c>
      <c r="R529" s="264" t="s">
        <v>182</v>
      </c>
      <c r="S529" s="264" t="s">
        <v>182</v>
      </c>
      <c r="T529" s="264" t="s">
        <v>182</v>
      </c>
      <c r="U529" s="264" t="s">
        <v>182</v>
      </c>
      <c r="V529" s="264" t="s">
        <v>182</v>
      </c>
      <c r="AQ529" s="261" t="s">
        <v>415</v>
      </c>
      <c r="AR529" s="261" t="s">
        <v>307</v>
      </c>
    </row>
    <row r="530" spans="1:45" ht="21.6" x14ac:dyDescent="0.65">
      <c r="A530" s="267">
        <v>124300</v>
      </c>
      <c r="B530" s="265" t="s">
        <v>415</v>
      </c>
      <c r="C530" t="s">
        <v>183</v>
      </c>
      <c r="D530" t="s">
        <v>183</v>
      </c>
      <c r="E530" t="s">
        <v>183</v>
      </c>
      <c r="F530" t="s">
        <v>183</v>
      </c>
      <c r="G530" t="s">
        <v>183</v>
      </c>
      <c r="H530" t="s">
        <v>183</v>
      </c>
      <c r="I530" t="s">
        <v>183</v>
      </c>
      <c r="J530" t="s">
        <v>182</v>
      </c>
      <c r="K530" t="s">
        <v>183</v>
      </c>
      <c r="L530" t="s">
        <v>183</v>
      </c>
      <c r="M530" t="s">
        <v>183</v>
      </c>
      <c r="N530" t="s">
        <v>183</v>
      </c>
      <c r="O530" t="s">
        <v>183</v>
      </c>
      <c r="P530" t="s">
        <v>183</v>
      </c>
      <c r="Q530" t="s">
        <v>183</v>
      </c>
      <c r="R530" s="264" t="s">
        <v>182</v>
      </c>
      <c r="S530" s="264" t="s">
        <v>182</v>
      </c>
      <c r="T530" s="264" t="s">
        <v>182</v>
      </c>
      <c r="U530" s="264" t="s">
        <v>182</v>
      </c>
      <c r="V530" s="264" t="s">
        <v>182</v>
      </c>
      <c r="AQ530" s="261" t="s">
        <v>415</v>
      </c>
      <c r="AR530" s="261" t="s">
        <v>307</v>
      </c>
    </row>
    <row r="531" spans="1:45" ht="21.6" x14ac:dyDescent="0.65">
      <c r="A531" s="238">
        <v>124301</v>
      </c>
      <c r="B531" s="265" t="s">
        <v>415</v>
      </c>
      <c r="C531" t="s">
        <v>183</v>
      </c>
      <c r="D531" t="s">
        <v>181</v>
      </c>
      <c r="E531" t="s">
        <v>181</v>
      </c>
      <c r="F531" t="s">
        <v>181</v>
      </c>
      <c r="G531" t="s">
        <v>183</v>
      </c>
      <c r="H531" t="s">
        <v>183</v>
      </c>
      <c r="I531" t="s">
        <v>183</v>
      </c>
      <c r="J531" t="s">
        <v>183</v>
      </c>
      <c r="K531" t="s">
        <v>183</v>
      </c>
      <c r="L531" t="s">
        <v>183</v>
      </c>
      <c r="M531" t="s">
        <v>182</v>
      </c>
      <c r="N531" t="s">
        <v>182</v>
      </c>
      <c r="O531" t="s">
        <v>182</v>
      </c>
      <c r="P531" t="s">
        <v>182</v>
      </c>
      <c r="Q531" t="s">
        <v>182</v>
      </c>
      <c r="R531" t="s">
        <v>182</v>
      </c>
      <c r="S531" t="s">
        <v>182</v>
      </c>
      <c r="T531" t="s">
        <v>182</v>
      </c>
      <c r="U531" t="s">
        <v>182</v>
      </c>
      <c r="V531" t="s">
        <v>182</v>
      </c>
      <c r="AQ531" s="261" t="s">
        <v>415</v>
      </c>
      <c r="AR531" s="261" t="s">
        <v>307</v>
      </c>
    </row>
    <row r="532" spans="1:45" ht="21.6" x14ac:dyDescent="0.65">
      <c r="A532" s="238">
        <v>124302</v>
      </c>
      <c r="B532" s="265" t="s">
        <v>415</v>
      </c>
      <c r="C532" t="s">
        <v>183</v>
      </c>
      <c r="D532" t="s">
        <v>182</v>
      </c>
      <c r="E532" t="s">
        <v>182</v>
      </c>
      <c r="F532" t="s">
        <v>182</v>
      </c>
      <c r="G532" t="s">
        <v>183</v>
      </c>
      <c r="H532" t="s">
        <v>183</v>
      </c>
      <c r="I532" t="s">
        <v>182</v>
      </c>
      <c r="J532" t="s">
        <v>182</v>
      </c>
      <c r="K532" t="s">
        <v>182</v>
      </c>
      <c r="L532" t="s">
        <v>183</v>
      </c>
      <c r="M532" t="s">
        <v>183</v>
      </c>
      <c r="N532" t="s">
        <v>183</v>
      </c>
      <c r="O532" t="s">
        <v>183</v>
      </c>
      <c r="P532" t="s">
        <v>183</v>
      </c>
      <c r="Q532" t="s">
        <v>183</v>
      </c>
      <c r="R532" s="264" t="s">
        <v>182</v>
      </c>
      <c r="S532" s="264" t="s">
        <v>182</v>
      </c>
      <c r="T532" s="264" t="s">
        <v>182</v>
      </c>
      <c r="U532" s="264" t="s">
        <v>182</v>
      </c>
      <c r="V532" s="264" t="s">
        <v>182</v>
      </c>
      <c r="AQ532" s="261" t="s">
        <v>415</v>
      </c>
      <c r="AR532" s="261" t="s">
        <v>307</v>
      </c>
    </row>
    <row r="533" spans="1:45" ht="21.6" x14ac:dyDescent="0.65">
      <c r="A533" s="238">
        <v>124303</v>
      </c>
      <c r="B533" s="265" t="s">
        <v>415</v>
      </c>
      <c r="C533" t="s">
        <v>183</v>
      </c>
      <c r="D533" t="s">
        <v>183</v>
      </c>
      <c r="E533" t="s">
        <v>183</v>
      </c>
      <c r="F533" t="s">
        <v>181</v>
      </c>
      <c r="G533" t="s">
        <v>183</v>
      </c>
      <c r="H533" t="s">
        <v>183</v>
      </c>
      <c r="I533" t="s">
        <v>183</v>
      </c>
      <c r="J533" t="s">
        <v>183</v>
      </c>
      <c r="K533" t="s">
        <v>183</v>
      </c>
      <c r="L533" t="s">
        <v>183</v>
      </c>
      <c r="M533" t="s">
        <v>183</v>
      </c>
      <c r="N533" t="s">
        <v>183</v>
      </c>
      <c r="O533" t="s">
        <v>183</v>
      </c>
      <c r="P533" t="s">
        <v>183</v>
      </c>
      <c r="Q533" t="s">
        <v>183</v>
      </c>
      <c r="R533" s="261" t="s">
        <v>182</v>
      </c>
      <c r="S533" s="261" t="s">
        <v>182</v>
      </c>
      <c r="T533" s="261" t="s">
        <v>182</v>
      </c>
      <c r="U533" s="261" t="s">
        <v>182</v>
      </c>
      <c r="V533" s="261" t="s">
        <v>182</v>
      </c>
      <c r="AQ533" s="261" t="s">
        <v>415</v>
      </c>
      <c r="AR533" s="261" t="s">
        <v>307</v>
      </c>
    </row>
    <row r="534" spans="1:45" ht="21.6" x14ac:dyDescent="0.65">
      <c r="A534" s="267">
        <v>124311</v>
      </c>
      <c r="B534" s="265" t="s">
        <v>415</v>
      </c>
      <c r="C534" t="s">
        <v>183</v>
      </c>
      <c r="D534" t="s">
        <v>183</v>
      </c>
      <c r="E534" t="s">
        <v>182</v>
      </c>
      <c r="F534" t="s">
        <v>183</v>
      </c>
      <c r="G534" t="s">
        <v>183</v>
      </c>
      <c r="H534" t="s">
        <v>182</v>
      </c>
      <c r="I534" t="s">
        <v>183</v>
      </c>
      <c r="J534" t="s">
        <v>183</v>
      </c>
      <c r="K534" t="s">
        <v>182</v>
      </c>
      <c r="L534" t="s">
        <v>183</v>
      </c>
      <c r="M534" t="s">
        <v>183</v>
      </c>
      <c r="N534" t="s">
        <v>183</v>
      </c>
      <c r="O534" t="s">
        <v>183</v>
      </c>
      <c r="P534" t="s">
        <v>182</v>
      </c>
      <c r="Q534" t="s">
        <v>183</v>
      </c>
      <c r="R534" s="261" t="s">
        <v>182</v>
      </c>
      <c r="S534" s="261" t="s">
        <v>182</v>
      </c>
      <c r="T534" s="261" t="s">
        <v>182</v>
      </c>
      <c r="U534" s="261" t="s">
        <v>182</v>
      </c>
      <c r="V534" s="261" t="s">
        <v>182</v>
      </c>
      <c r="AQ534" s="261" t="s">
        <v>415</v>
      </c>
      <c r="AR534" s="261" t="s">
        <v>307</v>
      </c>
    </row>
    <row r="535" spans="1:45" ht="21.6" x14ac:dyDescent="0.65">
      <c r="A535" s="238">
        <v>124312</v>
      </c>
      <c r="B535" s="265" t="s">
        <v>415</v>
      </c>
      <c r="C535" t="s">
        <v>183</v>
      </c>
      <c r="D535" t="s">
        <v>181</v>
      </c>
      <c r="E535" t="s">
        <v>181</v>
      </c>
      <c r="F535" t="s">
        <v>181</v>
      </c>
      <c r="G535" t="s">
        <v>181</v>
      </c>
      <c r="H535" t="s">
        <v>183</v>
      </c>
      <c r="I535" t="s">
        <v>182</v>
      </c>
      <c r="J535" t="s">
        <v>183</v>
      </c>
      <c r="K535" t="s">
        <v>182</v>
      </c>
      <c r="L535" t="s">
        <v>183</v>
      </c>
      <c r="M535" t="s">
        <v>183</v>
      </c>
      <c r="N535" t="s">
        <v>182</v>
      </c>
      <c r="O535" t="s">
        <v>183</v>
      </c>
      <c r="P535" t="s">
        <v>183</v>
      </c>
      <c r="Q535" t="s">
        <v>182</v>
      </c>
      <c r="R535" s="264" t="s">
        <v>182</v>
      </c>
      <c r="S535" s="264" t="s">
        <v>182</v>
      </c>
      <c r="T535" s="264" t="s">
        <v>182</v>
      </c>
      <c r="U535" s="264" t="s">
        <v>182</v>
      </c>
      <c r="V535" s="264" t="s">
        <v>182</v>
      </c>
      <c r="AQ535" s="261" t="s">
        <v>415</v>
      </c>
      <c r="AR535" s="261" t="s">
        <v>307</v>
      </c>
    </row>
    <row r="536" spans="1:45" ht="21.6" x14ac:dyDescent="0.65">
      <c r="A536" s="267">
        <v>124315</v>
      </c>
      <c r="B536" s="265" t="s">
        <v>415</v>
      </c>
      <c r="C536" t="s">
        <v>181</v>
      </c>
      <c r="D536" t="s">
        <v>181</v>
      </c>
      <c r="E536" t="s">
        <v>181</v>
      </c>
      <c r="F536" t="s">
        <v>183</v>
      </c>
      <c r="G536" t="s">
        <v>183</v>
      </c>
      <c r="H536" t="s">
        <v>183</v>
      </c>
      <c r="I536" t="s">
        <v>182</v>
      </c>
      <c r="J536" t="s">
        <v>183</v>
      </c>
      <c r="K536" t="s">
        <v>183</v>
      </c>
      <c r="L536" t="s">
        <v>183</v>
      </c>
      <c r="M536" t="s">
        <v>183</v>
      </c>
      <c r="N536" t="s">
        <v>183</v>
      </c>
      <c r="O536" t="s">
        <v>183</v>
      </c>
      <c r="P536" t="s">
        <v>183</v>
      </c>
      <c r="Q536" t="s">
        <v>182</v>
      </c>
      <c r="R536" s="264" t="s">
        <v>182</v>
      </c>
      <c r="S536" s="264" t="s">
        <v>182</v>
      </c>
      <c r="T536" s="264" t="s">
        <v>182</v>
      </c>
      <c r="U536" s="264" t="s">
        <v>182</v>
      </c>
      <c r="V536" s="264" t="s">
        <v>182</v>
      </c>
      <c r="AQ536" s="261" t="s">
        <v>415</v>
      </c>
      <c r="AR536" s="261" t="s">
        <v>307</v>
      </c>
    </row>
    <row r="537" spans="1:45" ht="21.6" x14ac:dyDescent="0.65">
      <c r="A537" s="267">
        <v>124316</v>
      </c>
      <c r="B537" s="265" t="s">
        <v>415</v>
      </c>
      <c r="C537" t="s">
        <v>183</v>
      </c>
      <c r="D537" t="s">
        <v>183</v>
      </c>
      <c r="E537" t="s">
        <v>181</v>
      </c>
      <c r="F537" t="s">
        <v>183</v>
      </c>
      <c r="G537" t="s">
        <v>181</v>
      </c>
      <c r="H537" t="s">
        <v>183</v>
      </c>
      <c r="I537" t="s">
        <v>183</v>
      </c>
      <c r="J537" t="s">
        <v>183</v>
      </c>
      <c r="K537" t="s">
        <v>183</v>
      </c>
      <c r="L537" t="s">
        <v>183</v>
      </c>
      <c r="M537" t="s">
        <v>183</v>
      </c>
      <c r="N537" t="s">
        <v>183</v>
      </c>
      <c r="O537" t="s">
        <v>183</v>
      </c>
      <c r="P537" t="s">
        <v>183</v>
      </c>
      <c r="Q537" t="s">
        <v>183</v>
      </c>
      <c r="R537" s="261" t="s">
        <v>182</v>
      </c>
      <c r="S537" s="261" t="s">
        <v>182</v>
      </c>
      <c r="T537" s="261" t="s">
        <v>182</v>
      </c>
      <c r="U537" s="261" t="s">
        <v>182</v>
      </c>
      <c r="V537" s="261" t="s">
        <v>182</v>
      </c>
      <c r="AQ537" s="261" t="s">
        <v>415</v>
      </c>
      <c r="AR537" s="261" t="s">
        <v>307</v>
      </c>
    </row>
    <row r="538" spans="1:45" ht="21.6" x14ac:dyDescent="0.65">
      <c r="A538" s="267">
        <v>124318</v>
      </c>
      <c r="B538" s="265" t="s">
        <v>415</v>
      </c>
      <c r="C538" t="s">
        <v>183</v>
      </c>
      <c r="D538" t="s">
        <v>183</v>
      </c>
      <c r="E538" t="s">
        <v>183</v>
      </c>
      <c r="F538" t="s">
        <v>183</v>
      </c>
      <c r="G538" t="s">
        <v>182</v>
      </c>
      <c r="H538" t="s">
        <v>182</v>
      </c>
      <c r="I538" t="s">
        <v>183</v>
      </c>
      <c r="J538" t="s">
        <v>183</v>
      </c>
      <c r="K538" t="s">
        <v>182</v>
      </c>
      <c r="L538" t="s">
        <v>182</v>
      </c>
      <c r="M538" t="s">
        <v>182</v>
      </c>
      <c r="N538" t="s">
        <v>183</v>
      </c>
      <c r="O538" t="s">
        <v>183</v>
      </c>
      <c r="P538" t="s">
        <v>183</v>
      </c>
      <c r="Q538" t="s">
        <v>183</v>
      </c>
      <c r="R538" s="264" t="s">
        <v>182</v>
      </c>
      <c r="S538" s="264" t="s">
        <v>182</v>
      </c>
      <c r="T538" s="264" t="s">
        <v>182</v>
      </c>
      <c r="U538" s="264" t="s">
        <v>182</v>
      </c>
      <c r="V538" s="264" t="s">
        <v>182</v>
      </c>
      <c r="AQ538" s="261" t="s">
        <v>415</v>
      </c>
      <c r="AR538" s="261" t="s">
        <v>307</v>
      </c>
    </row>
    <row r="539" spans="1:45" ht="21.6" x14ac:dyDescent="0.65">
      <c r="A539" s="238">
        <v>124319</v>
      </c>
      <c r="B539" s="265" t="s">
        <v>415</v>
      </c>
      <c r="C539" t="s">
        <v>182</v>
      </c>
      <c r="D539" t="s">
        <v>183</v>
      </c>
      <c r="E539" t="s">
        <v>183</v>
      </c>
      <c r="F539" t="s">
        <v>183</v>
      </c>
      <c r="G539" t="s">
        <v>183</v>
      </c>
      <c r="H539" t="s">
        <v>182</v>
      </c>
      <c r="I539" t="s">
        <v>183</v>
      </c>
      <c r="J539" t="s">
        <v>183</v>
      </c>
      <c r="K539" t="s">
        <v>183</v>
      </c>
      <c r="L539" t="s">
        <v>181</v>
      </c>
      <c r="M539" t="s">
        <v>183</v>
      </c>
      <c r="N539" t="s">
        <v>183</v>
      </c>
      <c r="O539" t="s">
        <v>183</v>
      </c>
      <c r="P539" t="s">
        <v>183</v>
      </c>
      <c r="Q539" t="s">
        <v>183</v>
      </c>
      <c r="R539" s="264" t="s">
        <v>182</v>
      </c>
      <c r="S539" s="264" t="s">
        <v>182</v>
      </c>
      <c r="T539" s="264" t="s">
        <v>182</v>
      </c>
      <c r="U539" s="264" t="s">
        <v>182</v>
      </c>
      <c r="V539" s="264" t="s">
        <v>182</v>
      </c>
      <c r="AQ539" s="261" t="s">
        <v>415</v>
      </c>
      <c r="AR539" s="261" t="s">
        <v>307</v>
      </c>
      <c r="AS539"/>
    </row>
    <row r="540" spans="1:45" ht="21.6" x14ac:dyDescent="0.65">
      <c r="A540" s="267">
        <v>124320</v>
      </c>
      <c r="B540" s="265" t="s">
        <v>417</v>
      </c>
      <c r="C540" t="s">
        <v>183</v>
      </c>
      <c r="D540" t="s">
        <v>182</v>
      </c>
      <c r="E540" t="s">
        <v>183</v>
      </c>
      <c r="F540" t="s">
        <v>183</v>
      </c>
      <c r="G540" t="s">
        <v>183</v>
      </c>
      <c r="H540" t="s">
        <v>183</v>
      </c>
      <c r="I540" t="s">
        <v>183</v>
      </c>
      <c r="J540" t="s">
        <v>183</v>
      </c>
      <c r="K540" t="s">
        <v>183</v>
      </c>
      <c r="L540" t="s">
        <v>183</v>
      </c>
      <c r="M540" t="s">
        <v>182</v>
      </c>
      <c r="N540" t="s">
        <v>182</v>
      </c>
      <c r="O540" t="s">
        <v>182</v>
      </c>
      <c r="P540" t="s">
        <v>182</v>
      </c>
      <c r="Q540" t="s">
        <v>182</v>
      </c>
      <c r="AQ540" s="261" t="s">
        <v>417</v>
      </c>
      <c r="AR540" s="261" t="s">
        <v>307</v>
      </c>
      <c r="AS540"/>
    </row>
    <row r="541" spans="1:45" ht="21.6" x14ac:dyDescent="0.65">
      <c r="A541" s="267">
        <v>124322</v>
      </c>
      <c r="B541" s="265" t="s">
        <v>415</v>
      </c>
      <c r="C541" t="s">
        <v>183</v>
      </c>
      <c r="D541" t="s">
        <v>183</v>
      </c>
      <c r="E541" t="s">
        <v>183</v>
      </c>
      <c r="F541" t="s">
        <v>183</v>
      </c>
      <c r="G541" t="s">
        <v>183</v>
      </c>
      <c r="H541" t="s">
        <v>183</v>
      </c>
      <c r="I541" t="s">
        <v>183</v>
      </c>
      <c r="J541" t="s">
        <v>183</v>
      </c>
      <c r="K541" t="s">
        <v>183</v>
      </c>
      <c r="L541" t="s">
        <v>183</v>
      </c>
      <c r="M541" t="s">
        <v>183</v>
      </c>
      <c r="N541" t="s">
        <v>183</v>
      </c>
      <c r="O541" t="s">
        <v>183</v>
      </c>
      <c r="P541" t="s">
        <v>183</v>
      </c>
      <c r="Q541" t="s">
        <v>183</v>
      </c>
      <c r="R541" t="s">
        <v>182</v>
      </c>
      <c r="S541" t="s">
        <v>182</v>
      </c>
      <c r="T541" t="s">
        <v>182</v>
      </c>
      <c r="U541" t="s">
        <v>182</v>
      </c>
      <c r="V541" t="s">
        <v>182</v>
      </c>
      <c r="AQ541" s="261" t="s">
        <v>415</v>
      </c>
      <c r="AR541" s="261" t="s">
        <v>307</v>
      </c>
    </row>
    <row r="542" spans="1:45" ht="21.6" x14ac:dyDescent="0.65">
      <c r="A542" s="238">
        <v>124323</v>
      </c>
      <c r="B542" s="265" t="s">
        <v>415</v>
      </c>
      <c r="C542" t="s">
        <v>183</v>
      </c>
      <c r="D542" t="s">
        <v>183</v>
      </c>
      <c r="E542" t="s">
        <v>183</v>
      </c>
      <c r="F542" t="s">
        <v>183</v>
      </c>
      <c r="G542" t="s">
        <v>183</v>
      </c>
      <c r="H542" t="s">
        <v>181</v>
      </c>
      <c r="I542" t="s">
        <v>183</v>
      </c>
      <c r="J542" t="s">
        <v>181</v>
      </c>
      <c r="K542" t="s">
        <v>181</v>
      </c>
      <c r="L542" t="s">
        <v>183</v>
      </c>
      <c r="M542" t="s">
        <v>182</v>
      </c>
      <c r="N542" t="s">
        <v>182</v>
      </c>
      <c r="O542" t="s">
        <v>182</v>
      </c>
      <c r="P542" t="s">
        <v>183</v>
      </c>
      <c r="Q542" t="s">
        <v>183</v>
      </c>
      <c r="R542" s="264" t="s">
        <v>182</v>
      </c>
      <c r="S542" s="264" t="s">
        <v>182</v>
      </c>
      <c r="T542" s="264" t="s">
        <v>182</v>
      </c>
      <c r="U542" s="264" t="s">
        <v>182</v>
      </c>
      <c r="V542" s="264" t="s">
        <v>182</v>
      </c>
      <c r="AQ542" s="261" t="s">
        <v>415</v>
      </c>
      <c r="AR542" s="261" t="s">
        <v>307</v>
      </c>
    </row>
    <row r="543" spans="1:45" ht="21.6" x14ac:dyDescent="0.65">
      <c r="A543" s="238">
        <v>124326</v>
      </c>
      <c r="B543" s="265" t="s">
        <v>415</v>
      </c>
      <c r="C543" t="s">
        <v>183</v>
      </c>
      <c r="D543" t="s">
        <v>183</v>
      </c>
      <c r="E543" t="s">
        <v>183</v>
      </c>
      <c r="F543" t="s">
        <v>183</v>
      </c>
      <c r="G543" t="s">
        <v>183</v>
      </c>
      <c r="H543" t="s">
        <v>183</v>
      </c>
      <c r="I543" t="s">
        <v>182</v>
      </c>
      <c r="J543" t="s">
        <v>182</v>
      </c>
      <c r="K543" t="s">
        <v>183</v>
      </c>
      <c r="L543" t="s">
        <v>181</v>
      </c>
      <c r="M543" t="s">
        <v>183</v>
      </c>
      <c r="N543" t="s">
        <v>183</v>
      </c>
      <c r="O543" t="s">
        <v>183</v>
      </c>
      <c r="P543" t="s">
        <v>183</v>
      </c>
      <c r="Q543" t="s">
        <v>183</v>
      </c>
      <c r="R543" s="261" t="s">
        <v>182</v>
      </c>
      <c r="S543" s="261" t="s">
        <v>182</v>
      </c>
      <c r="T543" s="261" t="s">
        <v>182</v>
      </c>
      <c r="U543" s="261" t="s">
        <v>182</v>
      </c>
      <c r="V543" s="261" t="s">
        <v>182</v>
      </c>
      <c r="AQ543" s="261" t="s">
        <v>415</v>
      </c>
      <c r="AR543" s="261" t="s">
        <v>307</v>
      </c>
    </row>
    <row r="544" spans="1:45" ht="21.6" x14ac:dyDescent="0.65">
      <c r="A544" s="238">
        <v>124330</v>
      </c>
      <c r="B544" s="265" t="s">
        <v>415</v>
      </c>
      <c r="C544" t="s">
        <v>307</v>
      </c>
      <c r="D544" t="s">
        <v>307</v>
      </c>
      <c r="E544" t="s">
        <v>307</v>
      </c>
      <c r="F544" t="s">
        <v>307</v>
      </c>
      <c r="G544" t="s">
        <v>307</v>
      </c>
      <c r="H544" t="s">
        <v>307</v>
      </c>
      <c r="I544" t="s">
        <v>307</v>
      </c>
      <c r="J544" t="s">
        <v>307</v>
      </c>
      <c r="K544" t="s">
        <v>307</v>
      </c>
      <c r="L544" t="s">
        <v>307</v>
      </c>
      <c r="M544" t="s">
        <v>183</v>
      </c>
      <c r="N544" t="s">
        <v>183</v>
      </c>
      <c r="O544" t="s">
        <v>183</v>
      </c>
      <c r="P544" t="s">
        <v>183</v>
      </c>
      <c r="Q544" t="s">
        <v>183</v>
      </c>
      <c r="R544" s="261" t="s">
        <v>182</v>
      </c>
      <c r="S544" s="261" t="s">
        <v>182</v>
      </c>
      <c r="T544" s="261" t="s">
        <v>182</v>
      </c>
      <c r="U544" s="261" t="s">
        <v>182</v>
      </c>
      <c r="V544" s="261" t="s">
        <v>182</v>
      </c>
      <c r="AQ544" s="261" t="s">
        <v>415</v>
      </c>
      <c r="AR544" s="261" t="s">
        <v>307</v>
      </c>
    </row>
    <row r="545" spans="1:45" ht="21.6" x14ac:dyDescent="0.65">
      <c r="A545" s="238">
        <v>124332</v>
      </c>
      <c r="B545" s="265" t="s">
        <v>415</v>
      </c>
      <c r="C545" t="s">
        <v>181</v>
      </c>
      <c r="D545" t="s">
        <v>182</v>
      </c>
      <c r="E545" t="s">
        <v>183</v>
      </c>
      <c r="F545" t="s">
        <v>183</v>
      </c>
      <c r="G545" t="s">
        <v>182</v>
      </c>
      <c r="H545" t="s">
        <v>182</v>
      </c>
      <c r="I545" t="s">
        <v>183</v>
      </c>
      <c r="J545" t="s">
        <v>183</v>
      </c>
      <c r="K545" t="s">
        <v>182</v>
      </c>
      <c r="L545" t="s">
        <v>183</v>
      </c>
      <c r="M545" t="s">
        <v>183</v>
      </c>
      <c r="N545" t="s">
        <v>183</v>
      </c>
      <c r="O545" t="s">
        <v>183</v>
      </c>
      <c r="P545" t="s">
        <v>183</v>
      </c>
      <c r="Q545" t="s">
        <v>183</v>
      </c>
      <c r="R545" s="264" t="s">
        <v>182</v>
      </c>
      <c r="S545" s="264" t="s">
        <v>182</v>
      </c>
      <c r="T545" s="264" t="s">
        <v>182</v>
      </c>
      <c r="U545" s="264" t="s">
        <v>182</v>
      </c>
      <c r="V545" s="264" t="s">
        <v>182</v>
      </c>
      <c r="AQ545" s="261" t="s">
        <v>415</v>
      </c>
      <c r="AR545" s="261" t="s">
        <v>307</v>
      </c>
    </row>
    <row r="546" spans="1:45" ht="21.6" x14ac:dyDescent="0.65">
      <c r="A546" s="238">
        <v>124333</v>
      </c>
      <c r="B546" s="265" t="s">
        <v>415</v>
      </c>
      <c r="C546" t="s">
        <v>183</v>
      </c>
      <c r="D546" t="s">
        <v>183</v>
      </c>
      <c r="E546" t="s">
        <v>183</v>
      </c>
      <c r="F546" t="s">
        <v>183</v>
      </c>
      <c r="G546" t="s">
        <v>183</v>
      </c>
      <c r="H546" t="s">
        <v>183</v>
      </c>
      <c r="I546" t="s">
        <v>183</v>
      </c>
      <c r="J546" t="s">
        <v>183</v>
      </c>
      <c r="K546" t="s">
        <v>181</v>
      </c>
      <c r="L546" t="s">
        <v>183</v>
      </c>
      <c r="M546" t="s">
        <v>183</v>
      </c>
      <c r="N546" t="s">
        <v>182</v>
      </c>
      <c r="O546" t="s">
        <v>182</v>
      </c>
      <c r="P546" t="s">
        <v>183</v>
      </c>
      <c r="Q546" t="s">
        <v>183</v>
      </c>
      <c r="R546" s="264" t="s">
        <v>182</v>
      </c>
      <c r="S546" s="264" t="s">
        <v>182</v>
      </c>
      <c r="T546" s="264" t="s">
        <v>182</v>
      </c>
      <c r="U546" s="264" t="s">
        <v>182</v>
      </c>
      <c r="V546" s="264" t="s">
        <v>182</v>
      </c>
      <c r="AQ546" s="261" t="s">
        <v>415</v>
      </c>
      <c r="AR546" s="261" t="s">
        <v>307</v>
      </c>
    </row>
    <row r="547" spans="1:45" ht="14.4" x14ac:dyDescent="0.3">
      <c r="A547" s="287">
        <v>124334</v>
      </c>
      <c r="B547" s="289" t="s">
        <v>415</v>
      </c>
      <c r="C547" s="264" t="s">
        <v>183</v>
      </c>
      <c r="D547" s="264" t="s">
        <v>183</v>
      </c>
      <c r="E547" s="264" t="s">
        <v>181</v>
      </c>
      <c r="F547" s="264" t="s">
        <v>183</v>
      </c>
      <c r="G547" s="264" t="s">
        <v>182</v>
      </c>
      <c r="H547" s="264" t="s">
        <v>183</v>
      </c>
      <c r="I547" s="264" t="s">
        <v>183</v>
      </c>
      <c r="J547" s="264" t="s">
        <v>183</v>
      </c>
      <c r="K547" s="264" t="s">
        <v>182</v>
      </c>
      <c r="L547" s="264" t="s">
        <v>182</v>
      </c>
      <c r="M547" s="264" t="s">
        <v>182</v>
      </c>
      <c r="N547" s="264" t="s">
        <v>182</v>
      </c>
      <c r="O547" s="264" t="s">
        <v>182</v>
      </c>
      <c r="P547" s="264" t="s">
        <v>182</v>
      </c>
      <c r="Q547" s="264" t="s">
        <v>182</v>
      </c>
      <c r="R547" s="261" t="s">
        <v>182</v>
      </c>
      <c r="S547" s="261" t="s">
        <v>182</v>
      </c>
      <c r="T547" s="261" t="s">
        <v>182</v>
      </c>
      <c r="U547" s="261" t="s">
        <v>182</v>
      </c>
      <c r="V547" s="261" t="s">
        <v>182</v>
      </c>
      <c r="W547" s="264"/>
      <c r="X547" s="264"/>
      <c r="Y547" s="264"/>
      <c r="Z547" s="264"/>
      <c r="AA547" s="264"/>
      <c r="AB547" s="264"/>
      <c r="AC547" s="264"/>
      <c r="AD547" s="264"/>
      <c r="AE547" s="264"/>
      <c r="AF547" s="264"/>
      <c r="AG547" s="264"/>
      <c r="AH547" s="264"/>
      <c r="AI547" s="264"/>
      <c r="AJ547" s="264"/>
      <c r="AK547" s="264"/>
      <c r="AL547" s="264"/>
      <c r="AM547" s="264"/>
      <c r="AN547" s="264"/>
      <c r="AO547" s="264"/>
      <c r="AP547" s="264"/>
      <c r="AQ547" s="261" t="e">
        <f>VLOOKUP(A547,#REF!,5,0)</f>
        <v>#REF!</v>
      </c>
      <c r="AR547" s="261" t="e">
        <f>VLOOKUP(A547,#REF!,6,0)</f>
        <v>#REF!</v>
      </c>
      <c r="AS547"/>
    </row>
    <row r="548" spans="1:45" ht="21.6" x14ac:dyDescent="0.65">
      <c r="A548" s="238">
        <v>124336</v>
      </c>
      <c r="B548" s="265" t="s">
        <v>415</v>
      </c>
      <c r="C548" t="s">
        <v>181</v>
      </c>
      <c r="D548" t="s">
        <v>183</v>
      </c>
      <c r="E548" t="s">
        <v>183</v>
      </c>
      <c r="F548" t="s">
        <v>183</v>
      </c>
      <c r="G548" t="s">
        <v>182</v>
      </c>
      <c r="H548" t="s">
        <v>182</v>
      </c>
      <c r="I548" t="s">
        <v>183</v>
      </c>
      <c r="J548" t="s">
        <v>183</v>
      </c>
      <c r="K548" t="s">
        <v>183</v>
      </c>
      <c r="L548" t="s">
        <v>183</v>
      </c>
      <c r="M548" t="s">
        <v>183</v>
      </c>
      <c r="N548" t="s">
        <v>183</v>
      </c>
      <c r="O548" t="s">
        <v>183</v>
      </c>
      <c r="P548" t="s">
        <v>183</v>
      </c>
      <c r="Q548" t="s">
        <v>183</v>
      </c>
      <c r="R548" s="264" t="s">
        <v>182</v>
      </c>
      <c r="S548" s="264" t="s">
        <v>182</v>
      </c>
      <c r="T548" s="264" t="s">
        <v>182</v>
      </c>
      <c r="U548" s="264" t="s">
        <v>182</v>
      </c>
      <c r="V548" s="264" t="s">
        <v>182</v>
      </c>
      <c r="AQ548" s="261" t="s">
        <v>415</v>
      </c>
      <c r="AR548" s="261" t="s">
        <v>307</v>
      </c>
    </row>
    <row r="549" spans="1:45" ht="21.6" x14ac:dyDescent="0.65">
      <c r="A549" s="238">
        <v>124340</v>
      </c>
      <c r="B549" s="265" t="s">
        <v>415</v>
      </c>
      <c r="C549" t="s">
        <v>182</v>
      </c>
      <c r="D549" t="s">
        <v>182</v>
      </c>
      <c r="E549" t="s">
        <v>182</v>
      </c>
      <c r="F549" t="s">
        <v>182</v>
      </c>
      <c r="G549" t="s">
        <v>182</v>
      </c>
      <c r="H549" t="s">
        <v>182</v>
      </c>
      <c r="I549" t="s">
        <v>183</v>
      </c>
      <c r="J549" t="s">
        <v>183</v>
      </c>
      <c r="K549" t="s">
        <v>182</v>
      </c>
      <c r="L549" t="s">
        <v>183</v>
      </c>
      <c r="M549" t="s">
        <v>183</v>
      </c>
      <c r="N549" t="s">
        <v>183</v>
      </c>
      <c r="O549" t="s">
        <v>183</v>
      </c>
      <c r="P549" t="s">
        <v>183</v>
      </c>
      <c r="Q549" t="s">
        <v>183</v>
      </c>
      <c r="R549" s="264" t="s">
        <v>182</v>
      </c>
      <c r="S549" s="264" t="s">
        <v>182</v>
      </c>
      <c r="T549" s="264" t="s">
        <v>182</v>
      </c>
      <c r="U549" s="264" t="s">
        <v>182</v>
      </c>
      <c r="V549" s="264" t="s">
        <v>182</v>
      </c>
      <c r="AQ549" s="261" t="s">
        <v>415</v>
      </c>
      <c r="AR549" s="261" t="s">
        <v>307</v>
      </c>
    </row>
    <row r="550" spans="1:45" ht="21.6" x14ac:dyDescent="0.65">
      <c r="A550" s="267">
        <v>124341</v>
      </c>
      <c r="B550" s="265" t="s">
        <v>415</v>
      </c>
      <c r="C550" t="s">
        <v>183</v>
      </c>
      <c r="D550" t="s">
        <v>183</v>
      </c>
      <c r="E550" t="s">
        <v>183</v>
      </c>
      <c r="F550" t="s">
        <v>183</v>
      </c>
      <c r="G550" t="s">
        <v>181</v>
      </c>
      <c r="H550" t="s">
        <v>183</v>
      </c>
      <c r="I550" t="s">
        <v>183</v>
      </c>
      <c r="J550" t="s">
        <v>183</v>
      </c>
      <c r="K550" t="s">
        <v>181</v>
      </c>
      <c r="L550" t="s">
        <v>183</v>
      </c>
      <c r="M550" t="s">
        <v>183</v>
      </c>
      <c r="N550" t="s">
        <v>183</v>
      </c>
      <c r="O550" t="s">
        <v>183</v>
      </c>
      <c r="P550" t="s">
        <v>183</v>
      </c>
      <c r="Q550" t="s">
        <v>183</v>
      </c>
      <c r="R550" s="261" t="s">
        <v>182</v>
      </c>
      <c r="S550" s="261" t="s">
        <v>182</v>
      </c>
      <c r="T550" s="261" t="s">
        <v>182</v>
      </c>
      <c r="U550" s="261" t="s">
        <v>182</v>
      </c>
      <c r="V550" s="261" t="s">
        <v>182</v>
      </c>
      <c r="AQ550" s="261" t="s">
        <v>415</v>
      </c>
      <c r="AR550" s="261" t="s">
        <v>307</v>
      </c>
    </row>
    <row r="551" spans="1:45" ht="21.6" x14ac:dyDescent="0.65">
      <c r="A551" s="238">
        <v>124342</v>
      </c>
      <c r="B551" s="265" t="s">
        <v>415</v>
      </c>
      <c r="C551" t="s">
        <v>183</v>
      </c>
      <c r="D551" t="s">
        <v>183</v>
      </c>
      <c r="E551" t="s">
        <v>181</v>
      </c>
      <c r="F551" t="s">
        <v>183</v>
      </c>
      <c r="G551" t="s">
        <v>181</v>
      </c>
      <c r="H551" t="s">
        <v>183</v>
      </c>
      <c r="I551" t="s">
        <v>183</v>
      </c>
      <c r="J551" t="s">
        <v>183</v>
      </c>
      <c r="K551" t="s">
        <v>183</v>
      </c>
      <c r="L551" t="s">
        <v>183</v>
      </c>
      <c r="M551" t="s">
        <v>183</v>
      </c>
      <c r="N551" t="s">
        <v>183</v>
      </c>
      <c r="O551" t="s">
        <v>183</v>
      </c>
      <c r="P551" t="s">
        <v>183</v>
      </c>
      <c r="Q551" t="s">
        <v>183</v>
      </c>
      <c r="R551" s="261" t="s">
        <v>182</v>
      </c>
      <c r="S551" s="261" t="s">
        <v>182</v>
      </c>
      <c r="T551" s="261" t="s">
        <v>182</v>
      </c>
      <c r="U551" s="261" t="s">
        <v>182</v>
      </c>
      <c r="V551" s="261" t="s">
        <v>182</v>
      </c>
      <c r="AQ551" s="261" t="s">
        <v>415</v>
      </c>
      <c r="AR551" s="261" t="s">
        <v>307</v>
      </c>
    </row>
    <row r="552" spans="1:45" ht="21.6" x14ac:dyDescent="0.65">
      <c r="A552" s="238">
        <v>124343</v>
      </c>
      <c r="B552" s="265" t="s">
        <v>415</v>
      </c>
      <c r="C552" t="s">
        <v>183</v>
      </c>
      <c r="D552" t="s">
        <v>183</v>
      </c>
      <c r="E552" t="s">
        <v>183</v>
      </c>
      <c r="F552" t="s">
        <v>183</v>
      </c>
      <c r="G552" t="s">
        <v>183</v>
      </c>
      <c r="H552" t="s">
        <v>183</v>
      </c>
      <c r="I552" t="s">
        <v>183</v>
      </c>
      <c r="J552" t="s">
        <v>181</v>
      </c>
      <c r="K552" t="s">
        <v>183</v>
      </c>
      <c r="L552" t="s">
        <v>181</v>
      </c>
      <c r="M552" t="s">
        <v>182</v>
      </c>
      <c r="N552" t="s">
        <v>183</v>
      </c>
      <c r="O552" t="s">
        <v>183</v>
      </c>
      <c r="P552" t="s">
        <v>183</v>
      </c>
      <c r="Q552" t="s">
        <v>183</v>
      </c>
      <c r="R552" s="261" t="s">
        <v>182</v>
      </c>
      <c r="S552" s="261" t="s">
        <v>182</v>
      </c>
      <c r="T552" s="261" t="s">
        <v>182</v>
      </c>
      <c r="U552" s="261" t="s">
        <v>182</v>
      </c>
      <c r="V552" s="261" t="s">
        <v>182</v>
      </c>
      <c r="AQ552" s="261" t="s">
        <v>415</v>
      </c>
      <c r="AR552" s="261" t="s">
        <v>307</v>
      </c>
      <c r="AS552"/>
    </row>
    <row r="553" spans="1:45" ht="21.6" x14ac:dyDescent="0.65">
      <c r="A553" s="238">
        <v>124345</v>
      </c>
      <c r="B553" s="265" t="s">
        <v>415</v>
      </c>
      <c r="C553" t="s">
        <v>182</v>
      </c>
      <c r="D553" t="s">
        <v>183</v>
      </c>
      <c r="E553" t="s">
        <v>181</v>
      </c>
      <c r="F553" t="s">
        <v>183</v>
      </c>
      <c r="G553" t="s">
        <v>181</v>
      </c>
      <c r="H553" t="s">
        <v>182</v>
      </c>
      <c r="I553" t="s">
        <v>183</v>
      </c>
      <c r="J553" t="s">
        <v>183</v>
      </c>
      <c r="K553" t="s">
        <v>183</v>
      </c>
      <c r="L553" t="s">
        <v>183</v>
      </c>
      <c r="M553" t="s">
        <v>183</v>
      </c>
      <c r="N553" t="s">
        <v>183</v>
      </c>
      <c r="O553" t="s">
        <v>183</v>
      </c>
      <c r="P553" t="s">
        <v>183</v>
      </c>
      <c r="Q553" t="s">
        <v>183</v>
      </c>
      <c r="R553" s="261" t="s">
        <v>182</v>
      </c>
      <c r="S553" s="261" t="s">
        <v>182</v>
      </c>
      <c r="T553" s="261" t="s">
        <v>182</v>
      </c>
      <c r="U553" s="261" t="s">
        <v>182</v>
      </c>
      <c r="V553" s="261" t="s">
        <v>182</v>
      </c>
      <c r="AQ553" s="261" t="s">
        <v>415</v>
      </c>
      <c r="AR553" s="261" t="s">
        <v>307</v>
      </c>
    </row>
    <row r="554" spans="1:45" ht="21.6" x14ac:dyDescent="0.65">
      <c r="A554" s="238">
        <v>124346</v>
      </c>
      <c r="B554" s="265" t="s">
        <v>415</v>
      </c>
      <c r="C554" t="s">
        <v>183</v>
      </c>
      <c r="D554" t="s">
        <v>181</v>
      </c>
      <c r="E554" t="s">
        <v>181</v>
      </c>
      <c r="F554" t="s">
        <v>183</v>
      </c>
      <c r="G554" t="s">
        <v>183</v>
      </c>
      <c r="H554" t="s">
        <v>183</v>
      </c>
      <c r="I554" t="s">
        <v>183</v>
      </c>
      <c r="J554" t="s">
        <v>183</v>
      </c>
      <c r="K554" t="s">
        <v>183</v>
      </c>
      <c r="L554" t="s">
        <v>183</v>
      </c>
      <c r="M554" t="s">
        <v>183</v>
      </c>
      <c r="N554" t="s">
        <v>182</v>
      </c>
      <c r="O554" t="s">
        <v>183</v>
      </c>
      <c r="P554" t="s">
        <v>183</v>
      </c>
      <c r="Q554" t="s">
        <v>183</v>
      </c>
      <c r="R554" s="261" t="s">
        <v>182</v>
      </c>
      <c r="S554" s="261" t="s">
        <v>182</v>
      </c>
      <c r="T554" s="261" t="s">
        <v>182</v>
      </c>
      <c r="U554" s="261" t="s">
        <v>182</v>
      </c>
      <c r="V554" s="261" t="s">
        <v>182</v>
      </c>
      <c r="AQ554" s="261" t="s">
        <v>415</v>
      </c>
      <c r="AR554" s="261" t="s">
        <v>307</v>
      </c>
    </row>
    <row r="555" spans="1:45" ht="21.6" x14ac:dyDescent="0.65">
      <c r="A555" s="267">
        <v>124347</v>
      </c>
      <c r="B555" s="265" t="s">
        <v>415</v>
      </c>
      <c r="C555" t="s">
        <v>183</v>
      </c>
      <c r="D555" t="s">
        <v>182</v>
      </c>
      <c r="E555" t="s">
        <v>183</v>
      </c>
      <c r="F555" t="s">
        <v>183</v>
      </c>
      <c r="G555" t="s">
        <v>183</v>
      </c>
      <c r="H555" t="s">
        <v>183</v>
      </c>
      <c r="I555" t="s">
        <v>181</v>
      </c>
      <c r="J555" t="s">
        <v>182</v>
      </c>
      <c r="K555" t="s">
        <v>183</v>
      </c>
      <c r="L555" t="s">
        <v>183</v>
      </c>
      <c r="M555" t="s">
        <v>183</v>
      </c>
      <c r="N555" t="s">
        <v>183</v>
      </c>
      <c r="O555" t="s">
        <v>183</v>
      </c>
      <c r="P555" t="s">
        <v>183</v>
      </c>
      <c r="Q555" t="s">
        <v>183</v>
      </c>
      <c r="R555" s="261" t="s">
        <v>182</v>
      </c>
      <c r="S555" s="261" t="s">
        <v>182</v>
      </c>
      <c r="T555" s="261" t="s">
        <v>182</v>
      </c>
      <c r="U555" s="261" t="s">
        <v>182</v>
      </c>
      <c r="V555" s="261" t="s">
        <v>182</v>
      </c>
      <c r="AQ555" s="261" t="s">
        <v>415</v>
      </c>
      <c r="AR555" s="261" t="s">
        <v>307</v>
      </c>
    </row>
    <row r="556" spans="1:45" ht="21.6" x14ac:dyDescent="0.65">
      <c r="A556" s="267">
        <v>124350</v>
      </c>
      <c r="B556" s="265" t="s">
        <v>415</v>
      </c>
      <c r="C556" t="s">
        <v>183</v>
      </c>
      <c r="D556" t="s">
        <v>183</v>
      </c>
      <c r="E556" t="s">
        <v>183</v>
      </c>
      <c r="F556" t="s">
        <v>183</v>
      </c>
      <c r="G556" t="s">
        <v>183</v>
      </c>
      <c r="H556" t="s">
        <v>183</v>
      </c>
      <c r="I556" t="s">
        <v>182</v>
      </c>
      <c r="J556" t="s">
        <v>182</v>
      </c>
      <c r="K556" t="s">
        <v>183</v>
      </c>
      <c r="L556" t="s">
        <v>181</v>
      </c>
      <c r="M556" t="s">
        <v>183</v>
      </c>
      <c r="N556" t="s">
        <v>183</v>
      </c>
      <c r="O556" t="s">
        <v>183</v>
      </c>
      <c r="P556" t="s">
        <v>183</v>
      </c>
      <c r="Q556" t="s">
        <v>183</v>
      </c>
      <c r="R556" s="290" t="s">
        <v>182</v>
      </c>
      <c r="S556" s="290" t="s">
        <v>182</v>
      </c>
      <c r="T556" s="290" t="s">
        <v>182</v>
      </c>
      <c r="U556" s="290" t="s">
        <v>182</v>
      </c>
      <c r="V556" s="290" t="s">
        <v>182</v>
      </c>
      <c r="AQ556" s="261" t="s">
        <v>415</v>
      </c>
      <c r="AR556" s="261" t="s">
        <v>307</v>
      </c>
    </row>
    <row r="557" spans="1:45" ht="21.6" x14ac:dyDescent="0.65">
      <c r="A557" s="238">
        <v>124351</v>
      </c>
      <c r="B557" s="265" t="s">
        <v>415</v>
      </c>
      <c r="C557" t="s">
        <v>183</v>
      </c>
      <c r="D557" t="s">
        <v>181</v>
      </c>
      <c r="E557" t="s">
        <v>181</v>
      </c>
      <c r="F557" t="s">
        <v>183</v>
      </c>
      <c r="G557" t="s">
        <v>183</v>
      </c>
      <c r="H557" t="s">
        <v>183</v>
      </c>
      <c r="I557" t="s">
        <v>183</v>
      </c>
      <c r="J557" t="s">
        <v>183</v>
      </c>
      <c r="K557" t="s">
        <v>183</v>
      </c>
      <c r="L557" t="s">
        <v>183</v>
      </c>
      <c r="M557" t="s">
        <v>183</v>
      </c>
      <c r="N557" t="s">
        <v>182</v>
      </c>
      <c r="O557" t="s">
        <v>182</v>
      </c>
      <c r="P557" t="s">
        <v>182</v>
      </c>
      <c r="Q557" t="s">
        <v>183</v>
      </c>
      <c r="R557" s="261" t="s">
        <v>182</v>
      </c>
      <c r="S557" s="261" t="s">
        <v>182</v>
      </c>
      <c r="T557" s="261" t="s">
        <v>182</v>
      </c>
      <c r="U557" s="261" t="s">
        <v>182</v>
      </c>
      <c r="V557" s="261" t="s">
        <v>182</v>
      </c>
      <c r="AQ557" s="261" t="s">
        <v>415</v>
      </c>
      <c r="AR557" s="261" t="s">
        <v>307</v>
      </c>
    </row>
    <row r="558" spans="1:45" ht="21.6" x14ac:dyDescent="0.65">
      <c r="A558" s="267">
        <v>124353</v>
      </c>
      <c r="B558" s="265" t="s">
        <v>415</v>
      </c>
      <c r="C558" t="s">
        <v>183</v>
      </c>
      <c r="D558" t="s">
        <v>182</v>
      </c>
      <c r="E558" t="s">
        <v>183</v>
      </c>
      <c r="F558" t="s">
        <v>183</v>
      </c>
      <c r="G558" t="s">
        <v>183</v>
      </c>
      <c r="H558" t="s">
        <v>183</v>
      </c>
      <c r="I558" t="s">
        <v>183</v>
      </c>
      <c r="J558" t="s">
        <v>182</v>
      </c>
      <c r="K558" t="s">
        <v>182</v>
      </c>
      <c r="L558" t="s">
        <v>182</v>
      </c>
      <c r="M558" t="s">
        <v>183</v>
      </c>
      <c r="N558" t="s">
        <v>183</v>
      </c>
      <c r="O558" t="s">
        <v>183</v>
      </c>
      <c r="P558" t="s">
        <v>183</v>
      </c>
      <c r="Q558" t="s">
        <v>183</v>
      </c>
      <c r="R558" s="261" t="s">
        <v>182</v>
      </c>
      <c r="S558" s="261" t="s">
        <v>182</v>
      </c>
      <c r="T558" s="261" t="s">
        <v>182</v>
      </c>
      <c r="U558" s="261" t="s">
        <v>182</v>
      </c>
      <c r="V558" s="261" t="s">
        <v>182</v>
      </c>
      <c r="AQ558" s="261" t="s">
        <v>415</v>
      </c>
      <c r="AR558" s="261" t="s">
        <v>307</v>
      </c>
    </row>
    <row r="559" spans="1:45" ht="14.4" x14ac:dyDescent="0.3">
      <c r="A559" s="287">
        <v>124355</v>
      </c>
      <c r="B559" s="289" t="s">
        <v>415</v>
      </c>
      <c r="C559" s="264" t="s">
        <v>183</v>
      </c>
      <c r="D559" s="264" t="s">
        <v>183</v>
      </c>
      <c r="E559" s="264" t="s">
        <v>183</v>
      </c>
      <c r="F559" s="264" t="s">
        <v>183</v>
      </c>
      <c r="G559" s="264" t="s">
        <v>183</v>
      </c>
      <c r="H559" s="264" t="s">
        <v>183</v>
      </c>
      <c r="I559" s="264" t="s">
        <v>183</v>
      </c>
      <c r="J559" s="264" t="s">
        <v>183</v>
      </c>
      <c r="K559" s="264" t="s">
        <v>183</v>
      </c>
      <c r="L559" s="264" t="s">
        <v>183</v>
      </c>
      <c r="M559" s="264" t="s">
        <v>182</v>
      </c>
      <c r="N559" s="264" t="s">
        <v>182</v>
      </c>
      <c r="O559" s="264" t="s">
        <v>182</v>
      </c>
      <c r="P559" s="264" t="s">
        <v>182</v>
      </c>
      <c r="Q559" s="264" t="s">
        <v>182</v>
      </c>
      <c r="R559" s="261" t="s">
        <v>182</v>
      </c>
      <c r="S559" s="261" t="s">
        <v>182</v>
      </c>
      <c r="T559" s="261" t="s">
        <v>182</v>
      </c>
      <c r="U559" s="261" t="s">
        <v>182</v>
      </c>
      <c r="V559" s="261" t="s">
        <v>182</v>
      </c>
      <c r="W559" s="264"/>
      <c r="X559" s="264"/>
      <c r="Y559" s="264"/>
      <c r="Z559" s="264"/>
      <c r="AA559" s="264"/>
      <c r="AB559" s="264"/>
      <c r="AC559" s="264"/>
      <c r="AD559" s="264"/>
      <c r="AE559" s="264"/>
      <c r="AF559" s="264"/>
      <c r="AG559" s="264"/>
      <c r="AH559" s="264"/>
      <c r="AI559" s="264"/>
      <c r="AJ559" s="264"/>
      <c r="AK559" s="264"/>
      <c r="AL559" s="264"/>
      <c r="AM559" s="264"/>
      <c r="AN559" s="264"/>
      <c r="AO559" s="264"/>
      <c r="AP559" s="264"/>
      <c r="AQ559" s="261" t="e">
        <f>VLOOKUP(A559,#REF!,5,0)</f>
        <v>#REF!</v>
      </c>
      <c r="AR559" s="261" t="e">
        <f>VLOOKUP(A559,#REF!,6,0)</f>
        <v>#REF!</v>
      </c>
      <c r="AS559"/>
    </row>
    <row r="560" spans="1:45" ht="21.6" x14ac:dyDescent="0.65">
      <c r="A560" s="238">
        <v>124356</v>
      </c>
      <c r="B560" s="265" t="s">
        <v>415</v>
      </c>
      <c r="C560" t="s">
        <v>183</v>
      </c>
      <c r="D560" t="s">
        <v>183</v>
      </c>
      <c r="E560" t="s">
        <v>183</v>
      </c>
      <c r="F560" t="s">
        <v>183</v>
      </c>
      <c r="G560" t="s">
        <v>182</v>
      </c>
      <c r="H560" t="s">
        <v>183</v>
      </c>
      <c r="I560" t="s">
        <v>181</v>
      </c>
      <c r="J560" t="s">
        <v>183</v>
      </c>
      <c r="K560" t="s">
        <v>183</v>
      </c>
      <c r="L560" t="s">
        <v>181</v>
      </c>
      <c r="M560" t="s">
        <v>183</v>
      </c>
      <c r="N560" t="s">
        <v>183</v>
      </c>
      <c r="O560" t="s">
        <v>183</v>
      </c>
      <c r="P560" t="s">
        <v>183</v>
      </c>
      <c r="Q560" t="s">
        <v>183</v>
      </c>
      <c r="R560" s="261" t="s">
        <v>182</v>
      </c>
      <c r="S560" s="261" t="s">
        <v>182</v>
      </c>
      <c r="T560" s="261" t="s">
        <v>182</v>
      </c>
      <c r="U560" s="261" t="s">
        <v>182</v>
      </c>
      <c r="V560" s="261" t="s">
        <v>182</v>
      </c>
      <c r="AQ560" s="261" t="s">
        <v>415</v>
      </c>
      <c r="AR560" s="261" t="s">
        <v>307</v>
      </c>
    </row>
    <row r="561" spans="1:45" ht="14.4" x14ac:dyDescent="0.3">
      <c r="A561" s="287">
        <v>124357</v>
      </c>
      <c r="B561" s="289" t="s">
        <v>415</v>
      </c>
      <c r="C561" s="264" t="s">
        <v>182</v>
      </c>
      <c r="D561" s="264" t="s">
        <v>183</v>
      </c>
      <c r="E561" s="264" t="s">
        <v>183</v>
      </c>
      <c r="F561" s="264" t="s">
        <v>182</v>
      </c>
      <c r="G561" s="264" t="s">
        <v>183</v>
      </c>
      <c r="H561" s="264" t="s">
        <v>307</v>
      </c>
      <c r="I561" s="264" t="s">
        <v>307</v>
      </c>
      <c r="J561" s="264" t="s">
        <v>307</v>
      </c>
      <c r="K561" s="264" t="s">
        <v>307</v>
      </c>
      <c r="L561" s="264" t="s">
        <v>307</v>
      </c>
      <c r="M561" s="264" t="s">
        <v>182</v>
      </c>
      <c r="N561" s="264" t="s">
        <v>182</v>
      </c>
      <c r="O561" s="264" t="s">
        <v>182</v>
      </c>
      <c r="P561" s="264" t="s">
        <v>182</v>
      </c>
      <c r="Q561" s="264" t="s">
        <v>182</v>
      </c>
      <c r="R561" s="264" t="s">
        <v>182</v>
      </c>
      <c r="S561" s="264" t="s">
        <v>182</v>
      </c>
      <c r="T561" s="264" t="s">
        <v>182</v>
      </c>
      <c r="U561" s="264" t="s">
        <v>182</v>
      </c>
      <c r="V561" s="264" t="s">
        <v>182</v>
      </c>
      <c r="W561" s="264"/>
      <c r="X561" s="264"/>
      <c r="Y561" s="264"/>
      <c r="Z561" s="264"/>
      <c r="AA561" s="264"/>
      <c r="AB561" s="264"/>
      <c r="AC561" s="264"/>
      <c r="AD561" s="264"/>
      <c r="AE561" s="264"/>
      <c r="AF561" s="264"/>
      <c r="AG561" s="264"/>
      <c r="AH561" s="264"/>
      <c r="AI561" s="264"/>
      <c r="AJ561" s="264"/>
      <c r="AK561" s="264"/>
      <c r="AL561" s="264"/>
      <c r="AM561" s="264"/>
      <c r="AN561" s="264"/>
      <c r="AO561" s="264"/>
      <c r="AP561" s="264"/>
      <c r="AQ561" s="261" t="e">
        <f>VLOOKUP(A561,#REF!,5,0)</f>
        <v>#REF!</v>
      </c>
      <c r="AR561" s="261" t="e">
        <f>VLOOKUP(A561,#REF!,6,0)</f>
        <v>#REF!</v>
      </c>
      <c r="AS561"/>
    </row>
    <row r="562" spans="1:45" ht="21.6" x14ac:dyDescent="0.65">
      <c r="A562" s="267">
        <v>124360</v>
      </c>
      <c r="B562" s="265" t="s">
        <v>415</v>
      </c>
      <c r="C562" t="s">
        <v>183</v>
      </c>
      <c r="D562" t="s">
        <v>183</v>
      </c>
      <c r="E562" t="s">
        <v>183</v>
      </c>
      <c r="F562" t="s">
        <v>183</v>
      </c>
      <c r="G562" t="s">
        <v>183</v>
      </c>
      <c r="H562" t="s">
        <v>183</v>
      </c>
      <c r="I562" t="s">
        <v>182</v>
      </c>
      <c r="J562" t="s">
        <v>182</v>
      </c>
      <c r="K562" t="s">
        <v>183</v>
      </c>
      <c r="L562" t="s">
        <v>183</v>
      </c>
      <c r="M562" t="s">
        <v>183</v>
      </c>
      <c r="N562" t="s">
        <v>183</v>
      </c>
      <c r="O562" t="s">
        <v>183</v>
      </c>
      <c r="P562" t="s">
        <v>183</v>
      </c>
      <c r="Q562" t="s">
        <v>183</v>
      </c>
      <c r="R562" s="261" t="s">
        <v>182</v>
      </c>
      <c r="S562" s="261" t="s">
        <v>182</v>
      </c>
      <c r="T562" s="261" t="s">
        <v>182</v>
      </c>
      <c r="U562" s="261" t="s">
        <v>182</v>
      </c>
      <c r="V562" s="261" t="s">
        <v>182</v>
      </c>
      <c r="AQ562" s="261" t="s">
        <v>415</v>
      </c>
      <c r="AR562" s="261" t="s">
        <v>307</v>
      </c>
    </row>
    <row r="563" spans="1:45" ht="21.6" x14ac:dyDescent="0.65">
      <c r="A563" s="238">
        <v>124361</v>
      </c>
      <c r="B563" s="265" t="s">
        <v>415</v>
      </c>
      <c r="C563" t="s">
        <v>183</v>
      </c>
      <c r="D563" t="s">
        <v>183</v>
      </c>
      <c r="E563" t="s">
        <v>181</v>
      </c>
      <c r="F563" t="s">
        <v>183</v>
      </c>
      <c r="G563" t="s">
        <v>183</v>
      </c>
      <c r="H563" t="s">
        <v>183</v>
      </c>
      <c r="I563" t="s">
        <v>183</v>
      </c>
      <c r="J563" t="s">
        <v>183</v>
      </c>
      <c r="K563" t="s">
        <v>183</v>
      </c>
      <c r="L563" t="s">
        <v>181</v>
      </c>
      <c r="M563" t="s">
        <v>183</v>
      </c>
      <c r="N563" t="s">
        <v>182</v>
      </c>
      <c r="O563" t="s">
        <v>183</v>
      </c>
      <c r="P563" t="s">
        <v>183</v>
      </c>
      <c r="Q563" t="s">
        <v>183</v>
      </c>
      <c r="R563" s="261" t="s">
        <v>182</v>
      </c>
      <c r="S563" s="261" t="s">
        <v>182</v>
      </c>
      <c r="T563" s="261" t="s">
        <v>182</v>
      </c>
      <c r="U563" s="261" t="s">
        <v>182</v>
      </c>
      <c r="V563" s="261" t="s">
        <v>182</v>
      </c>
      <c r="AQ563" s="261" t="s">
        <v>415</v>
      </c>
      <c r="AR563" s="261" t="s">
        <v>307</v>
      </c>
    </row>
    <row r="564" spans="1:45" ht="21.6" x14ac:dyDescent="0.65">
      <c r="A564" s="267">
        <v>124362</v>
      </c>
      <c r="B564" s="265" t="s">
        <v>415</v>
      </c>
      <c r="C564" t="s">
        <v>183</v>
      </c>
      <c r="D564" t="s">
        <v>181</v>
      </c>
      <c r="E564" t="s">
        <v>181</v>
      </c>
      <c r="F564" t="s">
        <v>182</v>
      </c>
      <c r="G564" t="s">
        <v>181</v>
      </c>
      <c r="H564" t="s">
        <v>183</v>
      </c>
      <c r="I564" t="s">
        <v>183</v>
      </c>
      <c r="J564" t="s">
        <v>183</v>
      </c>
      <c r="K564" t="s">
        <v>182</v>
      </c>
      <c r="L564" t="s">
        <v>182</v>
      </c>
      <c r="M564" t="s">
        <v>183</v>
      </c>
      <c r="N564" t="s">
        <v>183</v>
      </c>
      <c r="O564" t="s">
        <v>182</v>
      </c>
      <c r="P564" t="s">
        <v>182</v>
      </c>
      <c r="Q564" t="s">
        <v>182</v>
      </c>
      <c r="R564" s="261" t="s">
        <v>182</v>
      </c>
      <c r="S564" s="261" t="s">
        <v>182</v>
      </c>
      <c r="T564" s="261" t="s">
        <v>182</v>
      </c>
      <c r="U564" s="261" t="s">
        <v>182</v>
      </c>
      <c r="V564" s="261" t="s">
        <v>182</v>
      </c>
      <c r="AQ564" s="261" t="s">
        <v>415</v>
      </c>
      <c r="AR564" s="261" t="s">
        <v>307</v>
      </c>
    </row>
    <row r="565" spans="1:45" ht="21.6" x14ac:dyDescent="0.65">
      <c r="A565" s="238">
        <v>124364</v>
      </c>
      <c r="B565" s="265" t="s">
        <v>415</v>
      </c>
      <c r="C565" t="s">
        <v>182</v>
      </c>
      <c r="D565" t="s">
        <v>182</v>
      </c>
      <c r="E565" t="s">
        <v>181</v>
      </c>
      <c r="F565" t="s">
        <v>183</v>
      </c>
      <c r="G565" t="s">
        <v>181</v>
      </c>
      <c r="H565" t="s">
        <v>182</v>
      </c>
      <c r="I565" t="s">
        <v>182</v>
      </c>
      <c r="J565" t="s">
        <v>182</v>
      </c>
      <c r="K565" t="s">
        <v>182</v>
      </c>
      <c r="L565" t="s">
        <v>183</v>
      </c>
      <c r="M565" t="s">
        <v>183</v>
      </c>
      <c r="N565" t="s">
        <v>182</v>
      </c>
      <c r="O565" t="s">
        <v>182</v>
      </c>
      <c r="P565" t="s">
        <v>182</v>
      </c>
      <c r="Q565" t="s">
        <v>182</v>
      </c>
      <c r="R565" s="264" t="s">
        <v>182</v>
      </c>
      <c r="S565" s="264" t="s">
        <v>182</v>
      </c>
      <c r="T565" s="264" t="s">
        <v>182</v>
      </c>
      <c r="U565" s="264" t="s">
        <v>182</v>
      </c>
      <c r="V565" s="264" t="s">
        <v>182</v>
      </c>
      <c r="AQ565" s="261" t="s">
        <v>415</v>
      </c>
      <c r="AR565" s="261" t="s">
        <v>307</v>
      </c>
    </row>
    <row r="566" spans="1:45" ht="21.6" x14ac:dyDescent="0.65">
      <c r="A566" s="267">
        <v>124367</v>
      </c>
      <c r="B566" s="265" t="s">
        <v>415</v>
      </c>
      <c r="C566" t="s">
        <v>183</v>
      </c>
      <c r="D566" t="s">
        <v>181</v>
      </c>
      <c r="E566" t="s">
        <v>181</v>
      </c>
      <c r="F566" t="s">
        <v>183</v>
      </c>
      <c r="G566" t="s">
        <v>181</v>
      </c>
      <c r="H566" t="s">
        <v>183</v>
      </c>
      <c r="I566" t="s">
        <v>183</v>
      </c>
      <c r="J566" t="s">
        <v>183</v>
      </c>
      <c r="K566" t="s">
        <v>183</v>
      </c>
      <c r="L566" t="s">
        <v>182</v>
      </c>
      <c r="M566" t="s">
        <v>183</v>
      </c>
      <c r="N566" t="s">
        <v>183</v>
      </c>
      <c r="O566" t="s">
        <v>183</v>
      </c>
      <c r="P566" t="s">
        <v>183</v>
      </c>
      <c r="Q566" t="s">
        <v>183</v>
      </c>
      <c r="R566" s="264" t="s">
        <v>182</v>
      </c>
      <c r="S566" s="264" t="s">
        <v>182</v>
      </c>
      <c r="T566" s="264" t="s">
        <v>182</v>
      </c>
      <c r="U566" s="264" t="s">
        <v>182</v>
      </c>
      <c r="V566" s="264" t="s">
        <v>182</v>
      </c>
      <c r="AQ566" s="261" t="s">
        <v>415</v>
      </c>
      <c r="AR566" s="261" t="s">
        <v>307</v>
      </c>
    </row>
    <row r="567" spans="1:45" ht="21.6" x14ac:dyDescent="0.65">
      <c r="A567" s="267">
        <v>124368</v>
      </c>
      <c r="B567" s="265" t="s">
        <v>415</v>
      </c>
      <c r="C567" t="s">
        <v>183</v>
      </c>
      <c r="D567" t="s">
        <v>183</v>
      </c>
      <c r="E567" t="s">
        <v>181</v>
      </c>
      <c r="F567" t="s">
        <v>183</v>
      </c>
      <c r="G567" t="s">
        <v>183</v>
      </c>
      <c r="H567" t="s">
        <v>183</v>
      </c>
      <c r="I567" t="s">
        <v>181</v>
      </c>
      <c r="J567" t="s">
        <v>183</v>
      </c>
      <c r="K567" t="s">
        <v>183</v>
      </c>
      <c r="L567" t="s">
        <v>183</v>
      </c>
      <c r="M567" t="s">
        <v>183</v>
      </c>
      <c r="N567" t="s">
        <v>183</v>
      </c>
      <c r="O567" t="s">
        <v>183</v>
      </c>
      <c r="P567" t="s">
        <v>183</v>
      </c>
      <c r="Q567" t="s">
        <v>183</v>
      </c>
      <c r="R567" s="261" t="s">
        <v>182</v>
      </c>
      <c r="S567" s="261" t="s">
        <v>182</v>
      </c>
      <c r="T567" s="261" t="s">
        <v>182</v>
      </c>
      <c r="U567" s="261" t="s">
        <v>182</v>
      </c>
      <c r="V567" s="261" t="s">
        <v>182</v>
      </c>
      <c r="AQ567" s="261" t="s">
        <v>415</v>
      </c>
      <c r="AR567" s="261" t="s">
        <v>307</v>
      </c>
    </row>
    <row r="568" spans="1:45" ht="21.6" x14ac:dyDescent="0.65">
      <c r="A568" s="267">
        <v>124371</v>
      </c>
      <c r="B568" s="265" t="s">
        <v>415</v>
      </c>
      <c r="C568" t="s">
        <v>183</v>
      </c>
      <c r="D568" t="s">
        <v>183</v>
      </c>
      <c r="E568" t="s">
        <v>183</v>
      </c>
      <c r="F568" t="s">
        <v>183</v>
      </c>
      <c r="G568" t="s">
        <v>183</v>
      </c>
      <c r="H568" t="s">
        <v>183</v>
      </c>
      <c r="I568" t="s">
        <v>183</v>
      </c>
      <c r="J568" t="s">
        <v>183</v>
      </c>
      <c r="K568" t="s">
        <v>183</v>
      </c>
      <c r="L568" t="s">
        <v>183</v>
      </c>
      <c r="M568" t="s">
        <v>183</v>
      </c>
      <c r="N568" t="s">
        <v>182</v>
      </c>
      <c r="O568" t="s">
        <v>183</v>
      </c>
      <c r="P568" t="s">
        <v>183</v>
      </c>
      <c r="Q568" t="s">
        <v>183</v>
      </c>
      <c r="R568" s="264" t="s">
        <v>182</v>
      </c>
      <c r="S568" s="264" t="s">
        <v>182</v>
      </c>
      <c r="T568" s="264" t="s">
        <v>182</v>
      </c>
      <c r="U568" s="264" t="s">
        <v>182</v>
      </c>
      <c r="V568" s="264" t="s">
        <v>182</v>
      </c>
      <c r="AQ568" s="261" t="s">
        <v>415</v>
      </c>
      <c r="AR568" s="261" t="s">
        <v>307</v>
      </c>
    </row>
    <row r="569" spans="1:45" ht="21.6" x14ac:dyDescent="0.65">
      <c r="A569" s="267">
        <v>124373</v>
      </c>
      <c r="B569" s="265" t="s">
        <v>415</v>
      </c>
      <c r="C569" t="s">
        <v>182</v>
      </c>
      <c r="D569" t="s">
        <v>182</v>
      </c>
      <c r="E569" t="s">
        <v>182</v>
      </c>
      <c r="F569" t="s">
        <v>182</v>
      </c>
      <c r="G569" t="s">
        <v>182</v>
      </c>
      <c r="H569" t="s">
        <v>183</v>
      </c>
      <c r="I569" t="s">
        <v>182</v>
      </c>
      <c r="J569" t="s">
        <v>182</v>
      </c>
      <c r="K569" t="s">
        <v>182</v>
      </c>
      <c r="L569" t="s">
        <v>182</v>
      </c>
      <c r="M569" t="s">
        <v>183</v>
      </c>
      <c r="N569" t="s">
        <v>183</v>
      </c>
      <c r="O569" t="s">
        <v>183</v>
      </c>
      <c r="P569" t="s">
        <v>183</v>
      </c>
      <c r="Q569" t="s">
        <v>183</v>
      </c>
      <c r="R569" s="261" t="s">
        <v>182</v>
      </c>
      <c r="S569" s="261" t="s">
        <v>182</v>
      </c>
      <c r="T569" s="261" t="s">
        <v>182</v>
      </c>
      <c r="U569" s="261" t="s">
        <v>182</v>
      </c>
      <c r="V569" s="261" t="s">
        <v>182</v>
      </c>
      <c r="AQ569" s="261" t="s">
        <v>415</v>
      </c>
      <c r="AR569" s="261" t="s">
        <v>307</v>
      </c>
    </row>
    <row r="570" spans="1:45" ht="21.6" x14ac:dyDescent="0.65">
      <c r="A570" s="267">
        <v>124375</v>
      </c>
      <c r="B570" s="265" t="s">
        <v>415</v>
      </c>
      <c r="C570" t="s">
        <v>183</v>
      </c>
      <c r="D570" t="s">
        <v>183</v>
      </c>
      <c r="E570" t="s">
        <v>183</v>
      </c>
      <c r="F570" t="s">
        <v>183</v>
      </c>
      <c r="G570" t="s">
        <v>183</v>
      </c>
      <c r="H570" t="s">
        <v>183</v>
      </c>
      <c r="I570" t="s">
        <v>183</v>
      </c>
      <c r="J570" t="s">
        <v>183</v>
      </c>
      <c r="K570" t="s">
        <v>183</v>
      </c>
      <c r="L570" t="s">
        <v>183</v>
      </c>
      <c r="M570" t="s">
        <v>183</v>
      </c>
      <c r="N570" t="s">
        <v>183</v>
      </c>
      <c r="O570" t="s">
        <v>183</v>
      </c>
      <c r="P570" t="s">
        <v>183</v>
      </c>
      <c r="Q570" t="s">
        <v>183</v>
      </c>
      <c r="R570" s="261" t="s">
        <v>182</v>
      </c>
      <c r="S570" s="261" t="s">
        <v>182</v>
      </c>
      <c r="T570" s="261" t="s">
        <v>182</v>
      </c>
      <c r="U570" s="261" t="s">
        <v>182</v>
      </c>
      <c r="V570" s="261" t="s">
        <v>182</v>
      </c>
      <c r="AQ570" s="261" t="s">
        <v>415</v>
      </c>
      <c r="AR570" s="261" t="s">
        <v>307</v>
      </c>
    </row>
    <row r="571" spans="1:45" ht="21.6" x14ac:dyDescent="0.65">
      <c r="A571" s="267">
        <v>124378</v>
      </c>
      <c r="B571" s="265" t="s">
        <v>415</v>
      </c>
      <c r="C571" t="s">
        <v>183</v>
      </c>
      <c r="D571" t="s">
        <v>183</v>
      </c>
      <c r="E571" t="s">
        <v>183</v>
      </c>
      <c r="F571" t="s">
        <v>183</v>
      </c>
      <c r="G571" t="s">
        <v>183</v>
      </c>
      <c r="H571" t="s">
        <v>181</v>
      </c>
      <c r="I571" t="s">
        <v>183</v>
      </c>
      <c r="J571" t="s">
        <v>183</v>
      </c>
      <c r="K571" t="s">
        <v>183</v>
      </c>
      <c r="L571" t="s">
        <v>183</v>
      </c>
      <c r="M571" t="s">
        <v>182</v>
      </c>
      <c r="N571" t="s">
        <v>183</v>
      </c>
      <c r="O571" t="s">
        <v>183</v>
      </c>
      <c r="P571" t="s">
        <v>183</v>
      </c>
      <c r="Q571" t="s">
        <v>182</v>
      </c>
      <c r="R571" s="264" t="s">
        <v>182</v>
      </c>
      <c r="S571" s="264" t="s">
        <v>182</v>
      </c>
      <c r="T571" s="264" t="s">
        <v>182</v>
      </c>
      <c r="U571" s="264" t="s">
        <v>182</v>
      </c>
      <c r="V571" s="264" t="s">
        <v>182</v>
      </c>
      <c r="AQ571" s="261" t="s">
        <v>415</v>
      </c>
      <c r="AR571" s="261" t="s">
        <v>307</v>
      </c>
    </row>
    <row r="572" spans="1:45" ht="21.6" x14ac:dyDescent="0.65">
      <c r="A572" s="238">
        <v>124379</v>
      </c>
      <c r="B572" s="265" t="s">
        <v>415</v>
      </c>
      <c r="C572" t="s">
        <v>183</v>
      </c>
      <c r="D572" t="s">
        <v>183</v>
      </c>
      <c r="E572" t="s">
        <v>183</v>
      </c>
      <c r="F572" t="s">
        <v>183</v>
      </c>
      <c r="G572" t="s">
        <v>183</v>
      </c>
      <c r="H572" t="s">
        <v>182</v>
      </c>
      <c r="I572" t="s">
        <v>183</v>
      </c>
      <c r="J572" t="s">
        <v>183</v>
      </c>
      <c r="K572" t="s">
        <v>183</v>
      </c>
      <c r="L572" t="s">
        <v>183</v>
      </c>
      <c r="M572" t="s">
        <v>182</v>
      </c>
      <c r="N572" t="s">
        <v>183</v>
      </c>
      <c r="O572" t="s">
        <v>183</v>
      </c>
      <c r="P572" t="s">
        <v>182</v>
      </c>
      <c r="Q572" t="s">
        <v>183</v>
      </c>
      <c r="R572" s="261" t="s">
        <v>182</v>
      </c>
      <c r="S572" s="261" t="s">
        <v>182</v>
      </c>
      <c r="T572" s="261" t="s">
        <v>182</v>
      </c>
      <c r="U572" s="261" t="s">
        <v>182</v>
      </c>
      <c r="V572" s="261" t="s">
        <v>182</v>
      </c>
      <c r="AQ572" s="261" t="s">
        <v>415</v>
      </c>
      <c r="AR572" s="261" t="s">
        <v>307</v>
      </c>
    </row>
    <row r="573" spans="1:45" ht="21.6" x14ac:dyDescent="0.65">
      <c r="A573" s="267">
        <v>124382</v>
      </c>
      <c r="B573" s="265" t="s">
        <v>415</v>
      </c>
      <c r="C573" t="s">
        <v>182</v>
      </c>
      <c r="D573" t="s">
        <v>181</v>
      </c>
      <c r="E573" t="s">
        <v>181</v>
      </c>
      <c r="F573" t="s">
        <v>183</v>
      </c>
      <c r="G573" t="s">
        <v>183</v>
      </c>
      <c r="H573" t="s">
        <v>183</v>
      </c>
      <c r="I573" t="s">
        <v>183</v>
      </c>
      <c r="J573" t="s">
        <v>183</v>
      </c>
      <c r="K573" t="s">
        <v>182</v>
      </c>
      <c r="L573" t="s">
        <v>182</v>
      </c>
      <c r="M573" t="s">
        <v>182</v>
      </c>
      <c r="N573" t="s">
        <v>183</v>
      </c>
      <c r="O573" t="s">
        <v>182</v>
      </c>
      <c r="P573" t="s">
        <v>183</v>
      </c>
      <c r="Q573" t="s">
        <v>182</v>
      </c>
      <c r="R573" s="261" t="s">
        <v>182</v>
      </c>
      <c r="S573" s="261" t="s">
        <v>182</v>
      </c>
      <c r="T573" s="261" t="s">
        <v>182</v>
      </c>
      <c r="U573" s="261" t="s">
        <v>182</v>
      </c>
      <c r="V573" s="261" t="s">
        <v>182</v>
      </c>
      <c r="AQ573" s="261" t="s">
        <v>415</v>
      </c>
      <c r="AR573" s="261" t="s">
        <v>307</v>
      </c>
    </row>
    <row r="574" spans="1:45" ht="21.6" x14ac:dyDescent="0.65">
      <c r="A574" s="238">
        <v>124383</v>
      </c>
      <c r="B574" s="265" t="s">
        <v>415</v>
      </c>
      <c r="C574" t="s">
        <v>183</v>
      </c>
      <c r="D574" t="s">
        <v>181</v>
      </c>
      <c r="E574" t="s">
        <v>183</v>
      </c>
      <c r="F574" t="s">
        <v>183</v>
      </c>
      <c r="G574" t="s">
        <v>182</v>
      </c>
      <c r="H574" t="s">
        <v>182</v>
      </c>
      <c r="I574" t="s">
        <v>181</v>
      </c>
      <c r="J574" t="s">
        <v>181</v>
      </c>
      <c r="K574" t="s">
        <v>183</v>
      </c>
      <c r="L574" t="s">
        <v>183</v>
      </c>
      <c r="M574" t="s">
        <v>182</v>
      </c>
      <c r="N574" t="s">
        <v>183</v>
      </c>
      <c r="O574" t="s">
        <v>182</v>
      </c>
      <c r="P574" t="s">
        <v>182</v>
      </c>
      <c r="Q574" t="s">
        <v>182</v>
      </c>
      <c r="R574" s="261" t="s">
        <v>182</v>
      </c>
      <c r="S574" s="261" t="s">
        <v>182</v>
      </c>
      <c r="T574" s="261" t="s">
        <v>182</v>
      </c>
      <c r="U574" s="261" t="s">
        <v>182</v>
      </c>
      <c r="V574" s="261" t="s">
        <v>182</v>
      </c>
      <c r="AQ574" s="261" t="s">
        <v>415</v>
      </c>
      <c r="AR574" s="261" t="s">
        <v>307</v>
      </c>
    </row>
    <row r="575" spans="1:45" ht="21.6" x14ac:dyDescent="0.65">
      <c r="A575" s="238">
        <v>124384</v>
      </c>
      <c r="B575" s="265" t="s">
        <v>415</v>
      </c>
      <c r="C575" t="s">
        <v>183</v>
      </c>
      <c r="D575" t="s">
        <v>183</v>
      </c>
      <c r="E575" t="s">
        <v>181</v>
      </c>
      <c r="F575" t="s">
        <v>183</v>
      </c>
      <c r="G575" t="s">
        <v>183</v>
      </c>
      <c r="H575" t="s">
        <v>183</v>
      </c>
      <c r="I575" t="s">
        <v>182</v>
      </c>
      <c r="J575" t="s">
        <v>182</v>
      </c>
      <c r="K575" t="s">
        <v>183</v>
      </c>
      <c r="L575" t="s">
        <v>182</v>
      </c>
      <c r="M575" t="s">
        <v>183</v>
      </c>
      <c r="N575" t="s">
        <v>183</v>
      </c>
      <c r="O575" t="s">
        <v>183</v>
      </c>
      <c r="P575" t="s">
        <v>183</v>
      </c>
      <c r="Q575" t="s">
        <v>183</v>
      </c>
      <c r="R575" s="264" t="s">
        <v>182</v>
      </c>
      <c r="S575" s="264" t="s">
        <v>182</v>
      </c>
      <c r="T575" s="264" t="s">
        <v>182</v>
      </c>
      <c r="U575" s="264" t="s">
        <v>182</v>
      </c>
      <c r="V575" s="264" t="s">
        <v>182</v>
      </c>
      <c r="AQ575" s="261" t="s">
        <v>415</v>
      </c>
      <c r="AR575" s="261" t="s">
        <v>307</v>
      </c>
    </row>
    <row r="576" spans="1:45" ht="21.6" x14ac:dyDescent="0.65">
      <c r="A576" s="267">
        <v>124385</v>
      </c>
      <c r="B576" s="265" t="s">
        <v>415</v>
      </c>
      <c r="C576" t="s">
        <v>183</v>
      </c>
      <c r="D576" t="s">
        <v>183</v>
      </c>
      <c r="E576" t="s">
        <v>183</v>
      </c>
      <c r="F576" t="s">
        <v>183</v>
      </c>
      <c r="G576" t="s">
        <v>183</v>
      </c>
      <c r="H576" t="s">
        <v>183</v>
      </c>
      <c r="I576" t="s">
        <v>183</v>
      </c>
      <c r="J576" t="s">
        <v>183</v>
      </c>
      <c r="K576" t="s">
        <v>183</v>
      </c>
      <c r="L576" t="s">
        <v>183</v>
      </c>
      <c r="M576" t="s">
        <v>183</v>
      </c>
      <c r="N576" t="s">
        <v>183</v>
      </c>
      <c r="O576" t="s">
        <v>183</v>
      </c>
      <c r="P576" t="s">
        <v>183</v>
      </c>
      <c r="Q576" t="s">
        <v>183</v>
      </c>
      <c r="R576" s="264" t="s">
        <v>182</v>
      </c>
      <c r="S576" s="264" t="s">
        <v>182</v>
      </c>
      <c r="T576" s="264" t="s">
        <v>182</v>
      </c>
      <c r="U576" s="264" t="s">
        <v>182</v>
      </c>
      <c r="V576" s="264" t="s">
        <v>182</v>
      </c>
      <c r="AQ576" s="261" t="s">
        <v>415</v>
      </c>
      <c r="AR576" s="261" t="s">
        <v>307</v>
      </c>
    </row>
    <row r="577" spans="1:45" ht="21.6" x14ac:dyDescent="0.65">
      <c r="A577" s="267">
        <v>124386</v>
      </c>
      <c r="B577" s="265" t="s">
        <v>415</v>
      </c>
      <c r="C577" t="s">
        <v>183</v>
      </c>
      <c r="D577" t="s">
        <v>183</v>
      </c>
      <c r="E577" t="s">
        <v>181</v>
      </c>
      <c r="F577" t="s">
        <v>183</v>
      </c>
      <c r="G577" t="s">
        <v>181</v>
      </c>
      <c r="H577" t="s">
        <v>183</v>
      </c>
      <c r="I577" t="s">
        <v>183</v>
      </c>
      <c r="J577" t="s">
        <v>183</v>
      </c>
      <c r="K577" t="s">
        <v>183</v>
      </c>
      <c r="L577" t="s">
        <v>181</v>
      </c>
      <c r="M577" t="s">
        <v>183</v>
      </c>
      <c r="N577" t="s">
        <v>183</v>
      </c>
      <c r="O577" t="s">
        <v>183</v>
      </c>
      <c r="P577" t="s">
        <v>183</v>
      </c>
      <c r="Q577" t="s">
        <v>183</v>
      </c>
      <c r="R577" s="261" t="s">
        <v>182</v>
      </c>
      <c r="S577" s="261" t="s">
        <v>182</v>
      </c>
      <c r="T577" s="261" t="s">
        <v>182</v>
      </c>
      <c r="U577" s="261" t="s">
        <v>182</v>
      </c>
      <c r="V577" s="261" t="s">
        <v>182</v>
      </c>
      <c r="AQ577" s="261" t="s">
        <v>415</v>
      </c>
      <c r="AR577" s="261" t="s">
        <v>307</v>
      </c>
    </row>
    <row r="578" spans="1:45" ht="21.6" x14ac:dyDescent="0.65">
      <c r="A578" s="238">
        <v>124387</v>
      </c>
      <c r="B578" s="265" t="s">
        <v>415</v>
      </c>
      <c r="C578" t="s">
        <v>183</v>
      </c>
      <c r="D578" t="s">
        <v>183</v>
      </c>
      <c r="E578" t="s">
        <v>183</v>
      </c>
      <c r="F578" t="s">
        <v>183</v>
      </c>
      <c r="G578" t="s">
        <v>183</v>
      </c>
      <c r="H578" t="s">
        <v>181</v>
      </c>
      <c r="I578" t="s">
        <v>181</v>
      </c>
      <c r="J578" t="s">
        <v>183</v>
      </c>
      <c r="K578" t="s">
        <v>183</v>
      </c>
      <c r="L578" t="s">
        <v>183</v>
      </c>
      <c r="M578" t="s">
        <v>183</v>
      </c>
      <c r="N578" t="s">
        <v>183</v>
      </c>
      <c r="O578" t="s">
        <v>183</v>
      </c>
      <c r="P578" t="s">
        <v>183</v>
      </c>
      <c r="Q578" t="s">
        <v>183</v>
      </c>
      <c r="R578" s="261" t="s">
        <v>182</v>
      </c>
      <c r="S578" s="261" t="s">
        <v>182</v>
      </c>
      <c r="T578" s="261" t="s">
        <v>182</v>
      </c>
      <c r="U578" s="261" t="s">
        <v>182</v>
      </c>
      <c r="V578" s="261" t="s">
        <v>182</v>
      </c>
      <c r="AQ578" s="261" t="s">
        <v>415</v>
      </c>
      <c r="AR578" s="261" t="s">
        <v>307</v>
      </c>
    </row>
    <row r="579" spans="1:45" ht="21.6" x14ac:dyDescent="0.65">
      <c r="A579" s="267">
        <v>124388</v>
      </c>
      <c r="B579" s="265" t="s">
        <v>415</v>
      </c>
      <c r="C579" t="s">
        <v>183</v>
      </c>
      <c r="D579" t="s">
        <v>183</v>
      </c>
      <c r="E579" t="s">
        <v>183</v>
      </c>
      <c r="F579" t="s">
        <v>183</v>
      </c>
      <c r="G579" t="s">
        <v>183</v>
      </c>
      <c r="H579" t="s">
        <v>182</v>
      </c>
      <c r="I579" t="s">
        <v>183</v>
      </c>
      <c r="J579" t="s">
        <v>183</v>
      </c>
      <c r="K579" t="s">
        <v>183</v>
      </c>
      <c r="L579" t="s">
        <v>183</v>
      </c>
      <c r="M579" t="s">
        <v>183</v>
      </c>
      <c r="N579" t="s">
        <v>183</v>
      </c>
      <c r="O579" t="s">
        <v>183</v>
      </c>
      <c r="P579" t="s">
        <v>183</v>
      </c>
      <c r="Q579" t="s">
        <v>183</v>
      </c>
      <c r="R579" s="261" t="s">
        <v>182</v>
      </c>
      <c r="S579" s="261" t="s">
        <v>182</v>
      </c>
      <c r="T579" s="261" t="s">
        <v>182</v>
      </c>
      <c r="U579" s="261" t="s">
        <v>182</v>
      </c>
      <c r="V579" s="261" t="s">
        <v>182</v>
      </c>
      <c r="AQ579" s="261" t="s">
        <v>415</v>
      </c>
      <c r="AR579" s="261" t="s">
        <v>307</v>
      </c>
    </row>
    <row r="580" spans="1:45" ht="21.6" x14ac:dyDescent="0.65">
      <c r="A580" s="267">
        <v>124389</v>
      </c>
      <c r="B580" s="265" t="s">
        <v>415</v>
      </c>
      <c r="C580" t="s">
        <v>183</v>
      </c>
      <c r="D580" t="s">
        <v>183</v>
      </c>
      <c r="E580" t="s">
        <v>183</v>
      </c>
      <c r="F580" t="s">
        <v>183</v>
      </c>
      <c r="G580" t="s">
        <v>183</v>
      </c>
      <c r="H580" t="s">
        <v>183</v>
      </c>
      <c r="I580" t="s">
        <v>183</v>
      </c>
      <c r="J580" t="s">
        <v>183</v>
      </c>
      <c r="K580" t="s">
        <v>183</v>
      </c>
      <c r="L580" t="s">
        <v>183</v>
      </c>
      <c r="M580" t="s">
        <v>183</v>
      </c>
      <c r="N580" t="s">
        <v>183</v>
      </c>
      <c r="O580" t="s">
        <v>183</v>
      </c>
      <c r="P580" t="s">
        <v>183</v>
      </c>
      <c r="Q580" t="s">
        <v>183</v>
      </c>
      <c r="R580" s="264" t="s">
        <v>182</v>
      </c>
      <c r="S580" s="264" t="s">
        <v>182</v>
      </c>
      <c r="T580" s="264" t="s">
        <v>182</v>
      </c>
      <c r="U580" s="264" t="s">
        <v>182</v>
      </c>
      <c r="V580" s="264" t="s">
        <v>182</v>
      </c>
      <c r="AQ580" s="261" t="s">
        <v>415</v>
      </c>
      <c r="AR580" s="261" t="s">
        <v>307</v>
      </c>
    </row>
    <row r="581" spans="1:45" ht="21.6" x14ac:dyDescent="0.65">
      <c r="A581" s="238">
        <v>124392</v>
      </c>
      <c r="B581" s="265" t="s">
        <v>415</v>
      </c>
      <c r="C581" t="s">
        <v>183</v>
      </c>
      <c r="D581" t="s">
        <v>182</v>
      </c>
      <c r="E581" t="s">
        <v>183</v>
      </c>
      <c r="F581" t="s">
        <v>182</v>
      </c>
      <c r="G581" t="s">
        <v>182</v>
      </c>
      <c r="H581" t="s">
        <v>183</v>
      </c>
      <c r="I581" t="s">
        <v>182</v>
      </c>
      <c r="J581" t="s">
        <v>182</v>
      </c>
      <c r="K581" t="s">
        <v>182</v>
      </c>
      <c r="L581" t="s">
        <v>182</v>
      </c>
      <c r="M581" t="s">
        <v>183</v>
      </c>
      <c r="N581" t="s">
        <v>183</v>
      </c>
      <c r="O581" t="s">
        <v>183</v>
      </c>
      <c r="P581" t="s">
        <v>183</v>
      </c>
      <c r="Q581" t="s">
        <v>183</v>
      </c>
      <c r="R581" s="264" t="s">
        <v>182</v>
      </c>
      <c r="S581" s="264" t="s">
        <v>182</v>
      </c>
      <c r="T581" s="264" t="s">
        <v>182</v>
      </c>
      <c r="U581" s="264" t="s">
        <v>182</v>
      </c>
      <c r="V581" s="264" t="s">
        <v>182</v>
      </c>
      <c r="AQ581" s="261" t="s">
        <v>415</v>
      </c>
      <c r="AR581" s="261" t="s">
        <v>307</v>
      </c>
    </row>
    <row r="582" spans="1:45" ht="21.6" x14ac:dyDescent="0.65">
      <c r="A582" s="238">
        <v>124393</v>
      </c>
      <c r="B582" s="265" t="s">
        <v>415</v>
      </c>
      <c r="C582" t="s">
        <v>183</v>
      </c>
      <c r="D582" t="s">
        <v>181</v>
      </c>
      <c r="E582" t="s">
        <v>183</v>
      </c>
      <c r="F582" t="s">
        <v>183</v>
      </c>
      <c r="G582" t="s">
        <v>183</v>
      </c>
      <c r="H582" t="s">
        <v>183</v>
      </c>
      <c r="I582" t="s">
        <v>181</v>
      </c>
      <c r="J582" t="s">
        <v>183</v>
      </c>
      <c r="K582" t="s">
        <v>183</v>
      </c>
      <c r="L582" t="s">
        <v>181</v>
      </c>
      <c r="M582" t="s">
        <v>183</v>
      </c>
      <c r="N582" t="s">
        <v>183</v>
      </c>
      <c r="O582" t="s">
        <v>183</v>
      </c>
      <c r="P582" t="s">
        <v>183</v>
      </c>
      <c r="Q582" t="s">
        <v>183</v>
      </c>
      <c r="R582" s="261" t="s">
        <v>182</v>
      </c>
      <c r="S582" s="261" t="s">
        <v>182</v>
      </c>
      <c r="T582" s="261" t="s">
        <v>182</v>
      </c>
      <c r="U582" s="261" t="s">
        <v>182</v>
      </c>
      <c r="V582" s="261" t="s">
        <v>182</v>
      </c>
      <c r="AQ582" s="261" t="s">
        <v>415</v>
      </c>
      <c r="AR582" s="261" t="s">
        <v>307</v>
      </c>
    </row>
    <row r="583" spans="1:45" ht="21.6" x14ac:dyDescent="0.65">
      <c r="A583" s="238">
        <v>124394</v>
      </c>
      <c r="B583" s="265" t="s">
        <v>415</v>
      </c>
      <c r="C583" t="s">
        <v>183</v>
      </c>
      <c r="D583" t="s">
        <v>183</v>
      </c>
      <c r="E583" t="s">
        <v>183</v>
      </c>
      <c r="F583" t="s">
        <v>183</v>
      </c>
      <c r="G583" t="s">
        <v>183</v>
      </c>
      <c r="H583" t="s">
        <v>183</v>
      </c>
      <c r="I583" t="s">
        <v>183</v>
      </c>
      <c r="J583" t="s">
        <v>183</v>
      </c>
      <c r="K583" t="s">
        <v>183</v>
      </c>
      <c r="L583" t="s">
        <v>183</v>
      </c>
      <c r="M583" t="s">
        <v>183</v>
      </c>
      <c r="N583" t="s">
        <v>183</v>
      </c>
      <c r="O583" t="s">
        <v>183</v>
      </c>
      <c r="P583" t="s">
        <v>183</v>
      </c>
      <c r="Q583" t="s">
        <v>183</v>
      </c>
      <c r="R583" s="261" t="s">
        <v>182</v>
      </c>
      <c r="S583" s="261" t="s">
        <v>182</v>
      </c>
      <c r="T583" s="261" t="s">
        <v>182</v>
      </c>
      <c r="U583" s="261" t="s">
        <v>182</v>
      </c>
      <c r="V583" s="261" t="s">
        <v>182</v>
      </c>
      <c r="AQ583" s="261" t="s">
        <v>415</v>
      </c>
      <c r="AR583" s="261" t="s">
        <v>307</v>
      </c>
    </row>
    <row r="584" spans="1:45" ht="21.6" x14ac:dyDescent="0.65">
      <c r="A584" s="267">
        <v>124396</v>
      </c>
      <c r="B584" s="265" t="s">
        <v>415</v>
      </c>
      <c r="C584" t="s">
        <v>183</v>
      </c>
      <c r="D584" t="s">
        <v>183</v>
      </c>
      <c r="E584" t="s">
        <v>183</v>
      </c>
      <c r="F584" t="s">
        <v>183</v>
      </c>
      <c r="G584" t="s">
        <v>183</v>
      </c>
      <c r="H584" t="s">
        <v>183</v>
      </c>
      <c r="I584" t="s">
        <v>183</v>
      </c>
      <c r="J584" t="s">
        <v>183</v>
      </c>
      <c r="K584" t="s">
        <v>183</v>
      </c>
      <c r="L584" t="s">
        <v>183</v>
      </c>
      <c r="M584" t="s">
        <v>182</v>
      </c>
      <c r="N584" t="s">
        <v>182</v>
      </c>
      <c r="O584" t="s">
        <v>182</v>
      </c>
      <c r="P584" t="s">
        <v>182</v>
      </c>
      <c r="Q584" t="s">
        <v>182</v>
      </c>
      <c r="R584" s="261" t="s">
        <v>182</v>
      </c>
      <c r="S584" s="261" t="s">
        <v>182</v>
      </c>
      <c r="T584" s="261" t="s">
        <v>182</v>
      </c>
      <c r="U584" s="261" t="s">
        <v>182</v>
      </c>
      <c r="V584" s="261" t="s">
        <v>182</v>
      </c>
      <c r="AQ584" s="261" t="s">
        <v>415</v>
      </c>
      <c r="AR584" s="261" t="s">
        <v>307</v>
      </c>
    </row>
    <row r="585" spans="1:45" ht="21.6" x14ac:dyDescent="0.65">
      <c r="A585" s="267">
        <v>124397</v>
      </c>
      <c r="B585" s="265" t="s">
        <v>415</v>
      </c>
      <c r="C585" t="s">
        <v>183</v>
      </c>
      <c r="D585" t="s">
        <v>181</v>
      </c>
      <c r="E585" t="s">
        <v>181</v>
      </c>
      <c r="F585" t="s">
        <v>181</v>
      </c>
      <c r="G585" t="s">
        <v>183</v>
      </c>
      <c r="H585" t="s">
        <v>183</v>
      </c>
      <c r="I585" t="s">
        <v>183</v>
      </c>
      <c r="J585" t="s">
        <v>183</v>
      </c>
      <c r="K585" t="s">
        <v>183</v>
      </c>
      <c r="L585" t="s">
        <v>183</v>
      </c>
      <c r="M585" t="s">
        <v>183</v>
      </c>
      <c r="N585" t="s">
        <v>183</v>
      </c>
      <c r="O585" t="s">
        <v>183</v>
      </c>
      <c r="P585" t="s">
        <v>183</v>
      </c>
      <c r="Q585" t="s">
        <v>183</v>
      </c>
      <c r="R585" s="261" t="s">
        <v>182</v>
      </c>
      <c r="S585" s="261" t="s">
        <v>182</v>
      </c>
      <c r="T585" s="261" t="s">
        <v>182</v>
      </c>
      <c r="U585" s="261" t="s">
        <v>182</v>
      </c>
      <c r="V585" s="261" t="s">
        <v>182</v>
      </c>
      <c r="AQ585" s="261" t="s">
        <v>415</v>
      </c>
      <c r="AR585" s="261" t="s">
        <v>307</v>
      </c>
    </row>
    <row r="586" spans="1:45" ht="14.4" x14ac:dyDescent="0.3">
      <c r="A586" s="287">
        <v>124398</v>
      </c>
      <c r="B586" s="289" t="s">
        <v>415</v>
      </c>
      <c r="C586" s="264" t="s">
        <v>183</v>
      </c>
      <c r="D586" s="264" t="s">
        <v>183</v>
      </c>
      <c r="E586" s="264" t="s">
        <v>181</v>
      </c>
      <c r="F586" s="264" t="s">
        <v>183</v>
      </c>
      <c r="G586" s="264" t="s">
        <v>182</v>
      </c>
      <c r="H586" s="264" t="s">
        <v>183</v>
      </c>
      <c r="I586" s="264" t="s">
        <v>183</v>
      </c>
      <c r="J586" s="264" t="s">
        <v>183</v>
      </c>
      <c r="K586" s="264" t="s">
        <v>183</v>
      </c>
      <c r="L586" s="264" t="s">
        <v>183</v>
      </c>
      <c r="M586" s="264" t="s">
        <v>182</v>
      </c>
      <c r="N586" s="264" t="s">
        <v>182</v>
      </c>
      <c r="O586" s="264" t="s">
        <v>182</v>
      </c>
      <c r="P586" s="264" t="s">
        <v>182</v>
      </c>
      <c r="Q586" s="264" t="s">
        <v>182</v>
      </c>
      <c r="R586" s="264" t="s">
        <v>182</v>
      </c>
      <c r="S586" s="264" t="s">
        <v>182</v>
      </c>
      <c r="T586" s="264" t="s">
        <v>182</v>
      </c>
      <c r="U586" s="264" t="s">
        <v>182</v>
      </c>
      <c r="V586" s="264" t="s">
        <v>182</v>
      </c>
      <c r="W586" s="264"/>
      <c r="X586" s="264"/>
      <c r="Y586" s="264"/>
      <c r="Z586" s="264"/>
      <c r="AA586" s="264"/>
      <c r="AB586" s="264"/>
      <c r="AC586" s="264"/>
      <c r="AD586" s="264"/>
      <c r="AE586" s="264"/>
      <c r="AF586" s="264"/>
      <c r="AG586" s="264"/>
      <c r="AH586" s="264"/>
      <c r="AI586" s="264"/>
      <c r="AJ586" s="264"/>
      <c r="AK586" s="264"/>
      <c r="AL586" s="264"/>
      <c r="AM586" s="264"/>
      <c r="AN586" s="264"/>
      <c r="AO586" s="264"/>
      <c r="AP586" s="264"/>
      <c r="AQ586" s="261" t="e">
        <f>VLOOKUP(A586,#REF!,5,0)</f>
        <v>#REF!</v>
      </c>
      <c r="AR586" s="261" t="e">
        <f>VLOOKUP(A586,#REF!,6,0)</f>
        <v>#REF!</v>
      </c>
      <c r="AS586"/>
    </row>
    <row r="587" spans="1:45" ht="21.6" x14ac:dyDescent="0.65">
      <c r="A587" s="238">
        <v>124399</v>
      </c>
      <c r="B587" s="265" t="s">
        <v>415</v>
      </c>
      <c r="C587" t="s">
        <v>181</v>
      </c>
      <c r="D587" t="s">
        <v>181</v>
      </c>
      <c r="E587" t="s">
        <v>181</v>
      </c>
      <c r="F587" t="s">
        <v>181</v>
      </c>
      <c r="G587" t="s">
        <v>181</v>
      </c>
      <c r="H587" t="s">
        <v>183</v>
      </c>
      <c r="I587" t="s">
        <v>181</v>
      </c>
      <c r="J587" t="s">
        <v>183</v>
      </c>
      <c r="K587" t="s">
        <v>182</v>
      </c>
      <c r="L587" t="s">
        <v>183</v>
      </c>
      <c r="M587" t="s">
        <v>182</v>
      </c>
      <c r="N587" t="s">
        <v>182</v>
      </c>
      <c r="O587" t="s">
        <v>182</v>
      </c>
      <c r="P587" t="s">
        <v>182</v>
      </c>
      <c r="Q587" t="s">
        <v>182</v>
      </c>
      <c r="R587" s="261" t="s">
        <v>182</v>
      </c>
      <c r="S587" s="261" t="s">
        <v>182</v>
      </c>
      <c r="T587" s="261" t="s">
        <v>182</v>
      </c>
      <c r="U587" s="261" t="s">
        <v>182</v>
      </c>
      <c r="V587" s="261" t="s">
        <v>182</v>
      </c>
      <c r="AQ587" s="261" t="s">
        <v>415</v>
      </c>
      <c r="AR587" s="261" t="s">
        <v>307</v>
      </c>
    </row>
    <row r="588" spans="1:45" ht="21.6" x14ac:dyDescent="0.65">
      <c r="A588" s="238">
        <v>124401</v>
      </c>
      <c r="B588" s="265" t="s">
        <v>415</v>
      </c>
      <c r="C588" t="s">
        <v>183</v>
      </c>
      <c r="D588" t="s">
        <v>183</v>
      </c>
      <c r="E588" t="s">
        <v>181</v>
      </c>
      <c r="F588" t="s">
        <v>183</v>
      </c>
      <c r="G588" t="s">
        <v>183</v>
      </c>
      <c r="H588" t="s">
        <v>183</v>
      </c>
      <c r="I588" t="s">
        <v>182</v>
      </c>
      <c r="J588" t="s">
        <v>182</v>
      </c>
      <c r="K588" t="s">
        <v>183</v>
      </c>
      <c r="L588" t="s">
        <v>183</v>
      </c>
      <c r="M588" t="s">
        <v>183</v>
      </c>
      <c r="N588" t="s">
        <v>183</v>
      </c>
      <c r="O588" t="s">
        <v>183</v>
      </c>
      <c r="P588" t="s">
        <v>183</v>
      </c>
      <c r="Q588" t="s">
        <v>183</v>
      </c>
      <c r="R588" s="261" t="s">
        <v>182</v>
      </c>
      <c r="S588" s="261" t="s">
        <v>182</v>
      </c>
      <c r="T588" s="261" t="s">
        <v>182</v>
      </c>
      <c r="U588" s="261" t="s">
        <v>182</v>
      </c>
      <c r="V588" s="261" t="s">
        <v>182</v>
      </c>
      <c r="AQ588" s="261" t="s">
        <v>415</v>
      </c>
      <c r="AR588" s="261" t="s">
        <v>307</v>
      </c>
    </row>
    <row r="589" spans="1:45" ht="21.6" x14ac:dyDescent="0.65">
      <c r="A589" s="238">
        <v>124402</v>
      </c>
      <c r="B589" s="265" t="s">
        <v>415</v>
      </c>
      <c r="C589" t="s">
        <v>183</v>
      </c>
      <c r="D589" t="s">
        <v>183</v>
      </c>
      <c r="E589" t="s">
        <v>183</v>
      </c>
      <c r="F589" t="s">
        <v>183</v>
      </c>
      <c r="G589" t="s">
        <v>183</v>
      </c>
      <c r="H589" t="s">
        <v>183</v>
      </c>
      <c r="I589" t="s">
        <v>183</v>
      </c>
      <c r="J589" t="s">
        <v>183</v>
      </c>
      <c r="K589" t="s">
        <v>183</v>
      </c>
      <c r="L589" t="s">
        <v>181</v>
      </c>
      <c r="M589" t="s">
        <v>183</v>
      </c>
      <c r="N589" t="s">
        <v>183</v>
      </c>
      <c r="O589" t="s">
        <v>183</v>
      </c>
      <c r="P589" t="s">
        <v>183</v>
      </c>
      <c r="Q589" t="s">
        <v>183</v>
      </c>
      <c r="R589" s="261" t="s">
        <v>182</v>
      </c>
      <c r="S589" s="261" t="s">
        <v>182</v>
      </c>
      <c r="T589" s="261" t="s">
        <v>182</v>
      </c>
      <c r="U589" s="261" t="s">
        <v>182</v>
      </c>
      <c r="V589" s="261" t="s">
        <v>182</v>
      </c>
      <c r="AQ589" s="261" t="s">
        <v>415</v>
      </c>
      <c r="AR589" s="261" t="s">
        <v>307</v>
      </c>
    </row>
    <row r="590" spans="1:45" ht="21.6" x14ac:dyDescent="0.65">
      <c r="A590" s="267">
        <v>124403</v>
      </c>
      <c r="B590" s="265" t="s">
        <v>415</v>
      </c>
      <c r="C590" t="s">
        <v>183</v>
      </c>
      <c r="D590" t="s">
        <v>183</v>
      </c>
      <c r="E590" t="s">
        <v>181</v>
      </c>
      <c r="F590" t="s">
        <v>183</v>
      </c>
      <c r="G590" t="s">
        <v>183</v>
      </c>
      <c r="H590" t="s">
        <v>183</v>
      </c>
      <c r="I590" t="s">
        <v>183</v>
      </c>
      <c r="J590" t="s">
        <v>183</v>
      </c>
      <c r="K590" t="s">
        <v>183</v>
      </c>
      <c r="L590" t="s">
        <v>181</v>
      </c>
      <c r="M590" t="s">
        <v>183</v>
      </c>
      <c r="N590" t="s">
        <v>183</v>
      </c>
      <c r="O590" t="s">
        <v>183</v>
      </c>
      <c r="P590" t="s">
        <v>183</v>
      </c>
      <c r="Q590" t="s">
        <v>183</v>
      </c>
      <c r="R590" s="261" t="s">
        <v>182</v>
      </c>
      <c r="S590" s="261" t="s">
        <v>182</v>
      </c>
      <c r="T590" s="261" t="s">
        <v>182</v>
      </c>
      <c r="U590" s="261" t="s">
        <v>182</v>
      </c>
      <c r="V590" s="261" t="s">
        <v>182</v>
      </c>
      <c r="AQ590" s="261" t="s">
        <v>415</v>
      </c>
      <c r="AR590" s="261" t="s">
        <v>307</v>
      </c>
    </row>
    <row r="591" spans="1:45" ht="21.6" x14ac:dyDescent="0.65">
      <c r="A591" s="267">
        <v>124404</v>
      </c>
      <c r="B591" s="265" t="s">
        <v>415</v>
      </c>
      <c r="C591" t="s">
        <v>183</v>
      </c>
      <c r="D591" t="s">
        <v>183</v>
      </c>
      <c r="E591" t="s">
        <v>183</v>
      </c>
      <c r="F591" t="s">
        <v>183</v>
      </c>
      <c r="G591" t="s">
        <v>183</v>
      </c>
      <c r="H591" t="s">
        <v>183</v>
      </c>
      <c r="I591" t="s">
        <v>183</v>
      </c>
      <c r="J591" t="s">
        <v>183</v>
      </c>
      <c r="K591" t="s">
        <v>183</v>
      </c>
      <c r="L591" t="s">
        <v>183</v>
      </c>
      <c r="M591" t="s">
        <v>183</v>
      </c>
      <c r="N591" t="s">
        <v>183</v>
      </c>
      <c r="O591" t="s">
        <v>183</v>
      </c>
      <c r="P591" t="s">
        <v>183</v>
      </c>
      <c r="Q591" t="s">
        <v>183</v>
      </c>
      <c r="R591" s="261" t="s">
        <v>182</v>
      </c>
      <c r="S591" s="261" t="s">
        <v>182</v>
      </c>
      <c r="T591" s="261" t="s">
        <v>182</v>
      </c>
      <c r="U591" s="261" t="s">
        <v>182</v>
      </c>
      <c r="V591" s="261" t="s">
        <v>182</v>
      </c>
      <c r="AQ591" s="261" t="s">
        <v>415</v>
      </c>
      <c r="AR591" s="261" t="s">
        <v>307</v>
      </c>
    </row>
    <row r="592" spans="1:45" ht="21.6" x14ac:dyDescent="0.65">
      <c r="A592" s="238">
        <v>124408</v>
      </c>
      <c r="B592" s="265" t="s">
        <v>415</v>
      </c>
      <c r="C592" t="s">
        <v>182</v>
      </c>
      <c r="D592" t="s">
        <v>182</v>
      </c>
      <c r="E592" t="s">
        <v>182</v>
      </c>
      <c r="F592" t="s">
        <v>182</v>
      </c>
      <c r="G592" t="s">
        <v>182</v>
      </c>
      <c r="H592" t="s">
        <v>183</v>
      </c>
      <c r="I592" t="s">
        <v>183</v>
      </c>
      <c r="J592" t="s">
        <v>183</v>
      </c>
      <c r="K592" t="s">
        <v>183</v>
      </c>
      <c r="L592" t="s">
        <v>181</v>
      </c>
      <c r="M592" t="s">
        <v>183</v>
      </c>
      <c r="N592" t="s">
        <v>183</v>
      </c>
      <c r="O592" t="s">
        <v>183</v>
      </c>
      <c r="P592" t="s">
        <v>183</v>
      </c>
      <c r="Q592" t="s">
        <v>183</v>
      </c>
      <c r="R592" s="261" t="s">
        <v>182</v>
      </c>
      <c r="S592" s="261" t="s">
        <v>182</v>
      </c>
      <c r="T592" s="261" t="s">
        <v>182</v>
      </c>
      <c r="U592" s="261" t="s">
        <v>182</v>
      </c>
      <c r="V592" s="261" t="s">
        <v>182</v>
      </c>
      <c r="AQ592" s="261" t="s">
        <v>415</v>
      </c>
      <c r="AR592" s="261" t="s">
        <v>307</v>
      </c>
    </row>
    <row r="593" spans="1:45" ht="21.6" x14ac:dyDescent="0.65">
      <c r="A593" s="267">
        <v>124409</v>
      </c>
      <c r="B593" s="265" t="s">
        <v>415</v>
      </c>
      <c r="C593" t="s">
        <v>183</v>
      </c>
      <c r="D593" t="s">
        <v>183</v>
      </c>
      <c r="E593" t="s">
        <v>183</v>
      </c>
      <c r="F593" t="s">
        <v>183</v>
      </c>
      <c r="G593" t="s">
        <v>183</v>
      </c>
      <c r="H593" t="s">
        <v>183</v>
      </c>
      <c r="I593" t="s">
        <v>183</v>
      </c>
      <c r="J593" t="s">
        <v>183</v>
      </c>
      <c r="K593" t="s">
        <v>183</v>
      </c>
      <c r="L593" t="s">
        <v>183</v>
      </c>
      <c r="M593" t="s">
        <v>183</v>
      </c>
      <c r="N593" t="s">
        <v>182</v>
      </c>
      <c r="O593" t="s">
        <v>182</v>
      </c>
      <c r="P593" t="s">
        <v>182</v>
      </c>
      <c r="Q593" t="s">
        <v>183</v>
      </c>
      <c r="R593" s="261" t="s">
        <v>182</v>
      </c>
      <c r="S593" s="261" t="s">
        <v>182</v>
      </c>
      <c r="T593" s="261" t="s">
        <v>182</v>
      </c>
      <c r="U593" s="261" t="s">
        <v>182</v>
      </c>
      <c r="V593" s="261" t="s">
        <v>182</v>
      </c>
      <c r="AQ593" s="261" t="s">
        <v>415</v>
      </c>
      <c r="AR593" s="261" t="s">
        <v>307</v>
      </c>
    </row>
    <row r="594" spans="1:45" ht="21.6" x14ac:dyDescent="0.65">
      <c r="A594" s="267">
        <v>124410</v>
      </c>
      <c r="B594" s="265" t="s">
        <v>415</v>
      </c>
      <c r="C594" t="s">
        <v>183</v>
      </c>
      <c r="D594" t="s">
        <v>183</v>
      </c>
      <c r="E594" t="s">
        <v>183</v>
      </c>
      <c r="F594" t="s">
        <v>183</v>
      </c>
      <c r="G594" t="s">
        <v>183</v>
      </c>
      <c r="H594" t="s">
        <v>183</v>
      </c>
      <c r="I594" t="s">
        <v>183</v>
      </c>
      <c r="J594" t="s">
        <v>183</v>
      </c>
      <c r="K594" t="s">
        <v>183</v>
      </c>
      <c r="L594" t="s">
        <v>183</v>
      </c>
      <c r="M594" t="s">
        <v>182</v>
      </c>
      <c r="N594" t="s">
        <v>183</v>
      </c>
      <c r="O594" t="s">
        <v>183</v>
      </c>
      <c r="P594" t="s">
        <v>183</v>
      </c>
      <c r="Q594" t="s">
        <v>183</v>
      </c>
      <c r="R594" s="290" t="s">
        <v>182</v>
      </c>
      <c r="S594" s="290" t="s">
        <v>182</v>
      </c>
      <c r="T594" s="290" t="s">
        <v>182</v>
      </c>
      <c r="U594" s="290" t="s">
        <v>182</v>
      </c>
      <c r="V594" s="290" t="s">
        <v>182</v>
      </c>
      <c r="AQ594" s="261" t="s">
        <v>415</v>
      </c>
      <c r="AR594" s="261" t="s">
        <v>307</v>
      </c>
    </row>
    <row r="595" spans="1:45" ht="14.4" x14ac:dyDescent="0.3">
      <c r="A595" s="287">
        <v>124412</v>
      </c>
      <c r="B595" s="289" t="s">
        <v>415</v>
      </c>
      <c r="C595" s="264" t="s">
        <v>183</v>
      </c>
      <c r="D595" s="264" t="s">
        <v>183</v>
      </c>
      <c r="E595" s="264" t="s">
        <v>181</v>
      </c>
      <c r="F595" s="264" t="s">
        <v>183</v>
      </c>
      <c r="G595" s="264" t="s">
        <v>183</v>
      </c>
      <c r="H595" s="264" t="s">
        <v>182</v>
      </c>
      <c r="I595" s="264" t="s">
        <v>183</v>
      </c>
      <c r="J595" s="264" t="s">
        <v>183</v>
      </c>
      <c r="K595" s="264" t="s">
        <v>183</v>
      </c>
      <c r="L595" s="264" t="s">
        <v>183</v>
      </c>
      <c r="M595" s="264" t="s">
        <v>182</v>
      </c>
      <c r="N595" s="264" t="s">
        <v>182</v>
      </c>
      <c r="O595" s="264" t="s">
        <v>182</v>
      </c>
      <c r="P595" s="264" t="s">
        <v>182</v>
      </c>
      <c r="Q595" s="264" t="s">
        <v>182</v>
      </c>
      <c r="R595" s="261" t="s">
        <v>182</v>
      </c>
      <c r="S595" s="261" t="s">
        <v>182</v>
      </c>
      <c r="T595" s="261" t="s">
        <v>182</v>
      </c>
      <c r="U595" s="261" t="s">
        <v>182</v>
      </c>
      <c r="V595" s="261" t="s">
        <v>182</v>
      </c>
      <c r="W595" s="264"/>
      <c r="X595" s="264"/>
      <c r="Y595" s="264"/>
      <c r="Z595" s="264"/>
      <c r="AA595" s="264"/>
      <c r="AB595" s="264"/>
      <c r="AC595" s="264"/>
      <c r="AD595" s="264"/>
      <c r="AE595" s="264"/>
      <c r="AF595" s="264"/>
      <c r="AG595" s="264"/>
      <c r="AH595" s="264"/>
      <c r="AI595" s="264"/>
      <c r="AJ595" s="264"/>
      <c r="AK595" s="264"/>
      <c r="AL595" s="264"/>
      <c r="AM595" s="264"/>
      <c r="AN595" s="264"/>
      <c r="AO595" s="264"/>
      <c r="AP595" s="264"/>
      <c r="AQ595" s="261" t="e">
        <f>VLOOKUP(A595,#REF!,5,0)</f>
        <v>#REF!</v>
      </c>
      <c r="AR595" s="261" t="e">
        <f>VLOOKUP(A595,#REF!,6,0)</f>
        <v>#REF!</v>
      </c>
      <c r="AS595"/>
    </row>
    <row r="596" spans="1:45" ht="21.6" x14ac:dyDescent="0.65">
      <c r="A596" s="267">
        <v>124413</v>
      </c>
      <c r="B596" s="265" t="s">
        <v>415</v>
      </c>
      <c r="C596" t="s">
        <v>181</v>
      </c>
      <c r="D596" t="s">
        <v>183</v>
      </c>
      <c r="E596" t="s">
        <v>181</v>
      </c>
      <c r="F596" t="s">
        <v>181</v>
      </c>
      <c r="G596" t="s">
        <v>181</v>
      </c>
      <c r="H596" t="s">
        <v>183</v>
      </c>
      <c r="I596" t="s">
        <v>183</v>
      </c>
      <c r="J596" t="s">
        <v>183</v>
      </c>
      <c r="K596" t="s">
        <v>183</v>
      </c>
      <c r="L596" t="s">
        <v>181</v>
      </c>
      <c r="M596" t="s">
        <v>183</v>
      </c>
      <c r="N596" t="s">
        <v>183</v>
      </c>
      <c r="O596" t="s">
        <v>183</v>
      </c>
      <c r="P596" t="s">
        <v>183</v>
      </c>
      <c r="Q596" t="s">
        <v>183</v>
      </c>
      <c r="R596" s="261" t="s">
        <v>182</v>
      </c>
      <c r="S596" s="261" t="s">
        <v>182</v>
      </c>
      <c r="T596" s="261" t="s">
        <v>182</v>
      </c>
      <c r="U596" s="261" t="s">
        <v>182</v>
      </c>
      <c r="V596" s="261" t="s">
        <v>182</v>
      </c>
      <c r="AQ596" s="261" t="s">
        <v>415</v>
      </c>
      <c r="AR596" s="261" t="s">
        <v>307</v>
      </c>
    </row>
    <row r="597" spans="1:45" ht="21.6" x14ac:dyDescent="0.65">
      <c r="A597" s="238">
        <v>124416</v>
      </c>
      <c r="B597" s="265" t="s">
        <v>415</v>
      </c>
      <c r="C597" t="s">
        <v>182</v>
      </c>
      <c r="D597" t="s">
        <v>182</v>
      </c>
      <c r="E597" t="s">
        <v>182</v>
      </c>
      <c r="F597" t="s">
        <v>182</v>
      </c>
      <c r="G597" t="s">
        <v>182</v>
      </c>
      <c r="H597" t="s">
        <v>183</v>
      </c>
      <c r="I597" t="s">
        <v>182</v>
      </c>
      <c r="J597" t="s">
        <v>183</v>
      </c>
      <c r="K597" t="s">
        <v>183</v>
      </c>
      <c r="L597" t="s">
        <v>181</v>
      </c>
      <c r="M597" t="s">
        <v>183</v>
      </c>
      <c r="N597" t="s">
        <v>183</v>
      </c>
      <c r="O597" t="s">
        <v>183</v>
      </c>
      <c r="P597" t="s">
        <v>183</v>
      </c>
      <c r="Q597" t="s">
        <v>183</v>
      </c>
      <c r="R597" s="261" t="s">
        <v>182</v>
      </c>
      <c r="S597" s="261" t="s">
        <v>182</v>
      </c>
      <c r="T597" s="261" t="s">
        <v>182</v>
      </c>
      <c r="U597" s="261" t="s">
        <v>182</v>
      </c>
      <c r="V597" s="261" t="s">
        <v>182</v>
      </c>
      <c r="AQ597" s="261" t="s">
        <v>415</v>
      </c>
      <c r="AR597" s="261" t="s">
        <v>307</v>
      </c>
    </row>
    <row r="598" spans="1:45" ht="21.6" x14ac:dyDescent="0.65">
      <c r="A598" s="238">
        <v>124418</v>
      </c>
      <c r="B598" s="265" t="s">
        <v>417</v>
      </c>
      <c r="C598" t="s">
        <v>181</v>
      </c>
      <c r="D598" t="s">
        <v>183</v>
      </c>
      <c r="E598" t="s">
        <v>181</v>
      </c>
      <c r="F598" t="s">
        <v>183</v>
      </c>
      <c r="G598" t="s">
        <v>181</v>
      </c>
      <c r="H598" t="s">
        <v>181</v>
      </c>
      <c r="I598" t="s">
        <v>183</v>
      </c>
      <c r="J598" t="s">
        <v>183</v>
      </c>
      <c r="K598" t="s">
        <v>183</v>
      </c>
      <c r="L598" t="s">
        <v>181</v>
      </c>
      <c r="M598" t="s">
        <v>182</v>
      </c>
      <c r="N598" t="s">
        <v>182</v>
      </c>
      <c r="O598" t="s">
        <v>182</v>
      </c>
      <c r="P598" t="s">
        <v>182</v>
      </c>
      <c r="Q598" t="s">
        <v>182</v>
      </c>
      <c r="R598" s="290"/>
      <c r="S598" s="290"/>
      <c r="T598" s="290"/>
      <c r="U598" s="290"/>
      <c r="V598" s="290"/>
      <c r="AQ598" s="261" t="s">
        <v>417</v>
      </c>
      <c r="AR598" s="261" t="s">
        <v>307</v>
      </c>
    </row>
    <row r="599" spans="1:45" ht="21.6" x14ac:dyDescent="0.65">
      <c r="A599" s="238">
        <v>124422</v>
      </c>
      <c r="B599" s="265" t="s">
        <v>415</v>
      </c>
      <c r="C599" t="s">
        <v>183</v>
      </c>
      <c r="D599" t="s">
        <v>182</v>
      </c>
      <c r="E599" t="s">
        <v>182</v>
      </c>
      <c r="F599" t="s">
        <v>182</v>
      </c>
      <c r="G599" t="s">
        <v>181</v>
      </c>
      <c r="H599" t="s">
        <v>183</v>
      </c>
      <c r="I599" t="s">
        <v>183</v>
      </c>
      <c r="J599" t="s">
        <v>182</v>
      </c>
      <c r="K599" t="s">
        <v>183</v>
      </c>
      <c r="L599" t="s">
        <v>181</v>
      </c>
      <c r="M599" t="s">
        <v>182</v>
      </c>
      <c r="N599" t="s">
        <v>183</v>
      </c>
      <c r="O599" t="s">
        <v>182</v>
      </c>
      <c r="P599" t="s">
        <v>183</v>
      </c>
      <c r="Q599" t="s">
        <v>183</v>
      </c>
      <c r="R599" s="261" t="s">
        <v>182</v>
      </c>
      <c r="S599" s="261" t="s">
        <v>182</v>
      </c>
      <c r="T599" s="261" t="s">
        <v>182</v>
      </c>
      <c r="U599" s="261" t="s">
        <v>182</v>
      </c>
      <c r="V599" s="261" t="s">
        <v>182</v>
      </c>
      <c r="AQ599" s="261" t="s">
        <v>415</v>
      </c>
      <c r="AR599" s="261" t="s">
        <v>307</v>
      </c>
    </row>
    <row r="600" spans="1:45" ht="21.6" x14ac:dyDescent="0.65">
      <c r="A600" s="267">
        <v>124424</v>
      </c>
      <c r="B600" s="265" t="s">
        <v>417</v>
      </c>
      <c r="C600" t="s">
        <v>181</v>
      </c>
      <c r="D600" t="s">
        <v>182</v>
      </c>
      <c r="E600" t="s">
        <v>183</v>
      </c>
      <c r="F600" t="s">
        <v>181</v>
      </c>
      <c r="G600" t="s">
        <v>182</v>
      </c>
      <c r="H600" t="s">
        <v>183</v>
      </c>
      <c r="I600" t="s">
        <v>183</v>
      </c>
      <c r="J600" t="s">
        <v>183</v>
      </c>
      <c r="K600" t="s">
        <v>183</v>
      </c>
      <c r="L600" t="s">
        <v>183</v>
      </c>
      <c r="M600" t="s">
        <v>182</v>
      </c>
      <c r="N600" t="s">
        <v>182</v>
      </c>
      <c r="O600" t="s">
        <v>182</v>
      </c>
      <c r="P600" t="s">
        <v>182</v>
      </c>
      <c r="Q600" t="s">
        <v>182</v>
      </c>
      <c r="R600" s="290"/>
      <c r="S600" s="290"/>
      <c r="T600" s="290"/>
      <c r="U600" s="290"/>
      <c r="V600" s="290"/>
      <c r="AQ600" s="261" t="s">
        <v>417</v>
      </c>
      <c r="AR600" s="261" t="s">
        <v>307</v>
      </c>
    </row>
    <row r="601" spans="1:45" ht="21.6" x14ac:dyDescent="0.65">
      <c r="A601" s="267">
        <v>124425</v>
      </c>
      <c r="B601" s="265" t="s">
        <v>415</v>
      </c>
      <c r="C601" t="s">
        <v>182</v>
      </c>
      <c r="D601" t="s">
        <v>183</v>
      </c>
      <c r="E601" t="s">
        <v>182</v>
      </c>
      <c r="F601" t="s">
        <v>182</v>
      </c>
      <c r="G601" t="s">
        <v>182</v>
      </c>
      <c r="H601" t="s">
        <v>181</v>
      </c>
      <c r="I601" t="s">
        <v>182</v>
      </c>
      <c r="J601" t="s">
        <v>182</v>
      </c>
      <c r="K601" t="s">
        <v>182</v>
      </c>
      <c r="L601" t="s">
        <v>183</v>
      </c>
      <c r="M601" t="s">
        <v>183</v>
      </c>
      <c r="N601" t="s">
        <v>182</v>
      </c>
      <c r="O601" t="s">
        <v>183</v>
      </c>
      <c r="P601" t="s">
        <v>183</v>
      </c>
      <c r="Q601" t="s">
        <v>183</v>
      </c>
      <c r="R601" s="261" t="s">
        <v>182</v>
      </c>
      <c r="S601" s="261" t="s">
        <v>182</v>
      </c>
      <c r="T601" s="261" t="s">
        <v>182</v>
      </c>
      <c r="U601" s="261" t="s">
        <v>182</v>
      </c>
      <c r="V601" s="261" t="s">
        <v>182</v>
      </c>
      <c r="AQ601" s="261" t="s">
        <v>415</v>
      </c>
      <c r="AR601" s="261" t="s">
        <v>307</v>
      </c>
    </row>
    <row r="602" spans="1:45" ht="21.6" x14ac:dyDescent="0.65">
      <c r="A602" s="267">
        <v>124426</v>
      </c>
      <c r="B602" s="265" t="s">
        <v>415</v>
      </c>
      <c r="C602" t="s">
        <v>183</v>
      </c>
      <c r="D602" t="s">
        <v>181</v>
      </c>
      <c r="E602" t="s">
        <v>181</v>
      </c>
      <c r="F602" t="s">
        <v>183</v>
      </c>
      <c r="G602" t="s">
        <v>183</v>
      </c>
      <c r="H602" t="s">
        <v>183</v>
      </c>
      <c r="I602" t="s">
        <v>182</v>
      </c>
      <c r="J602" t="s">
        <v>182</v>
      </c>
      <c r="K602" t="s">
        <v>183</v>
      </c>
      <c r="L602" t="s">
        <v>183</v>
      </c>
      <c r="M602" t="s">
        <v>183</v>
      </c>
      <c r="N602" t="s">
        <v>183</v>
      </c>
      <c r="O602" t="s">
        <v>183</v>
      </c>
      <c r="P602" t="s">
        <v>182</v>
      </c>
      <c r="Q602" t="s">
        <v>183</v>
      </c>
      <c r="R602" s="261" t="s">
        <v>182</v>
      </c>
      <c r="S602" s="261" t="s">
        <v>182</v>
      </c>
      <c r="T602" s="261" t="s">
        <v>182</v>
      </c>
      <c r="U602" s="261" t="s">
        <v>182</v>
      </c>
      <c r="V602" s="261" t="s">
        <v>182</v>
      </c>
      <c r="AQ602" s="261" t="s">
        <v>415</v>
      </c>
      <c r="AR602" s="261" t="s">
        <v>307</v>
      </c>
    </row>
    <row r="603" spans="1:45" ht="21.6" x14ac:dyDescent="0.65">
      <c r="A603" s="267">
        <v>124427</v>
      </c>
      <c r="B603" s="265" t="s">
        <v>415</v>
      </c>
      <c r="C603" t="s">
        <v>183</v>
      </c>
      <c r="D603" t="s">
        <v>183</v>
      </c>
      <c r="E603" t="s">
        <v>183</v>
      </c>
      <c r="F603" t="s">
        <v>183</v>
      </c>
      <c r="G603" t="s">
        <v>182</v>
      </c>
      <c r="H603" t="s">
        <v>183</v>
      </c>
      <c r="I603" t="s">
        <v>183</v>
      </c>
      <c r="J603" t="s">
        <v>183</v>
      </c>
      <c r="K603" t="s">
        <v>183</v>
      </c>
      <c r="L603" t="s">
        <v>183</v>
      </c>
      <c r="M603" t="s">
        <v>182</v>
      </c>
      <c r="N603" t="s">
        <v>182</v>
      </c>
      <c r="O603" t="s">
        <v>182</v>
      </c>
      <c r="P603" t="s">
        <v>183</v>
      </c>
      <c r="Q603" t="s">
        <v>183</v>
      </c>
      <c r="R603" s="290" t="s">
        <v>182</v>
      </c>
      <c r="S603" s="290" t="s">
        <v>182</v>
      </c>
      <c r="T603" s="290" t="s">
        <v>182</v>
      </c>
      <c r="U603" s="290" t="s">
        <v>182</v>
      </c>
      <c r="V603" s="290" t="s">
        <v>182</v>
      </c>
      <c r="AQ603" s="261" t="s">
        <v>415</v>
      </c>
      <c r="AR603" s="261" t="s">
        <v>307</v>
      </c>
    </row>
    <row r="604" spans="1:45" ht="21.6" x14ac:dyDescent="0.65">
      <c r="A604" s="238">
        <v>124428</v>
      </c>
      <c r="B604" s="265" t="s">
        <v>415</v>
      </c>
      <c r="C604" t="s">
        <v>183</v>
      </c>
      <c r="D604" t="s">
        <v>183</v>
      </c>
      <c r="E604" t="s">
        <v>181</v>
      </c>
      <c r="F604" t="s">
        <v>183</v>
      </c>
      <c r="G604" t="s">
        <v>182</v>
      </c>
      <c r="H604" t="s">
        <v>183</v>
      </c>
      <c r="I604" t="s">
        <v>183</v>
      </c>
      <c r="J604" t="s">
        <v>183</v>
      </c>
      <c r="K604" t="s">
        <v>183</v>
      </c>
      <c r="L604" t="s">
        <v>183</v>
      </c>
      <c r="M604" t="s">
        <v>183</v>
      </c>
      <c r="N604" t="s">
        <v>183</v>
      </c>
      <c r="O604" t="s">
        <v>183</v>
      </c>
      <c r="P604" t="s">
        <v>183</v>
      </c>
      <c r="Q604" t="s">
        <v>183</v>
      </c>
      <c r="R604" s="261" t="s">
        <v>182</v>
      </c>
      <c r="S604" s="261" t="s">
        <v>182</v>
      </c>
      <c r="T604" s="261" t="s">
        <v>182</v>
      </c>
      <c r="U604" s="261" t="s">
        <v>182</v>
      </c>
      <c r="V604" s="261" t="s">
        <v>182</v>
      </c>
      <c r="AQ604" s="261" t="s">
        <v>415</v>
      </c>
      <c r="AR604" s="261" t="s">
        <v>307</v>
      </c>
    </row>
    <row r="605" spans="1:45" ht="21.6" x14ac:dyDescent="0.65">
      <c r="A605" s="238">
        <v>124430</v>
      </c>
      <c r="B605" s="265" t="s">
        <v>415</v>
      </c>
      <c r="C605" t="s">
        <v>183</v>
      </c>
      <c r="D605" t="s">
        <v>182</v>
      </c>
      <c r="E605" t="s">
        <v>183</v>
      </c>
      <c r="F605" t="s">
        <v>183</v>
      </c>
      <c r="G605" t="s">
        <v>182</v>
      </c>
      <c r="H605" t="s">
        <v>183</v>
      </c>
      <c r="I605" t="s">
        <v>183</v>
      </c>
      <c r="J605" t="s">
        <v>183</v>
      </c>
      <c r="K605" t="s">
        <v>183</v>
      </c>
      <c r="L605" t="s">
        <v>183</v>
      </c>
      <c r="M605" t="s">
        <v>183</v>
      </c>
      <c r="N605" t="s">
        <v>183</v>
      </c>
      <c r="O605" t="s">
        <v>183</v>
      </c>
      <c r="P605" t="s">
        <v>183</v>
      </c>
      <c r="Q605" t="s">
        <v>183</v>
      </c>
      <c r="R605" s="261" t="s">
        <v>182</v>
      </c>
      <c r="S605" s="261" t="s">
        <v>182</v>
      </c>
      <c r="T605" s="261" t="s">
        <v>182</v>
      </c>
      <c r="U605" s="261" t="s">
        <v>182</v>
      </c>
      <c r="V605" s="261" t="s">
        <v>182</v>
      </c>
      <c r="AQ605" s="261" t="s">
        <v>415</v>
      </c>
      <c r="AR605" s="261" t="s">
        <v>307</v>
      </c>
    </row>
    <row r="606" spans="1:45" ht="21.6" x14ac:dyDescent="0.65">
      <c r="A606" s="238">
        <v>124433</v>
      </c>
      <c r="B606" s="265" t="s">
        <v>415</v>
      </c>
      <c r="C606" t="s">
        <v>183</v>
      </c>
      <c r="D606" t="s">
        <v>181</v>
      </c>
      <c r="E606" t="s">
        <v>181</v>
      </c>
      <c r="F606" t="s">
        <v>183</v>
      </c>
      <c r="G606" t="s">
        <v>183</v>
      </c>
      <c r="H606" t="s">
        <v>183</v>
      </c>
      <c r="I606" t="s">
        <v>183</v>
      </c>
      <c r="J606" t="s">
        <v>183</v>
      </c>
      <c r="K606" t="s">
        <v>183</v>
      </c>
      <c r="L606" t="s">
        <v>182</v>
      </c>
      <c r="M606" t="s">
        <v>182</v>
      </c>
      <c r="N606" t="s">
        <v>183</v>
      </c>
      <c r="O606" t="s">
        <v>183</v>
      </c>
      <c r="P606" t="s">
        <v>183</v>
      </c>
      <c r="Q606" t="s">
        <v>182</v>
      </c>
      <c r="R606" s="264" t="s">
        <v>182</v>
      </c>
      <c r="S606" s="264" t="s">
        <v>182</v>
      </c>
      <c r="T606" s="264" t="s">
        <v>182</v>
      </c>
      <c r="U606" s="264" t="s">
        <v>182</v>
      </c>
      <c r="V606" s="264" t="s">
        <v>182</v>
      </c>
      <c r="AQ606" s="261" t="s">
        <v>415</v>
      </c>
      <c r="AR606" s="261" t="s">
        <v>307</v>
      </c>
    </row>
    <row r="607" spans="1:45" ht="21.6" x14ac:dyDescent="0.65">
      <c r="A607" s="267">
        <v>124434</v>
      </c>
      <c r="B607" s="265" t="s">
        <v>415</v>
      </c>
      <c r="C607" t="s">
        <v>183</v>
      </c>
      <c r="D607" t="s">
        <v>183</v>
      </c>
      <c r="E607" t="s">
        <v>183</v>
      </c>
      <c r="F607" t="s">
        <v>181</v>
      </c>
      <c r="G607" t="s">
        <v>183</v>
      </c>
      <c r="H607" t="s">
        <v>182</v>
      </c>
      <c r="I607" t="s">
        <v>183</v>
      </c>
      <c r="J607" t="s">
        <v>183</v>
      </c>
      <c r="K607" t="s">
        <v>183</v>
      </c>
      <c r="L607" t="s">
        <v>183</v>
      </c>
      <c r="M607" t="s">
        <v>183</v>
      </c>
      <c r="N607" t="s">
        <v>182</v>
      </c>
      <c r="O607" t="s">
        <v>182</v>
      </c>
      <c r="P607" t="s">
        <v>182</v>
      </c>
      <c r="Q607" t="s">
        <v>183</v>
      </c>
      <c r="R607" s="264" t="s">
        <v>182</v>
      </c>
      <c r="S607" s="264" t="s">
        <v>182</v>
      </c>
      <c r="T607" s="264" t="s">
        <v>182</v>
      </c>
      <c r="U607" s="264" t="s">
        <v>182</v>
      </c>
      <c r="V607" s="264" t="s">
        <v>182</v>
      </c>
      <c r="AQ607" s="261" t="s">
        <v>415</v>
      </c>
      <c r="AR607" s="261" t="s">
        <v>307</v>
      </c>
    </row>
    <row r="608" spans="1:45" ht="21.6" x14ac:dyDescent="0.65">
      <c r="A608" s="238">
        <v>124435</v>
      </c>
      <c r="B608" s="265" t="s">
        <v>415</v>
      </c>
      <c r="C608" t="s">
        <v>181</v>
      </c>
      <c r="D608" t="s">
        <v>183</v>
      </c>
      <c r="E608" t="s">
        <v>181</v>
      </c>
      <c r="F608" t="s">
        <v>183</v>
      </c>
      <c r="G608" t="s">
        <v>182</v>
      </c>
      <c r="H608" t="s">
        <v>183</v>
      </c>
      <c r="I608" t="s">
        <v>182</v>
      </c>
      <c r="J608" t="s">
        <v>182</v>
      </c>
      <c r="K608" t="s">
        <v>182</v>
      </c>
      <c r="L608" t="s">
        <v>183</v>
      </c>
      <c r="M608" t="s">
        <v>183</v>
      </c>
      <c r="N608" t="s">
        <v>183</v>
      </c>
      <c r="O608" t="s">
        <v>183</v>
      </c>
      <c r="P608" t="s">
        <v>183</v>
      </c>
      <c r="Q608" t="s">
        <v>183</v>
      </c>
      <c r="R608" s="264" t="s">
        <v>182</v>
      </c>
      <c r="S608" s="264" t="s">
        <v>182</v>
      </c>
      <c r="T608" s="264" t="s">
        <v>182</v>
      </c>
      <c r="U608" s="264" t="s">
        <v>182</v>
      </c>
      <c r="V608" s="264" t="s">
        <v>182</v>
      </c>
      <c r="AQ608" s="261" t="s">
        <v>415</v>
      </c>
      <c r="AR608" s="261" t="s">
        <v>307</v>
      </c>
    </row>
    <row r="609" spans="1:45" ht="21.6" x14ac:dyDescent="0.65">
      <c r="A609" s="238">
        <v>124436</v>
      </c>
      <c r="B609" s="265" t="s">
        <v>415</v>
      </c>
      <c r="C609" t="s">
        <v>183</v>
      </c>
      <c r="D609" t="s">
        <v>183</v>
      </c>
      <c r="E609" t="s">
        <v>183</v>
      </c>
      <c r="F609" t="s">
        <v>183</v>
      </c>
      <c r="G609" t="s">
        <v>182</v>
      </c>
      <c r="H609" t="s">
        <v>183</v>
      </c>
      <c r="I609" t="s">
        <v>183</v>
      </c>
      <c r="J609" t="s">
        <v>183</v>
      </c>
      <c r="K609" t="s">
        <v>183</v>
      </c>
      <c r="L609" t="s">
        <v>181</v>
      </c>
      <c r="M609" t="s">
        <v>183</v>
      </c>
      <c r="N609" t="s">
        <v>183</v>
      </c>
      <c r="O609" t="s">
        <v>183</v>
      </c>
      <c r="P609" t="s">
        <v>183</v>
      </c>
      <c r="Q609" t="s">
        <v>183</v>
      </c>
      <c r="R609" s="264" t="s">
        <v>182</v>
      </c>
      <c r="S609" s="264" t="s">
        <v>182</v>
      </c>
      <c r="T609" s="264" t="s">
        <v>182</v>
      </c>
      <c r="U609" s="264" t="s">
        <v>182</v>
      </c>
      <c r="V609" s="264" t="s">
        <v>182</v>
      </c>
      <c r="AQ609" s="261" t="s">
        <v>415</v>
      </c>
      <c r="AR609" s="261" t="s">
        <v>307</v>
      </c>
    </row>
    <row r="610" spans="1:45" ht="21.6" x14ac:dyDescent="0.65">
      <c r="A610" s="238">
        <v>124437</v>
      </c>
      <c r="B610" s="265" t="s">
        <v>415</v>
      </c>
      <c r="C610" t="s">
        <v>183</v>
      </c>
      <c r="D610" t="s">
        <v>181</v>
      </c>
      <c r="E610" t="s">
        <v>181</v>
      </c>
      <c r="F610" t="s">
        <v>183</v>
      </c>
      <c r="G610" t="s">
        <v>181</v>
      </c>
      <c r="H610" t="s">
        <v>183</v>
      </c>
      <c r="I610" t="s">
        <v>183</v>
      </c>
      <c r="J610" t="s">
        <v>183</v>
      </c>
      <c r="K610" t="s">
        <v>183</v>
      </c>
      <c r="L610" t="s">
        <v>182</v>
      </c>
      <c r="M610" t="s">
        <v>183</v>
      </c>
      <c r="N610" t="s">
        <v>183</v>
      </c>
      <c r="O610" t="s">
        <v>182</v>
      </c>
      <c r="P610" t="s">
        <v>183</v>
      </c>
      <c r="Q610" t="s">
        <v>182</v>
      </c>
      <c r="R610" s="264" t="s">
        <v>182</v>
      </c>
      <c r="S610" s="264" t="s">
        <v>182</v>
      </c>
      <c r="T610" s="264" t="s">
        <v>182</v>
      </c>
      <c r="U610" s="264" t="s">
        <v>182</v>
      </c>
      <c r="V610" s="264" t="s">
        <v>182</v>
      </c>
      <c r="AQ610" s="261" t="s">
        <v>415</v>
      </c>
      <c r="AR610" s="261" t="s">
        <v>307</v>
      </c>
    </row>
    <row r="611" spans="1:45" ht="21.6" x14ac:dyDescent="0.65">
      <c r="A611" s="238">
        <v>124439</v>
      </c>
      <c r="B611" s="265" t="s">
        <v>415</v>
      </c>
      <c r="C611" t="s">
        <v>183</v>
      </c>
      <c r="D611" t="s">
        <v>181</v>
      </c>
      <c r="E611" t="s">
        <v>183</v>
      </c>
      <c r="F611" t="s">
        <v>183</v>
      </c>
      <c r="G611" t="s">
        <v>182</v>
      </c>
      <c r="H611" t="s">
        <v>183</v>
      </c>
      <c r="I611" t="s">
        <v>182</v>
      </c>
      <c r="J611" t="s">
        <v>183</v>
      </c>
      <c r="K611" t="s">
        <v>183</v>
      </c>
      <c r="L611" t="s">
        <v>181</v>
      </c>
      <c r="M611" t="s">
        <v>183</v>
      </c>
      <c r="N611" t="s">
        <v>183</v>
      </c>
      <c r="O611" t="s">
        <v>183</v>
      </c>
      <c r="P611" t="s">
        <v>183</v>
      </c>
      <c r="Q611" t="s">
        <v>183</v>
      </c>
      <c r="R611" s="264" t="s">
        <v>182</v>
      </c>
      <c r="S611" s="264" t="s">
        <v>182</v>
      </c>
      <c r="T611" s="264" t="s">
        <v>182</v>
      </c>
      <c r="U611" s="264" t="s">
        <v>182</v>
      </c>
      <c r="V611" s="264" t="s">
        <v>182</v>
      </c>
      <c r="AQ611" s="261" t="s">
        <v>415</v>
      </c>
      <c r="AR611" s="261" t="s">
        <v>307</v>
      </c>
    </row>
    <row r="612" spans="1:45" ht="21.6" x14ac:dyDescent="0.65">
      <c r="A612" s="238">
        <v>124443</v>
      </c>
      <c r="B612" s="265" t="s">
        <v>415</v>
      </c>
      <c r="C612" t="s">
        <v>183</v>
      </c>
      <c r="D612" t="s">
        <v>183</v>
      </c>
      <c r="E612" t="s">
        <v>182</v>
      </c>
      <c r="F612" t="s">
        <v>183</v>
      </c>
      <c r="G612" t="s">
        <v>182</v>
      </c>
      <c r="H612" t="s">
        <v>183</v>
      </c>
      <c r="I612" t="s">
        <v>181</v>
      </c>
      <c r="J612" t="s">
        <v>182</v>
      </c>
      <c r="K612" t="s">
        <v>182</v>
      </c>
      <c r="L612" t="s">
        <v>181</v>
      </c>
      <c r="M612" t="s">
        <v>182</v>
      </c>
      <c r="N612" t="s">
        <v>183</v>
      </c>
      <c r="O612" t="s">
        <v>182</v>
      </c>
      <c r="P612" t="s">
        <v>183</v>
      </c>
      <c r="Q612" t="s">
        <v>182</v>
      </c>
      <c r="R612" s="264" t="s">
        <v>182</v>
      </c>
      <c r="S612" s="264" t="s">
        <v>182</v>
      </c>
      <c r="T612" s="264" t="s">
        <v>182</v>
      </c>
      <c r="U612" s="264" t="s">
        <v>182</v>
      </c>
      <c r="V612" s="264" t="s">
        <v>182</v>
      </c>
      <c r="AQ612" s="261" t="s">
        <v>415</v>
      </c>
      <c r="AR612" s="261" t="s">
        <v>307</v>
      </c>
    </row>
    <row r="613" spans="1:45" ht="21.6" x14ac:dyDescent="0.65">
      <c r="A613" s="238">
        <v>124444</v>
      </c>
      <c r="B613" s="265" t="s">
        <v>415</v>
      </c>
      <c r="C613" t="s">
        <v>182</v>
      </c>
      <c r="D613" t="s">
        <v>183</v>
      </c>
      <c r="E613" t="s">
        <v>181</v>
      </c>
      <c r="F613" t="s">
        <v>183</v>
      </c>
      <c r="G613" t="s">
        <v>183</v>
      </c>
      <c r="H613" t="s">
        <v>182</v>
      </c>
      <c r="I613" t="s">
        <v>182</v>
      </c>
      <c r="J613" t="s">
        <v>183</v>
      </c>
      <c r="K613" t="s">
        <v>183</v>
      </c>
      <c r="L613" t="s">
        <v>182</v>
      </c>
      <c r="M613" t="s">
        <v>183</v>
      </c>
      <c r="N613" t="s">
        <v>183</v>
      </c>
      <c r="O613" t="s">
        <v>183</v>
      </c>
      <c r="P613" t="s">
        <v>183</v>
      </c>
      <c r="Q613" t="s">
        <v>183</v>
      </c>
      <c r="R613" s="261" t="s">
        <v>182</v>
      </c>
      <c r="S613" s="261" t="s">
        <v>182</v>
      </c>
      <c r="T613" s="261" t="s">
        <v>182</v>
      </c>
      <c r="U613" s="261" t="s">
        <v>182</v>
      </c>
      <c r="V613" s="261" t="s">
        <v>182</v>
      </c>
      <c r="AQ613" s="261" t="s">
        <v>415</v>
      </c>
      <c r="AR613" s="261" t="s">
        <v>307</v>
      </c>
    </row>
    <row r="614" spans="1:45" ht="21.6" x14ac:dyDescent="0.65">
      <c r="A614" s="267">
        <v>124446</v>
      </c>
      <c r="B614" s="265" t="s">
        <v>415</v>
      </c>
      <c r="C614" t="s">
        <v>182</v>
      </c>
      <c r="D614" t="s">
        <v>183</v>
      </c>
      <c r="E614" t="s">
        <v>182</v>
      </c>
      <c r="F614" t="s">
        <v>183</v>
      </c>
      <c r="G614" t="s">
        <v>182</v>
      </c>
      <c r="H614" t="s">
        <v>182</v>
      </c>
      <c r="I614" t="s">
        <v>183</v>
      </c>
      <c r="J614" t="s">
        <v>182</v>
      </c>
      <c r="K614" t="s">
        <v>182</v>
      </c>
      <c r="L614" t="s">
        <v>182</v>
      </c>
      <c r="M614" t="s">
        <v>183</v>
      </c>
      <c r="N614" t="s">
        <v>182</v>
      </c>
      <c r="O614" t="s">
        <v>183</v>
      </c>
      <c r="P614" t="s">
        <v>183</v>
      </c>
      <c r="Q614" t="s">
        <v>182</v>
      </c>
      <c r="R614" s="261" t="s">
        <v>182</v>
      </c>
      <c r="S614" s="261" t="s">
        <v>182</v>
      </c>
      <c r="T614" s="261" t="s">
        <v>182</v>
      </c>
      <c r="U614" s="261" t="s">
        <v>182</v>
      </c>
      <c r="V614" s="261" t="s">
        <v>182</v>
      </c>
      <c r="AQ614" s="261" t="s">
        <v>415</v>
      </c>
      <c r="AR614" s="261" t="s">
        <v>307</v>
      </c>
      <c r="AS614"/>
    </row>
    <row r="615" spans="1:45" ht="21.6" x14ac:dyDescent="0.65">
      <c r="A615" s="267">
        <v>124447</v>
      </c>
      <c r="B615" s="265" t="s">
        <v>415</v>
      </c>
      <c r="C615" t="s">
        <v>183</v>
      </c>
      <c r="D615" t="s">
        <v>181</v>
      </c>
      <c r="E615" t="s">
        <v>183</v>
      </c>
      <c r="F615" t="s">
        <v>183</v>
      </c>
      <c r="G615" t="s">
        <v>183</v>
      </c>
      <c r="H615" t="s">
        <v>183</v>
      </c>
      <c r="I615" t="s">
        <v>182</v>
      </c>
      <c r="J615" t="s">
        <v>183</v>
      </c>
      <c r="K615" t="s">
        <v>183</v>
      </c>
      <c r="L615" t="s">
        <v>182</v>
      </c>
      <c r="M615" t="s">
        <v>183</v>
      </c>
      <c r="N615" t="s">
        <v>183</v>
      </c>
      <c r="O615" t="s">
        <v>183</v>
      </c>
      <c r="P615" t="s">
        <v>183</v>
      </c>
      <c r="Q615" t="s">
        <v>183</v>
      </c>
      <c r="R615" s="261" t="s">
        <v>182</v>
      </c>
      <c r="S615" s="261" t="s">
        <v>182</v>
      </c>
      <c r="T615" s="261" t="s">
        <v>182</v>
      </c>
      <c r="U615" s="261" t="s">
        <v>182</v>
      </c>
      <c r="V615" s="261" t="s">
        <v>182</v>
      </c>
      <c r="AQ615" s="261" t="s">
        <v>415</v>
      </c>
      <c r="AR615" s="261" t="s">
        <v>307</v>
      </c>
    </row>
    <row r="616" spans="1:45" ht="21.6" x14ac:dyDescent="0.65">
      <c r="A616" s="238">
        <v>124455</v>
      </c>
      <c r="B616" s="265" t="s">
        <v>415</v>
      </c>
      <c r="C616" t="s">
        <v>183</v>
      </c>
      <c r="D616" t="s">
        <v>182</v>
      </c>
      <c r="E616" t="s">
        <v>183</v>
      </c>
      <c r="F616" t="s">
        <v>182</v>
      </c>
      <c r="G616" t="s">
        <v>183</v>
      </c>
      <c r="H616" t="s">
        <v>183</v>
      </c>
      <c r="I616" t="s">
        <v>183</v>
      </c>
      <c r="J616" t="s">
        <v>182</v>
      </c>
      <c r="K616" t="s">
        <v>182</v>
      </c>
      <c r="L616" t="s">
        <v>181</v>
      </c>
      <c r="M616" t="s">
        <v>183</v>
      </c>
      <c r="N616" t="s">
        <v>183</v>
      </c>
      <c r="O616" t="s">
        <v>183</v>
      </c>
      <c r="P616" t="s">
        <v>183</v>
      </c>
      <c r="Q616" t="s">
        <v>183</v>
      </c>
      <c r="R616" s="261" t="s">
        <v>182</v>
      </c>
      <c r="S616" s="261" t="s">
        <v>182</v>
      </c>
      <c r="T616" s="261" t="s">
        <v>182</v>
      </c>
      <c r="U616" s="261" t="s">
        <v>182</v>
      </c>
      <c r="V616" s="261" t="s">
        <v>182</v>
      </c>
      <c r="AQ616" s="261" t="s">
        <v>415</v>
      </c>
      <c r="AR616" s="261" t="s">
        <v>307</v>
      </c>
    </row>
    <row r="617" spans="1:45" ht="21.6" x14ac:dyDescent="0.65">
      <c r="A617" s="238">
        <v>124456</v>
      </c>
      <c r="B617" s="265" t="s">
        <v>415</v>
      </c>
      <c r="C617" t="s">
        <v>183</v>
      </c>
      <c r="D617" t="s">
        <v>181</v>
      </c>
      <c r="E617" t="s">
        <v>181</v>
      </c>
      <c r="F617" t="s">
        <v>183</v>
      </c>
      <c r="G617" t="s">
        <v>183</v>
      </c>
      <c r="H617" t="s">
        <v>183</v>
      </c>
      <c r="I617" t="s">
        <v>183</v>
      </c>
      <c r="J617" t="s">
        <v>183</v>
      </c>
      <c r="K617" t="s">
        <v>181</v>
      </c>
      <c r="L617" t="s">
        <v>181</v>
      </c>
      <c r="M617" t="s">
        <v>182</v>
      </c>
      <c r="N617" t="s">
        <v>182</v>
      </c>
      <c r="O617" t="s">
        <v>183</v>
      </c>
      <c r="P617" t="s">
        <v>183</v>
      </c>
      <c r="Q617" t="s">
        <v>182</v>
      </c>
      <c r="R617" s="264" t="s">
        <v>182</v>
      </c>
      <c r="S617" s="264" t="s">
        <v>182</v>
      </c>
      <c r="T617" s="264" t="s">
        <v>182</v>
      </c>
      <c r="U617" s="264" t="s">
        <v>182</v>
      </c>
      <c r="V617" s="264" t="s">
        <v>182</v>
      </c>
      <c r="AQ617" s="261" t="s">
        <v>415</v>
      </c>
      <c r="AR617" s="261" t="s">
        <v>307</v>
      </c>
    </row>
    <row r="618" spans="1:45" ht="21.6" x14ac:dyDescent="0.65">
      <c r="A618" s="238">
        <v>124457</v>
      </c>
      <c r="B618" s="265" t="s">
        <v>415</v>
      </c>
      <c r="C618" t="s">
        <v>183</v>
      </c>
      <c r="D618" t="s">
        <v>183</v>
      </c>
      <c r="E618" t="s">
        <v>182</v>
      </c>
      <c r="F618" t="s">
        <v>183</v>
      </c>
      <c r="G618" t="s">
        <v>183</v>
      </c>
      <c r="H618" t="s">
        <v>183</v>
      </c>
      <c r="I618" t="s">
        <v>182</v>
      </c>
      <c r="J618" t="s">
        <v>183</v>
      </c>
      <c r="K618" t="s">
        <v>182</v>
      </c>
      <c r="L618" t="s">
        <v>182</v>
      </c>
      <c r="M618" t="s">
        <v>182</v>
      </c>
      <c r="N618" t="s">
        <v>182</v>
      </c>
      <c r="O618" t="s">
        <v>182</v>
      </c>
      <c r="P618" t="s">
        <v>183</v>
      </c>
      <c r="Q618" t="s">
        <v>183</v>
      </c>
      <c r="R618" s="261" t="s">
        <v>182</v>
      </c>
      <c r="S618" s="261" t="s">
        <v>182</v>
      </c>
      <c r="T618" s="261" t="s">
        <v>182</v>
      </c>
      <c r="U618" s="261" t="s">
        <v>182</v>
      </c>
      <c r="V618" s="261" t="s">
        <v>182</v>
      </c>
      <c r="AQ618" s="261" t="s">
        <v>415</v>
      </c>
      <c r="AR618" s="261" t="s">
        <v>307</v>
      </c>
    </row>
    <row r="619" spans="1:45" ht="21.6" x14ac:dyDescent="0.65">
      <c r="A619" s="238">
        <v>124458</v>
      </c>
      <c r="B619" s="265" t="s">
        <v>415</v>
      </c>
      <c r="C619" t="s">
        <v>183</v>
      </c>
      <c r="D619" t="s">
        <v>183</v>
      </c>
      <c r="E619" t="s">
        <v>182</v>
      </c>
      <c r="F619" t="s">
        <v>182</v>
      </c>
      <c r="G619" t="s">
        <v>183</v>
      </c>
      <c r="H619" t="s">
        <v>183</v>
      </c>
      <c r="I619" t="s">
        <v>183</v>
      </c>
      <c r="J619" t="s">
        <v>181</v>
      </c>
      <c r="K619" t="s">
        <v>181</v>
      </c>
      <c r="L619" t="s">
        <v>183</v>
      </c>
      <c r="M619" t="s">
        <v>183</v>
      </c>
      <c r="N619" t="s">
        <v>183</v>
      </c>
      <c r="O619" t="s">
        <v>183</v>
      </c>
      <c r="P619" t="s">
        <v>183</v>
      </c>
      <c r="Q619" t="s">
        <v>183</v>
      </c>
      <c r="R619" s="264" t="s">
        <v>182</v>
      </c>
      <c r="S619" s="264" t="s">
        <v>182</v>
      </c>
      <c r="T619" s="264" t="s">
        <v>182</v>
      </c>
      <c r="U619" s="264" t="s">
        <v>182</v>
      </c>
      <c r="V619" s="264" t="s">
        <v>182</v>
      </c>
      <c r="AQ619" s="261" t="s">
        <v>415</v>
      </c>
      <c r="AR619" s="261" t="s">
        <v>307</v>
      </c>
    </row>
    <row r="620" spans="1:45" ht="21.6" x14ac:dyDescent="0.65">
      <c r="A620" s="267">
        <v>124459</v>
      </c>
      <c r="B620" s="265" t="s">
        <v>415</v>
      </c>
      <c r="C620" t="s">
        <v>183</v>
      </c>
      <c r="D620" t="s">
        <v>183</v>
      </c>
      <c r="E620" t="s">
        <v>181</v>
      </c>
      <c r="F620" t="s">
        <v>183</v>
      </c>
      <c r="G620" t="s">
        <v>183</v>
      </c>
      <c r="H620" t="s">
        <v>183</v>
      </c>
      <c r="I620" t="s">
        <v>183</v>
      </c>
      <c r="J620" t="s">
        <v>182</v>
      </c>
      <c r="K620" t="s">
        <v>183</v>
      </c>
      <c r="L620" t="s">
        <v>183</v>
      </c>
      <c r="M620" t="s">
        <v>183</v>
      </c>
      <c r="N620" t="s">
        <v>183</v>
      </c>
      <c r="O620" t="s">
        <v>183</v>
      </c>
      <c r="P620" t="s">
        <v>183</v>
      </c>
      <c r="Q620" t="s">
        <v>183</v>
      </c>
      <c r="R620" s="261" t="s">
        <v>182</v>
      </c>
      <c r="S620" s="261" t="s">
        <v>182</v>
      </c>
      <c r="T620" s="261" t="s">
        <v>182</v>
      </c>
      <c r="U620" s="261" t="s">
        <v>182</v>
      </c>
      <c r="V620" s="261" t="s">
        <v>182</v>
      </c>
      <c r="AQ620" s="261" t="s">
        <v>415</v>
      </c>
      <c r="AR620" s="261" t="s">
        <v>307</v>
      </c>
    </row>
    <row r="621" spans="1:45" ht="21.6" x14ac:dyDescent="0.65">
      <c r="A621" s="238">
        <v>124460</v>
      </c>
      <c r="B621" s="265" t="s">
        <v>415</v>
      </c>
      <c r="C621" t="s">
        <v>183</v>
      </c>
      <c r="D621" t="s">
        <v>183</v>
      </c>
      <c r="E621" t="s">
        <v>181</v>
      </c>
      <c r="F621" t="s">
        <v>183</v>
      </c>
      <c r="G621" t="s">
        <v>183</v>
      </c>
      <c r="H621" t="s">
        <v>183</v>
      </c>
      <c r="I621" t="s">
        <v>183</v>
      </c>
      <c r="J621" t="s">
        <v>183</v>
      </c>
      <c r="K621" t="s">
        <v>183</v>
      </c>
      <c r="L621" t="s">
        <v>183</v>
      </c>
      <c r="M621" t="s">
        <v>183</v>
      </c>
      <c r="N621" t="s">
        <v>183</v>
      </c>
      <c r="O621" t="s">
        <v>183</v>
      </c>
      <c r="P621" t="s">
        <v>183</v>
      </c>
      <c r="Q621" t="s">
        <v>183</v>
      </c>
      <c r="R621" s="264" t="s">
        <v>182</v>
      </c>
      <c r="S621" s="264" t="s">
        <v>182</v>
      </c>
      <c r="T621" s="264" t="s">
        <v>182</v>
      </c>
      <c r="U621" s="264" t="s">
        <v>182</v>
      </c>
      <c r="V621" s="264" t="s">
        <v>182</v>
      </c>
      <c r="AQ621" s="261" t="s">
        <v>415</v>
      </c>
      <c r="AR621" s="261" t="s">
        <v>307</v>
      </c>
    </row>
    <row r="622" spans="1:45" ht="21.6" x14ac:dyDescent="0.65">
      <c r="A622" s="238">
        <v>124462</v>
      </c>
      <c r="B622" s="265" t="s">
        <v>415</v>
      </c>
      <c r="C622" t="s">
        <v>181</v>
      </c>
      <c r="D622" t="s">
        <v>183</v>
      </c>
      <c r="E622" t="s">
        <v>181</v>
      </c>
      <c r="F622" t="s">
        <v>182</v>
      </c>
      <c r="G622" t="s">
        <v>183</v>
      </c>
      <c r="H622" t="s">
        <v>182</v>
      </c>
      <c r="I622" t="s">
        <v>182</v>
      </c>
      <c r="J622" t="s">
        <v>182</v>
      </c>
      <c r="K622" t="s">
        <v>182</v>
      </c>
      <c r="L622" t="s">
        <v>182</v>
      </c>
      <c r="M622" t="s">
        <v>182</v>
      </c>
      <c r="N622" t="s">
        <v>182</v>
      </c>
      <c r="O622" t="s">
        <v>182</v>
      </c>
      <c r="P622" t="s">
        <v>182</v>
      </c>
      <c r="Q622" t="s">
        <v>182</v>
      </c>
      <c r="R622" s="261" t="s">
        <v>182</v>
      </c>
      <c r="S622" s="261" t="s">
        <v>182</v>
      </c>
      <c r="T622" s="261" t="s">
        <v>182</v>
      </c>
      <c r="U622" s="261" t="s">
        <v>182</v>
      </c>
      <c r="V622" s="261" t="s">
        <v>182</v>
      </c>
      <c r="AQ622" s="261" t="s">
        <v>415</v>
      </c>
      <c r="AR622" s="261" t="s">
        <v>307</v>
      </c>
    </row>
    <row r="623" spans="1:45" ht="21.6" x14ac:dyDescent="0.65">
      <c r="A623" s="238">
        <v>124463</v>
      </c>
      <c r="B623" s="265" t="s">
        <v>417</v>
      </c>
      <c r="C623" t="s">
        <v>182</v>
      </c>
      <c r="D623" t="s">
        <v>183</v>
      </c>
      <c r="E623" t="s">
        <v>181</v>
      </c>
      <c r="F623" t="s">
        <v>181</v>
      </c>
      <c r="G623" t="s">
        <v>182</v>
      </c>
      <c r="H623" t="s">
        <v>183</v>
      </c>
      <c r="I623" t="s">
        <v>181</v>
      </c>
      <c r="J623" t="s">
        <v>182</v>
      </c>
      <c r="K623" t="s">
        <v>183</v>
      </c>
      <c r="L623" t="s">
        <v>182</v>
      </c>
      <c r="M623" t="s">
        <v>182</v>
      </c>
      <c r="N623" t="s">
        <v>182</v>
      </c>
      <c r="O623" t="s">
        <v>182</v>
      </c>
      <c r="P623" t="s">
        <v>182</v>
      </c>
      <c r="Q623" t="s">
        <v>182</v>
      </c>
      <c r="R623" s="290"/>
      <c r="S623" s="290"/>
      <c r="T623" s="290"/>
      <c r="U623" s="290"/>
      <c r="V623" s="290"/>
      <c r="AQ623" s="261" t="s">
        <v>417</v>
      </c>
      <c r="AR623" s="261" t="s">
        <v>307</v>
      </c>
      <c r="AS623"/>
    </row>
    <row r="624" spans="1:45" ht="21.6" x14ac:dyDescent="0.65">
      <c r="A624" s="238">
        <v>124464</v>
      </c>
      <c r="B624" s="265" t="s">
        <v>415</v>
      </c>
      <c r="C624" t="s">
        <v>183</v>
      </c>
      <c r="D624" t="s">
        <v>181</v>
      </c>
      <c r="E624" t="s">
        <v>181</v>
      </c>
      <c r="F624" t="s">
        <v>181</v>
      </c>
      <c r="G624" t="s">
        <v>181</v>
      </c>
      <c r="H624" t="s">
        <v>183</v>
      </c>
      <c r="I624" t="s">
        <v>183</v>
      </c>
      <c r="J624" t="s">
        <v>182</v>
      </c>
      <c r="K624" t="s">
        <v>183</v>
      </c>
      <c r="L624" t="s">
        <v>182</v>
      </c>
      <c r="M624" t="s">
        <v>182</v>
      </c>
      <c r="N624" t="s">
        <v>182</v>
      </c>
      <c r="O624" t="s">
        <v>182</v>
      </c>
      <c r="P624" t="s">
        <v>182</v>
      </c>
      <c r="Q624" t="s">
        <v>182</v>
      </c>
      <c r="R624" s="264" t="s">
        <v>182</v>
      </c>
      <c r="S624" s="264" t="s">
        <v>182</v>
      </c>
      <c r="T624" s="264" t="s">
        <v>182</v>
      </c>
      <c r="U624" s="264" t="s">
        <v>182</v>
      </c>
      <c r="V624" s="264" t="s">
        <v>182</v>
      </c>
      <c r="AQ624" s="261" t="s">
        <v>415</v>
      </c>
      <c r="AR624" s="261" t="s">
        <v>307</v>
      </c>
    </row>
    <row r="625" spans="1:45" ht="21.6" x14ac:dyDescent="0.65">
      <c r="A625" s="238">
        <v>124464</v>
      </c>
      <c r="B625" s="265" t="s">
        <v>415</v>
      </c>
      <c r="C625" t="s">
        <v>183</v>
      </c>
      <c r="D625" t="s">
        <v>181</v>
      </c>
      <c r="E625" t="s">
        <v>181</v>
      </c>
      <c r="F625" t="s">
        <v>181</v>
      </c>
      <c r="G625" t="s">
        <v>181</v>
      </c>
      <c r="H625" t="s">
        <v>183</v>
      </c>
      <c r="I625" t="s">
        <v>183</v>
      </c>
      <c r="J625" t="s">
        <v>182</v>
      </c>
      <c r="K625" t="s">
        <v>183</v>
      </c>
      <c r="L625" t="s">
        <v>182</v>
      </c>
      <c r="M625" t="s">
        <v>182</v>
      </c>
      <c r="N625" t="s">
        <v>182</v>
      </c>
      <c r="O625" t="s">
        <v>182</v>
      </c>
      <c r="P625" t="s">
        <v>182</v>
      </c>
      <c r="Q625" t="s">
        <v>182</v>
      </c>
      <c r="R625" s="261" t="s">
        <v>182</v>
      </c>
      <c r="S625" s="261" t="s">
        <v>182</v>
      </c>
      <c r="T625" s="261" t="s">
        <v>182</v>
      </c>
      <c r="U625" s="261" t="s">
        <v>182</v>
      </c>
      <c r="V625" s="261" t="s">
        <v>182</v>
      </c>
      <c r="AQ625" s="261" t="s">
        <v>415</v>
      </c>
      <c r="AR625" s="261" t="s">
        <v>307</v>
      </c>
    </row>
    <row r="626" spans="1:45" ht="21.6" x14ac:dyDescent="0.65">
      <c r="A626" s="238">
        <v>124464</v>
      </c>
      <c r="B626" s="265" t="s">
        <v>415</v>
      </c>
      <c r="C626" t="s">
        <v>183</v>
      </c>
      <c r="D626" t="s">
        <v>181</v>
      </c>
      <c r="E626" t="s">
        <v>181</v>
      </c>
      <c r="F626" t="s">
        <v>181</v>
      </c>
      <c r="G626" t="s">
        <v>181</v>
      </c>
      <c r="H626" t="s">
        <v>183</v>
      </c>
      <c r="I626" t="s">
        <v>183</v>
      </c>
      <c r="J626" t="s">
        <v>182</v>
      </c>
      <c r="K626" t="s">
        <v>183</v>
      </c>
      <c r="L626" t="s">
        <v>182</v>
      </c>
      <c r="M626" t="s">
        <v>182</v>
      </c>
      <c r="N626" t="s">
        <v>182</v>
      </c>
      <c r="O626" t="s">
        <v>182</v>
      </c>
      <c r="P626" t="s">
        <v>182</v>
      </c>
      <c r="Q626" t="s">
        <v>182</v>
      </c>
      <c r="R626" s="264" t="s">
        <v>182</v>
      </c>
      <c r="S626" s="264" t="s">
        <v>182</v>
      </c>
      <c r="T626" s="264" t="s">
        <v>182</v>
      </c>
      <c r="U626" s="264" t="s">
        <v>182</v>
      </c>
      <c r="V626" s="264" t="s">
        <v>182</v>
      </c>
      <c r="AQ626" s="261" t="s">
        <v>415</v>
      </c>
      <c r="AR626" s="261" t="s">
        <v>307</v>
      </c>
    </row>
    <row r="627" spans="1:45" ht="21.6" x14ac:dyDescent="0.65">
      <c r="A627" s="267">
        <v>124467</v>
      </c>
      <c r="B627" s="265" t="s">
        <v>415</v>
      </c>
      <c r="C627" t="s">
        <v>183</v>
      </c>
      <c r="D627" t="s">
        <v>183</v>
      </c>
      <c r="E627" t="s">
        <v>183</v>
      </c>
      <c r="F627" t="s">
        <v>183</v>
      </c>
      <c r="G627" t="s">
        <v>183</v>
      </c>
      <c r="H627" t="s">
        <v>183</v>
      </c>
      <c r="I627" t="s">
        <v>181</v>
      </c>
      <c r="J627" t="s">
        <v>182</v>
      </c>
      <c r="K627" t="s">
        <v>182</v>
      </c>
      <c r="L627" t="s">
        <v>183</v>
      </c>
      <c r="M627" t="s">
        <v>183</v>
      </c>
      <c r="N627" t="s">
        <v>183</v>
      </c>
      <c r="O627" t="s">
        <v>183</v>
      </c>
      <c r="P627" t="s">
        <v>183</v>
      </c>
      <c r="Q627" t="s">
        <v>183</v>
      </c>
      <c r="R627" s="261" t="s">
        <v>182</v>
      </c>
      <c r="S627" s="261" t="s">
        <v>182</v>
      </c>
      <c r="T627" s="261" t="s">
        <v>182</v>
      </c>
      <c r="U627" s="261" t="s">
        <v>182</v>
      </c>
      <c r="V627" s="261" t="s">
        <v>182</v>
      </c>
      <c r="AQ627" s="261" t="s">
        <v>415</v>
      </c>
      <c r="AR627" s="261" t="s">
        <v>307</v>
      </c>
    </row>
    <row r="628" spans="1:45" ht="21.6" x14ac:dyDescent="0.65">
      <c r="A628" s="267">
        <v>124468</v>
      </c>
      <c r="B628" s="265" t="s">
        <v>415</v>
      </c>
      <c r="C628" t="s">
        <v>181</v>
      </c>
      <c r="D628" t="s">
        <v>183</v>
      </c>
      <c r="E628" t="s">
        <v>183</v>
      </c>
      <c r="F628" t="s">
        <v>183</v>
      </c>
      <c r="G628" t="s">
        <v>183</v>
      </c>
      <c r="H628" t="s">
        <v>183</v>
      </c>
      <c r="I628" t="s">
        <v>183</v>
      </c>
      <c r="J628" t="s">
        <v>183</v>
      </c>
      <c r="K628" t="s">
        <v>183</v>
      </c>
      <c r="L628" t="s">
        <v>183</v>
      </c>
      <c r="M628" t="s">
        <v>183</v>
      </c>
      <c r="N628" t="s">
        <v>183</v>
      </c>
      <c r="O628" t="s">
        <v>183</v>
      </c>
      <c r="P628" t="s">
        <v>183</v>
      </c>
      <c r="Q628" t="s">
        <v>183</v>
      </c>
      <c r="R628" s="261" t="s">
        <v>182</v>
      </c>
      <c r="S628" s="261" t="s">
        <v>182</v>
      </c>
      <c r="T628" s="261" t="s">
        <v>182</v>
      </c>
      <c r="U628" s="261" t="s">
        <v>182</v>
      </c>
      <c r="V628" s="261" t="s">
        <v>182</v>
      </c>
      <c r="AQ628" s="261" t="s">
        <v>415</v>
      </c>
      <c r="AR628" s="261" t="s">
        <v>307</v>
      </c>
    </row>
    <row r="629" spans="1:45" ht="21.6" x14ac:dyDescent="0.65">
      <c r="A629" s="267">
        <v>124469</v>
      </c>
      <c r="B629" s="265" t="s">
        <v>415</v>
      </c>
      <c r="C629" t="s">
        <v>183</v>
      </c>
      <c r="D629" t="s">
        <v>183</v>
      </c>
      <c r="E629" t="s">
        <v>183</v>
      </c>
      <c r="F629" t="s">
        <v>183</v>
      </c>
      <c r="G629" t="s">
        <v>183</v>
      </c>
      <c r="H629" t="s">
        <v>183</v>
      </c>
      <c r="I629" t="s">
        <v>183</v>
      </c>
      <c r="J629" t="s">
        <v>183</v>
      </c>
      <c r="K629" t="s">
        <v>183</v>
      </c>
      <c r="L629" t="s">
        <v>183</v>
      </c>
      <c r="M629" t="s">
        <v>183</v>
      </c>
      <c r="N629" t="s">
        <v>183</v>
      </c>
      <c r="O629" t="s">
        <v>183</v>
      </c>
      <c r="P629" t="s">
        <v>183</v>
      </c>
      <c r="Q629" t="s">
        <v>183</v>
      </c>
      <c r="R629" s="264" t="s">
        <v>182</v>
      </c>
      <c r="S629" s="264" t="s">
        <v>182</v>
      </c>
      <c r="T629" s="264" t="s">
        <v>182</v>
      </c>
      <c r="U629" s="264" t="s">
        <v>182</v>
      </c>
      <c r="V629" s="264" t="s">
        <v>182</v>
      </c>
      <c r="AQ629" s="261" t="s">
        <v>415</v>
      </c>
      <c r="AR629" s="261" t="s">
        <v>307</v>
      </c>
    </row>
    <row r="630" spans="1:45" ht="21.6" x14ac:dyDescent="0.65">
      <c r="A630" s="238">
        <v>124470</v>
      </c>
      <c r="B630" s="265" t="s">
        <v>415</v>
      </c>
      <c r="C630" t="s">
        <v>183</v>
      </c>
      <c r="D630" t="s">
        <v>183</v>
      </c>
      <c r="E630" t="s">
        <v>183</v>
      </c>
      <c r="F630" t="s">
        <v>183</v>
      </c>
      <c r="G630" t="s">
        <v>183</v>
      </c>
      <c r="H630" t="s">
        <v>183</v>
      </c>
      <c r="I630" t="s">
        <v>183</v>
      </c>
      <c r="J630" t="s">
        <v>183</v>
      </c>
      <c r="K630" t="s">
        <v>183</v>
      </c>
      <c r="L630" t="s">
        <v>183</v>
      </c>
      <c r="M630" t="s">
        <v>183</v>
      </c>
      <c r="N630" t="s">
        <v>183</v>
      </c>
      <c r="O630" t="s">
        <v>183</v>
      </c>
      <c r="P630" t="s">
        <v>183</v>
      </c>
      <c r="Q630" t="s">
        <v>183</v>
      </c>
      <c r="R630" s="261" t="s">
        <v>182</v>
      </c>
      <c r="S630" s="261" t="s">
        <v>182</v>
      </c>
      <c r="T630" s="261" t="s">
        <v>182</v>
      </c>
      <c r="U630" s="261" t="s">
        <v>182</v>
      </c>
      <c r="V630" s="261" t="s">
        <v>182</v>
      </c>
      <c r="AQ630" s="261" t="s">
        <v>415</v>
      </c>
      <c r="AR630" s="261" t="s">
        <v>307</v>
      </c>
    </row>
    <row r="631" spans="1:45" ht="21.6" x14ac:dyDescent="0.65">
      <c r="A631" s="267">
        <v>124472</v>
      </c>
      <c r="B631" s="265" t="s">
        <v>415</v>
      </c>
      <c r="C631" t="s">
        <v>183</v>
      </c>
      <c r="D631" t="s">
        <v>181</v>
      </c>
      <c r="E631" t="s">
        <v>182</v>
      </c>
      <c r="F631" t="s">
        <v>183</v>
      </c>
      <c r="G631" t="s">
        <v>183</v>
      </c>
      <c r="H631" t="s">
        <v>183</v>
      </c>
      <c r="I631" t="s">
        <v>183</v>
      </c>
      <c r="J631" t="s">
        <v>183</v>
      </c>
      <c r="K631" t="s">
        <v>183</v>
      </c>
      <c r="L631" t="s">
        <v>181</v>
      </c>
      <c r="M631" t="s">
        <v>183</v>
      </c>
      <c r="N631" t="s">
        <v>183</v>
      </c>
      <c r="O631" t="s">
        <v>183</v>
      </c>
      <c r="P631" t="s">
        <v>183</v>
      </c>
      <c r="Q631" t="s">
        <v>183</v>
      </c>
      <c r="R631" s="261" t="s">
        <v>182</v>
      </c>
      <c r="S631" s="261" t="s">
        <v>182</v>
      </c>
      <c r="T631" s="261" t="s">
        <v>182</v>
      </c>
      <c r="U631" s="261" t="s">
        <v>182</v>
      </c>
      <c r="V631" s="261" t="s">
        <v>182</v>
      </c>
      <c r="AQ631" s="261" t="s">
        <v>415</v>
      </c>
      <c r="AR631" s="261" t="s">
        <v>307</v>
      </c>
    </row>
    <row r="632" spans="1:45" ht="21.6" x14ac:dyDescent="0.65">
      <c r="A632" s="267">
        <v>124473</v>
      </c>
      <c r="B632" s="265" t="s">
        <v>415</v>
      </c>
      <c r="C632" t="s">
        <v>183</v>
      </c>
      <c r="D632" t="s">
        <v>181</v>
      </c>
      <c r="E632" t="s">
        <v>183</v>
      </c>
      <c r="F632" t="s">
        <v>183</v>
      </c>
      <c r="G632" t="s">
        <v>183</v>
      </c>
      <c r="H632" t="s">
        <v>183</v>
      </c>
      <c r="I632" t="s">
        <v>181</v>
      </c>
      <c r="J632" t="s">
        <v>181</v>
      </c>
      <c r="K632" t="s">
        <v>183</v>
      </c>
      <c r="L632" t="s">
        <v>181</v>
      </c>
      <c r="M632" t="s">
        <v>182</v>
      </c>
      <c r="N632" t="s">
        <v>182</v>
      </c>
      <c r="O632" t="s">
        <v>182</v>
      </c>
      <c r="P632" t="s">
        <v>182</v>
      </c>
      <c r="Q632" t="s">
        <v>182</v>
      </c>
      <c r="R632" s="261" t="s">
        <v>182</v>
      </c>
      <c r="S632" s="261" t="s">
        <v>182</v>
      </c>
      <c r="T632" s="261" t="s">
        <v>182</v>
      </c>
      <c r="U632" s="261" t="s">
        <v>182</v>
      </c>
      <c r="V632" s="261" t="s">
        <v>182</v>
      </c>
      <c r="AQ632" s="261" t="s">
        <v>415</v>
      </c>
      <c r="AR632" s="261" t="s">
        <v>307</v>
      </c>
      <c r="AS632"/>
    </row>
    <row r="633" spans="1:45" ht="21.6" x14ac:dyDescent="0.65">
      <c r="A633" s="267">
        <v>124474</v>
      </c>
      <c r="B633" s="265" t="s">
        <v>415</v>
      </c>
      <c r="C633" t="s">
        <v>182</v>
      </c>
      <c r="D633" t="s">
        <v>182</v>
      </c>
      <c r="E633" t="s">
        <v>183</v>
      </c>
      <c r="F633" t="s">
        <v>183</v>
      </c>
      <c r="G633" t="s">
        <v>183</v>
      </c>
      <c r="H633" t="s">
        <v>183</v>
      </c>
      <c r="I633" t="s">
        <v>183</v>
      </c>
      <c r="J633" t="s">
        <v>182</v>
      </c>
      <c r="K633" t="s">
        <v>183</v>
      </c>
      <c r="L633" t="s">
        <v>183</v>
      </c>
      <c r="M633" t="s">
        <v>181</v>
      </c>
      <c r="N633" t="s">
        <v>181</v>
      </c>
      <c r="O633" t="s">
        <v>181</v>
      </c>
      <c r="P633" t="s">
        <v>183</v>
      </c>
      <c r="Q633" t="s">
        <v>183</v>
      </c>
      <c r="R633" t="s">
        <v>182</v>
      </c>
      <c r="S633" t="s">
        <v>182</v>
      </c>
      <c r="T633" t="s">
        <v>182</v>
      </c>
      <c r="U633" t="s">
        <v>183</v>
      </c>
      <c r="V633" t="s">
        <v>183</v>
      </c>
      <c r="AQ633" s="261" t="s">
        <v>415</v>
      </c>
      <c r="AR633" s="261" t="s">
        <v>307</v>
      </c>
      <c r="AS633"/>
    </row>
    <row r="634" spans="1:45" ht="14.4" x14ac:dyDescent="0.3">
      <c r="A634" s="287">
        <v>124475</v>
      </c>
      <c r="B634" s="289" t="s">
        <v>415</v>
      </c>
      <c r="C634" s="264" t="s">
        <v>182</v>
      </c>
      <c r="D634" s="264" t="s">
        <v>182</v>
      </c>
      <c r="E634" s="264" t="s">
        <v>182</v>
      </c>
      <c r="F634" s="264" t="s">
        <v>183</v>
      </c>
      <c r="G634" s="264" t="s">
        <v>182</v>
      </c>
      <c r="H634" s="264" t="s">
        <v>182</v>
      </c>
      <c r="I634" s="264" t="s">
        <v>183</v>
      </c>
      <c r="J634" s="264" t="s">
        <v>182</v>
      </c>
      <c r="K634" s="264" t="s">
        <v>182</v>
      </c>
      <c r="L634" s="264" t="s">
        <v>182</v>
      </c>
      <c r="M634" s="264" t="s">
        <v>182</v>
      </c>
      <c r="N634" s="264" t="s">
        <v>182</v>
      </c>
      <c r="O634" s="264" t="s">
        <v>182</v>
      </c>
      <c r="P634" s="264" t="s">
        <v>182</v>
      </c>
      <c r="Q634" s="264" t="s">
        <v>182</v>
      </c>
      <c r="R634" s="261" t="s">
        <v>182</v>
      </c>
      <c r="S634" s="261" t="s">
        <v>182</v>
      </c>
      <c r="T634" s="261" t="s">
        <v>182</v>
      </c>
      <c r="U634" s="261" t="s">
        <v>182</v>
      </c>
      <c r="V634" s="261" t="s">
        <v>182</v>
      </c>
      <c r="W634" s="264"/>
      <c r="X634" s="264"/>
      <c r="Y634" s="264"/>
      <c r="Z634" s="264"/>
      <c r="AA634" s="264"/>
      <c r="AB634" s="264"/>
      <c r="AC634" s="264"/>
      <c r="AD634" s="264"/>
      <c r="AE634" s="264"/>
      <c r="AF634" s="264"/>
      <c r="AG634" s="264"/>
      <c r="AH634" s="264"/>
      <c r="AI634" s="264"/>
      <c r="AJ634" s="264"/>
      <c r="AK634" s="264"/>
      <c r="AL634" s="264"/>
      <c r="AM634" s="264"/>
      <c r="AN634" s="264"/>
      <c r="AO634" s="264"/>
      <c r="AP634" s="264"/>
      <c r="AQ634" s="261" t="e">
        <f>VLOOKUP(A634,#REF!,5,0)</f>
        <v>#REF!</v>
      </c>
      <c r="AR634" s="261" t="e">
        <f>VLOOKUP(A634,#REF!,6,0)</f>
        <v>#REF!</v>
      </c>
      <c r="AS634"/>
    </row>
    <row r="635" spans="1:45" ht="21.6" x14ac:dyDescent="0.65">
      <c r="A635" s="267">
        <v>124476</v>
      </c>
      <c r="B635" s="265" t="s">
        <v>415</v>
      </c>
      <c r="C635" t="s">
        <v>181</v>
      </c>
      <c r="D635" t="s">
        <v>181</v>
      </c>
      <c r="E635" t="s">
        <v>181</v>
      </c>
      <c r="F635" t="s">
        <v>183</v>
      </c>
      <c r="G635" t="s">
        <v>183</v>
      </c>
      <c r="H635" t="s">
        <v>183</v>
      </c>
      <c r="I635" t="s">
        <v>181</v>
      </c>
      <c r="J635" t="s">
        <v>181</v>
      </c>
      <c r="K635" t="s">
        <v>183</v>
      </c>
      <c r="L635" t="s">
        <v>183</v>
      </c>
      <c r="M635" t="s">
        <v>183</v>
      </c>
      <c r="N635" t="s">
        <v>183</v>
      </c>
      <c r="O635" t="s">
        <v>183</v>
      </c>
      <c r="P635" t="s">
        <v>183</v>
      </c>
      <c r="Q635" t="s">
        <v>183</v>
      </c>
      <c r="R635" s="261" t="s">
        <v>182</v>
      </c>
      <c r="S635" s="261" t="s">
        <v>182</v>
      </c>
      <c r="T635" s="261" t="s">
        <v>182</v>
      </c>
      <c r="U635" s="261" t="s">
        <v>182</v>
      </c>
      <c r="V635" s="261" t="s">
        <v>182</v>
      </c>
      <c r="AQ635" s="261" t="s">
        <v>415</v>
      </c>
      <c r="AR635" s="261" t="s">
        <v>307</v>
      </c>
    </row>
    <row r="636" spans="1:45" ht="21.6" x14ac:dyDescent="0.65">
      <c r="A636" s="267">
        <v>124477</v>
      </c>
      <c r="B636" s="265" t="s">
        <v>415</v>
      </c>
      <c r="C636" t="s">
        <v>182</v>
      </c>
      <c r="D636" t="s">
        <v>183</v>
      </c>
      <c r="E636" t="s">
        <v>183</v>
      </c>
      <c r="F636" t="s">
        <v>183</v>
      </c>
      <c r="G636" t="s">
        <v>182</v>
      </c>
      <c r="H636" t="s">
        <v>183</v>
      </c>
      <c r="I636" t="s">
        <v>183</v>
      </c>
      <c r="J636" t="s">
        <v>183</v>
      </c>
      <c r="K636" t="s">
        <v>183</v>
      </c>
      <c r="L636" t="s">
        <v>183</v>
      </c>
      <c r="M636" t="s">
        <v>183</v>
      </c>
      <c r="N636" t="s">
        <v>183</v>
      </c>
      <c r="O636" t="s">
        <v>183</v>
      </c>
      <c r="P636" t="s">
        <v>183</v>
      </c>
      <c r="Q636" t="s">
        <v>183</v>
      </c>
      <c r="R636" s="261" t="s">
        <v>182</v>
      </c>
      <c r="S636" s="261" t="s">
        <v>182</v>
      </c>
      <c r="T636" s="261" t="s">
        <v>182</v>
      </c>
      <c r="U636" s="261" t="s">
        <v>182</v>
      </c>
      <c r="V636" s="261" t="s">
        <v>182</v>
      </c>
      <c r="AQ636" s="261" t="s">
        <v>415</v>
      </c>
      <c r="AR636" s="261" t="s">
        <v>307</v>
      </c>
    </row>
    <row r="637" spans="1:45" ht="21.6" x14ac:dyDescent="0.65">
      <c r="A637" s="267">
        <v>124479</v>
      </c>
      <c r="B637" s="265" t="s">
        <v>415</v>
      </c>
      <c r="C637" t="s">
        <v>183</v>
      </c>
      <c r="D637" t="s">
        <v>182</v>
      </c>
      <c r="E637" t="s">
        <v>181</v>
      </c>
      <c r="F637" t="s">
        <v>183</v>
      </c>
      <c r="G637" t="s">
        <v>183</v>
      </c>
      <c r="H637" t="s">
        <v>182</v>
      </c>
      <c r="I637" t="s">
        <v>183</v>
      </c>
      <c r="J637" t="s">
        <v>181</v>
      </c>
      <c r="K637" t="s">
        <v>181</v>
      </c>
      <c r="L637" t="s">
        <v>181</v>
      </c>
      <c r="M637" t="s">
        <v>183</v>
      </c>
      <c r="N637" t="s">
        <v>183</v>
      </c>
      <c r="O637" t="s">
        <v>183</v>
      </c>
      <c r="P637" t="s">
        <v>183</v>
      </c>
      <c r="Q637" t="s">
        <v>183</v>
      </c>
      <c r="R637" s="261" t="s">
        <v>182</v>
      </c>
      <c r="S637" s="261" t="s">
        <v>182</v>
      </c>
      <c r="T637" s="261" t="s">
        <v>182</v>
      </c>
      <c r="U637" s="261" t="s">
        <v>182</v>
      </c>
      <c r="V637" s="261" t="s">
        <v>182</v>
      </c>
      <c r="AQ637" s="261" t="s">
        <v>415</v>
      </c>
      <c r="AR637" s="261" t="s">
        <v>307</v>
      </c>
    </row>
    <row r="638" spans="1:45" ht="21.6" x14ac:dyDescent="0.65">
      <c r="A638" s="267">
        <v>124480</v>
      </c>
      <c r="B638" s="265" t="s">
        <v>415</v>
      </c>
      <c r="C638" t="s">
        <v>183</v>
      </c>
      <c r="D638" t="s">
        <v>183</v>
      </c>
      <c r="E638" t="s">
        <v>181</v>
      </c>
      <c r="F638" t="s">
        <v>181</v>
      </c>
      <c r="G638" t="s">
        <v>183</v>
      </c>
      <c r="H638" t="s">
        <v>183</v>
      </c>
      <c r="I638" t="s">
        <v>183</v>
      </c>
      <c r="J638" t="s">
        <v>183</v>
      </c>
      <c r="K638" t="s">
        <v>183</v>
      </c>
      <c r="L638" t="s">
        <v>183</v>
      </c>
      <c r="M638" t="s">
        <v>183</v>
      </c>
      <c r="N638" t="s">
        <v>183</v>
      </c>
      <c r="O638" t="s">
        <v>183</v>
      </c>
      <c r="P638" t="s">
        <v>183</v>
      </c>
      <c r="Q638" t="s">
        <v>182</v>
      </c>
      <c r="R638" s="264" t="s">
        <v>182</v>
      </c>
      <c r="S638" s="264" t="s">
        <v>182</v>
      </c>
      <c r="T638" s="264" t="s">
        <v>182</v>
      </c>
      <c r="U638" s="264" t="s">
        <v>182</v>
      </c>
      <c r="V638" s="264" t="s">
        <v>182</v>
      </c>
      <c r="AQ638" s="261" t="s">
        <v>415</v>
      </c>
      <c r="AR638" s="261" t="s">
        <v>307</v>
      </c>
    </row>
    <row r="639" spans="1:45" ht="21.6" x14ac:dyDescent="0.65">
      <c r="A639" s="238">
        <v>124481</v>
      </c>
      <c r="B639" s="265" t="s">
        <v>415</v>
      </c>
      <c r="C639" t="s">
        <v>183</v>
      </c>
      <c r="D639" t="s">
        <v>183</v>
      </c>
      <c r="E639" t="s">
        <v>183</v>
      </c>
      <c r="F639" t="s">
        <v>183</v>
      </c>
      <c r="G639" t="s">
        <v>183</v>
      </c>
      <c r="H639" t="s">
        <v>183</v>
      </c>
      <c r="I639" t="s">
        <v>183</v>
      </c>
      <c r="J639" t="s">
        <v>183</v>
      </c>
      <c r="K639" t="s">
        <v>183</v>
      </c>
      <c r="L639" t="s">
        <v>181</v>
      </c>
      <c r="M639" t="s">
        <v>183</v>
      </c>
      <c r="N639" t="s">
        <v>182</v>
      </c>
      <c r="O639" t="s">
        <v>183</v>
      </c>
      <c r="P639" t="s">
        <v>183</v>
      </c>
      <c r="Q639" t="s">
        <v>182</v>
      </c>
      <c r="R639" s="264" t="s">
        <v>182</v>
      </c>
      <c r="S639" s="264" t="s">
        <v>182</v>
      </c>
      <c r="T639" s="264" t="s">
        <v>182</v>
      </c>
      <c r="U639" s="264" t="s">
        <v>182</v>
      </c>
      <c r="V639" s="264" t="s">
        <v>182</v>
      </c>
      <c r="AQ639" s="261" t="s">
        <v>415</v>
      </c>
      <c r="AR639" s="261" t="s">
        <v>307</v>
      </c>
    </row>
    <row r="640" spans="1:45" ht="21.6" x14ac:dyDescent="0.65">
      <c r="A640" s="267">
        <v>124482</v>
      </c>
      <c r="B640" s="265" t="s">
        <v>415</v>
      </c>
      <c r="C640" t="s">
        <v>183</v>
      </c>
      <c r="D640" t="s">
        <v>183</v>
      </c>
      <c r="E640" t="s">
        <v>181</v>
      </c>
      <c r="F640" t="s">
        <v>183</v>
      </c>
      <c r="G640" t="s">
        <v>183</v>
      </c>
      <c r="H640" t="s">
        <v>183</v>
      </c>
      <c r="I640" t="s">
        <v>183</v>
      </c>
      <c r="J640" t="s">
        <v>183</v>
      </c>
      <c r="K640" t="s">
        <v>183</v>
      </c>
      <c r="L640" t="s">
        <v>183</v>
      </c>
      <c r="M640" t="s">
        <v>183</v>
      </c>
      <c r="N640" t="s">
        <v>183</v>
      </c>
      <c r="O640" t="s">
        <v>183</v>
      </c>
      <c r="P640" t="s">
        <v>183</v>
      </c>
      <c r="Q640" t="s">
        <v>183</v>
      </c>
      <c r="R640" s="264" t="s">
        <v>182</v>
      </c>
      <c r="S640" s="264" t="s">
        <v>182</v>
      </c>
      <c r="T640" s="264" t="s">
        <v>182</v>
      </c>
      <c r="U640" s="264" t="s">
        <v>182</v>
      </c>
      <c r="V640" s="264" t="s">
        <v>182</v>
      </c>
      <c r="AQ640" s="261" t="s">
        <v>415</v>
      </c>
      <c r="AR640" s="261" t="s">
        <v>307</v>
      </c>
    </row>
    <row r="641" spans="1:45" ht="14.4" x14ac:dyDescent="0.3">
      <c r="A641" s="287">
        <v>124484</v>
      </c>
      <c r="B641" s="289" t="s">
        <v>415</v>
      </c>
      <c r="C641" s="264" t="s">
        <v>182</v>
      </c>
      <c r="D641" s="264" t="s">
        <v>182</v>
      </c>
      <c r="E641" s="264" t="s">
        <v>182</v>
      </c>
      <c r="F641" s="264" t="s">
        <v>182</v>
      </c>
      <c r="G641" s="264" t="s">
        <v>182</v>
      </c>
      <c r="H641" s="264" t="s">
        <v>183</v>
      </c>
      <c r="I641" s="264" t="s">
        <v>182</v>
      </c>
      <c r="J641" s="264" t="s">
        <v>182</v>
      </c>
      <c r="K641" s="264" t="s">
        <v>182</v>
      </c>
      <c r="L641" s="264" t="s">
        <v>183</v>
      </c>
      <c r="M641" s="264" t="s">
        <v>182</v>
      </c>
      <c r="N641" s="264" t="s">
        <v>182</v>
      </c>
      <c r="O641" s="264" t="s">
        <v>182</v>
      </c>
      <c r="P641" s="264" t="s">
        <v>182</v>
      </c>
      <c r="Q641" s="264" t="s">
        <v>182</v>
      </c>
      <c r="R641" s="261" t="s">
        <v>182</v>
      </c>
      <c r="S641" s="261" t="s">
        <v>182</v>
      </c>
      <c r="T641" s="261" t="s">
        <v>182</v>
      </c>
      <c r="U641" s="261" t="s">
        <v>182</v>
      </c>
      <c r="V641" s="261" t="s">
        <v>182</v>
      </c>
      <c r="W641" s="264"/>
      <c r="X641" s="264"/>
      <c r="Y641" s="264"/>
      <c r="Z641" s="264"/>
      <c r="AA641" s="264"/>
      <c r="AB641" s="264"/>
      <c r="AC641" s="264"/>
      <c r="AD641" s="264"/>
      <c r="AE641" s="264"/>
      <c r="AF641" s="264"/>
      <c r="AG641" s="264"/>
      <c r="AH641" s="264"/>
      <c r="AI641" s="264"/>
      <c r="AJ641" s="264"/>
      <c r="AK641" s="264"/>
      <c r="AL641" s="264"/>
      <c r="AM641" s="264"/>
      <c r="AN641" s="264"/>
      <c r="AO641" s="264"/>
      <c r="AP641" s="264"/>
      <c r="AQ641" s="261" t="e">
        <f>VLOOKUP(A641,#REF!,5,0)</f>
        <v>#REF!</v>
      </c>
      <c r="AR641" s="261" t="e">
        <f>VLOOKUP(A641,#REF!,6,0)</f>
        <v>#REF!</v>
      </c>
      <c r="AS641"/>
    </row>
    <row r="642" spans="1:45" ht="21.6" x14ac:dyDescent="0.65">
      <c r="A642" s="238">
        <v>124486</v>
      </c>
      <c r="B642" s="265" t="s">
        <v>415</v>
      </c>
      <c r="C642" t="s">
        <v>183</v>
      </c>
      <c r="D642" t="s">
        <v>183</v>
      </c>
      <c r="E642" t="s">
        <v>183</v>
      </c>
      <c r="F642" t="s">
        <v>183</v>
      </c>
      <c r="G642" t="s">
        <v>183</v>
      </c>
      <c r="H642" t="s">
        <v>183</v>
      </c>
      <c r="I642" t="s">
        <v>183</v>
      </c>
      <c r="J642" t="s">
        <v>182</v>
      </c>
      <c r="K642" t="s">
        <v>183</v>
      </c>
      <c r="L642" t="s">
        <v>182</v>
      </c>
      <c r="M642" t="s">
        <v>183</v>
      </c>
      <c r="N642" t="s">
        <v>183</v>
      </c>
      <c r="O642" t="s">
        <v>183</v>
      </c>
      <c r="P642" t="s">
        <v>183</v>
      </c>
      <c r="Q642" t="s">
        <v>183</v>
      </c>
      <c r="R642" s="261" t="s">
        <v>182</v>
      </c>
      <c r="S642" s="261" t="s">
        <v>182</v>
      </c>
      <c r="T642" s="261" t="s">
        <v>182</v>
      </c>
      <c r="U642" s="261" t="s">
        <v>182</v>
      </c>
      <c r="V642" s="261" t="s">
        <v>182</v>
      </c>
      <c r="AQ642" s="261" t="s">
        <v>415</v>
      </c>
      <c r="AR642" s="261" t="s">
        <v>307</v>
      </c>
    </row>
    <row r="643" spans="1:45" ht="21.6" x14ac:dyDescent="0.65">
      <c r="A643" s="238">
        <v>124487</v>
      </c>
      <c r="B643" s="265" t="s">
        <v>415</v>
      </c>
      <c r="C643" t="s">
        <v>183</v>
      </c>
      <c r="D643" t="s">
        <v>183</v>
      </c>
      <c r="E643" t="s">
        <v>181</v>
      </c>
      <c r="F643" t="s">
        <v>183</v>
      </c>
      <c r="G643" t="s">
        <v>183</v>
      </c>
      <c r="H643" t="s">
        <v>183</v>
      </c>
      <c r="I643" t="s">
        <v>182</v>
      </c>
      <c r="J643" t="s">
        <v>183</v>
      </c>
      <c r="K643" t="s">
        <v>183</v>
      </c>
      <c r="L643" t="s">
        <v>183</v>
      </c>
      <c r="M643" t="s">
        <v>183</v>
      </c>
      <c r="N643" t="s">
        <v>183</v>
      </c>
      <c r="O643" t="s">
        <v>183</v>
      </c>
      <c r="P643" t="s">
        <v>183</v>
      </c>
      <c r="Q643" t="s">
        <v>183</v>
      </c>
      <c r="R643" s="261" t="s">
        <v>182</v>
      </c>
      <c r="S643" s="261" t="s">
        <v>182</v>
      </c>
      <c r="T643" s="261" t="s">
        <v>182</v>
      </c>
      <c r="U643" s="261" t="s">
        <v>182</v>
      </c>
      <c r="V643" s="261" t="s">
        <v>182</v>
      </c>
      <c r="AQ643" s="261" t="s">
        <v>415</v>
      </c>
      <c r="AR643" s="261" t="s">
        <v>307</v>
      </c>
    </row>
    <row r="644" spans="1:45" ht="14.4" x14ac:dyDescent="0.3">
      <c r="A644" s="287">
        <v>124488</v>
      </c>
      <c r="B644" s="289" t="s">
        <v>415</v>
      </c>
      <c r="C644" s="264" t="s">
        <v>183</v>
      </c>
      <c r="D644" s="264" t="s">
        <v>182</v>
      </c>
      <c r="E644" s="264" t="s">
        <v>182</v>
      </c>
      <c r="F644" s="264" t="s">
        <v>183</v>
      </c>
      <c r="G644" s="264" t="s">
        <v>183</v>
      </c>
      <c r="H644" s="264" t="s">
        <v>307</v>
      </c>
      <c r="I644" s="264" t="s">
        <v>307</v>
      </c>
      <c r="J644" s="264" t="s">
        <v>307</v>
      </c>
      <c r="K644" s="264" t="s">
        <v>307</v>
      </c>
      <c r="L644" s="264" t="s">
        <v>307</v>
      </c>
      <c r="M644" s="264" t="s">
        <v>182</v>
      </c>
      <c r="N644" s="264" t="s">
        <v>182</v>
      </c>
      <c r="O644" s="264" t="s">
        <v>182</v>
      </c>
      <c r="P644" s="264" t="s">
        <v>182</v>
      </c>
      <c r="Q644" s="264" t="s">
        <v>182</v>
      </c>
      <c r="R644" s="261" t="s">
        <v>182</v>
      </c>
      <c r="S644" s="261" t="s">
        <v>182</v>
      </c>
      <c r="T644" s="261" t="s">
        <v>182</v>
      </c>
      <c r="U644" s="261" t="s">
        <v>182</v>
      </c>
      <c r="V644" s="261" t="s">
        <v>182</v>
      </c>
      <c r="W644" s="264"/>
      <c r="X644" s="264"/>
      <c r="Y644" s="264"/>
      <c r="Z644" s="264"/>
      <c r="AA644" s="264"/>
      <c r="AB644" s="264"/>
      <c r="AC644" s="264"/>
      <c r="AD644" s="264"/>
      <c r="AE644" s="264"/>
      <c r="AF644" s="264"/>
      <c r="AG644" s="264"/>
      <c r="AH644" s="264"/>
      <c r="AI644" s="264"/>
      <c r="AJ644" s="264"/>
      <c r="AK644" s="264"/>
      <c r="AL644" s="264"/>
      <c r="AM644" s="264"/>
      <c r="AN644" s="264"/>
      <c r="AO644" s="264"/>
      <c r="AP644" s="264"/>
      <c r="AQ644" s="261" t="e">
        <f>VLOOKUP(A644,#REF!,5,0)</f>
        <v>#REF!</v>
      </c>
      <c r="AR644" s="261" t="e">
        <f>VLOOKUP(A644,#REF!,6,0)</f>
        <v>#REF!</v>
      </c>
      <c r="AS644"/>
    </row>
    <row r="645" spans="1:45" ht="14.4" x14ac:dyDescent="0.3">
      <c r="A645" s="287">
        <v>124490</v>
      </c>
      <c r="B645" s="289" t="s">
        <v>415</v>
      </c>
      <c r="C645" s="264" t="s">
        <v>183</v>
      </c>
      <c r="D645" s="264" t="s">
        <v>182</v>
      </c>
      <c r="E645" s="264" t="s">
        <v>183</v>
      </c>
      <c r="F645" s="264" t="s">
        <v>182</v>
      </c>
      <c r="G645" s="264" t="s">
        <v>183</v>
      </c>
      <c r="H645" s="264" t="s">
        <v>183</v>
      </c>
      <c r="I645" s="264" t="s">
        <v>183</v>
      </c>
      <c r="J645" s="264" t="s">
        <v>182</v>
      </c>
      <c r="K645" s="264" t="s">
        <v>183</v>
      </c>
      <c r="L645" s="264" t="s">
        <v>183</v>
      </c>
      <c r="M645" s="264" t="s">
        <v>182</v>
      </c>
      <c r="N645" s="264" t="s">
        <v>182</v>
      </c>
      <c r="O645" s="264" t="s">
        <v>182</v>
      </c>
      <c r="P645" s="264" t="s">
        <v>182</v>
      </c>
      <c r="Q645" s="264" t="s">
        <v>182</v>
      </c>
      <c r="R645" s="261" t="s">
        <v>182</v>
      </c>
      <c r="S645" s="261" t="s">
        <v>182</v>
      </c>
      <c r="T645" s="261" t="s">
        <v>182</v>
      </c>
      <c r="U645" s="261" t="s">
        <v>182</v>
      </c>
      <c r="V645" s="261" t="s">
        <v>182</v>
      </c>
      <c r="W645" s="264"/>
      <c r="X645" s="264"/>
      <c r="Y645" s="264"/>
      <c r="Z645" s="264"/>
      <c r="AA645" s="264"/>
      <c r="AB645" s="264"/>
      <c r="AC645" s="264"/>
      <c r="AD645" s="264"/>
      <c r="AE645" s="264"/>
      <c r="AF645" s="264"/>
      <c r="AG645" s="264"/>
      <c r="AH645" s="264"/>
      <c r="AI645" s="264"/>
      <c r="AJ645" s="264"/>
      <c r="AK645" s="264"/>
      <c r="AL645" s="264"/>
      <c r="AM645" s="264"/>
      <c r="AN645" s="264"/>
      <c r="AO645" s="264"/>
      <c r="AP645" s="264"/>
      <c r="AQ645" s="261" t="e">
        <f>VLOOKUP(A645,#REF!,5,0)</f>
        <v>#REF!</v>
      </c>
      <c r="AR645" s="261" t="e">
        <f>VLOOKUP(A645,#REF!,6,0)</f>
        <v>#REF!</v>
      </c>
      <c r="AS645"/>
    </row>
    <row r="646" spans="1:45" ht="21.6" x14ac:dyDescent="0.65">
      <c r="A646" s="267">
        <v>124491</v>
      </c>
      <c r="B646" s="265" t="s">
        <v>415</v>
      </c>
      <c r="C646" t="s">
        <v>183</v>
      </c>
      <c r="D646" t="s">
        <v>183</v>
      </c>
      <c r="E646" t="s">
        <v>181</v>
      </c>
      <c r="F646" t="s">
        <v>183</v>
      </c>
      <c r="G646" t="s">
        <v>181</v>
      </c>
      <c r="H646" t="s">
        <v>183</v>
      </c>
      <c r="I646" t="s">
        <v>181</v>
      </c>
      <c r="J646" t="s">
        <v>183</v>
      </c>
      <c r="K646" t="s">
        <v>183</v>
      </c>
      <c r="L646" t="s">
        <v>181</v>
      </c>
      <c r="M646" t="s">
        <v>183</v>
      </c>
      <c r="N646" t="s">
        <v>183</v>
      </c>
      <c r="O646" t="s">
        <v>183</v>
      </c>
      <c r="P646" t="s">
        <v>183</v>
      </c>
      <c r="Q646" t="s">
        <v>182</v>
      </c>
      <c r="R646" s="261" t="s">
        <v>182</v>
      </c>
      <c r="S646" s="261" t="s">
        <v>182</v>
      </c>
      <c r="T646" s="261" t="s">
        <v>182</v>
      </c>
      <c r="U646" s="261" t="s">
        <v>182</v>
      </c>
      <c r="V646" s="261" t="s">
        <v>182</v>
      </c>
      <c r="AQ646" s="261" t="s">
        <v>415</v>
      </c>
      <c r="AR646" s="261" t="s">
        <v>307</v>
      </c>
    </row>
    <row r="647" spans="1:45" ht="21.6" x14ac:dyDescent="0.65">
      <c r="A647" s="267">
        <v>124493</v>
      </c>
      <c r="B647" s="265" t="s">
        <v>415</v>
      </c>
      <c r="C647" t="s">
        <v>182</v>
      </c>
      <c r="D647" t="s">
        <v>182</v>
      </c>
      <c r="E647" t="s">
        <v>182</v>
      </c>
      <c r="F647" t="s">
        <v>182</v>
      </c>
      <c r="G647" t="s">
        <v>181</v>
      </c>
      <c r="H647" t="s">
        <v>183</v>
      </c>
      <c r="I647" t="s">
        <v>182</v>
      </c>
      <c r="J647" t="s">
        <v>183</v>
      </c>
      <c r="K647" t="s">
        <v>182</v>
      </c>
      <c r="L647" t="s">
        <v>183</v>
      </c>
      <c r="M647" t="s">
        <v>182</v>
      </c>
      <c r="N647" t="s">
        <v>183</v>
      </c>
      <c r="O647" t="s">
        <v>182</v>
      </c>
      <c r="P647" t="s">
        <v>182</v>
      </c>
      <c r="Q647" t="s">
        <v>182</v>
      </c>
      <c r="R647" s="261" t="s">
        <v>182</v>
      </c>
      <c r="S647" s="261" t="s">
        <v>182</v>
      </c>
      <c r="T647" s="261" t="s">
        <v>182</v>
      </c>
      <c r="U647" s="261" t="s">
        <v>182</v>
      </c>
      <c r="V647" s="261" t="s">
        <v>182</v>
      </c>
      <c r="AQ647" s="261" t="s">
        <v>415</v>
      </c>
      <c r="AR647" s="261" t="s">
        <v>307</v>
      </c>
    </row>
    <row r="648" spans="1:45" ht="21.6" x14ac:dyDescent="0.65">
      <c r="A648" s="267">
        <v>124494</v>
      </c>
      <c r="B648" s="265" t="s">
        <v>415</v>
      </c>
      <c r="C648" t="s">
        <v>183</v>
      </c>
      <c r="D648" t="s">
        <v>183</v>
      </c>
      <c r="E648" t="s">
        <v>183</v>
      </c>
      <c r="F648" t="s">
        <v>183</v>
      </c>
      <c r="G648" t="s">
        <v>183</v>
      </c>
      <c r="H648" t="s">
        <v>183</v>
      </c>
      <c r="I648" t="s">
        <v>182</v>
      </c>
      <c r="J648" t="s">
        <v>183</v>
      </c>
      <c r="K648" t="s">
        <v>183</v>
      </c>
      <c r="L648" t="s">
        <v>182</v>
      </c>
      <c r="M648" t="s">
        <v>183</v>
      </c>
      <c r="N648" t="s">
        <v>183</v>
      </c>
      <c r="O648" t="s">
        <v>182</v>
      </c>
      <c r="P648" t="s">
        <v>182</v>
      </c>
      <c r="Q648" t="s">
        <v>183</v>
      </c>
      <c r="R648" s="261" t="s">
        <v>182</v>
      </c>
      <c r="S648" s="261" t="s">
        <v>182</v>
      </c>
      <c r="T648" s="261" t="s">
        <v>182</v>
      </c>
      <c r="U648" s="261" t="s">
        <v>182</v>
      </c>
      <c r="V648" s="261" t="s">
        <v>182</v>
      </c>
      <c r="AQ648" s="261" t="s">
        <v>415</v>
      </c>
      <c r="AR648" s="261" t="s">
        <v>307</v>
      </c>
    </row>
    <row r="649" spans="1:45" ht="21.6" x14ac:dyDescent="0.65">
      <c r="A649" s="238">
        <v>124495</v>
      </c>
      <c r="B649" s="265" t="s">
        <v>415</v>
      </c>
      <c r="C649" t="s">
        <v>183</v>
      </c>
      <c r="D649" t="s">
        <v>183</v>
      </c>
      <c r="E649" t="s">
        <v>183</v>
      </c>
      <c r="F649" t="s">
        <v>183</v>
      </c>
      <c r="G649" t="s">
        <v>182</v>
      </c>
      <c r="H649" t="s">
        <v>183</v>
      </c>
      <c r="I649" t="s">
        <v>182</v>
      </c>
      <c r="J649" t="s">
        <v>183</v>
      </c>
      <c r="K649" t="s">
        <v>183</v>
      </c>
      <c r="L649" t="s">
        <v>182</v>
      </c>
      <c r="M649" t="s">
        <v>183</v>
      </c>
      <c r="N649" t="s">
        <v>183</v>
      </c>
      <c r="O649" t="s">
        <v>182</v>
      </c>
      <c r="P649" t="s">
        <v>182</v>
      </c>
      <c r="Q649" t="s">
        <v>182</v>
      </c>
      <c r="R649" s="264" t="s">
        <v>182</v>
      </c>
      <c r="S649" s="264" t="s">
        <v>182</v>
      </c>
      <c r="T649" s="264" t="s">
        <v>182</v>
      </c>
      <c r="U649" s="264" t="s">
        <v>182</v>
      </c>
      <c r="V649" s="264" t="s">
        <v>182</v>
      </c>
      <c r="AQ649" s="261" t="s">
        <v>415</v>
      </c>
      <c r="AR649" s="261" t="s">
        <v>307</v>
      </c>
    </row>
    <row r="650" spans="1:45" ht="21.6" x14ac:dyDescent="0.65">
      <c r="A650" s="267">
        <v>124498</v>
      </c>
      <c r="B650" s="265" t="s">
        <v>415</v>
      </c>
      <c r="C650" t="s">
        <v>183</v>
      </c>
      <c r="D650" t="s">
        <v>181</v>
      </c>
      <c r="E650" t="s">
        <v>181</v>
      </c>
      <c r="F650" t="s">
        <v>182</v>
      </c>
      <c r="G650" t="s">
        <v>181</v>
      </c>
      <c r="H650" t="s">
        <v>183</v>
      </c>
      <c r="I650" t="s">
        <v>182</v>
      </c>
      <c r="J650" t="s">
        <v>183</v>
      </c>
      <c r="K650" t="s">
        <v>183</v>
      </c>
      <c r="L650" t="s">
        <v>181</v>
      </c>
      <c r="M650" t="s">
        <v>183</v>
      </c>
      <c r="N650" t="s">
        <v>181</v>
      </c>
      <c r="O650" t="s">
        <v>183</v>
      </c>
      <c r="P650" t="s">
        <v>183</v>
      </c>
      <c r="Q650" t="s">
        <v>181</v>
      </c>
      <c r="R650" s="290" t="s">
        <v>181</v>
      </c>
      <c r="S650" s="290" t="s">
        <v>183</v>
      </c>
      <c r="T650" s="290" t="s">
        <v>182</v>
      </c>
      <c r="U650" s="290" t="s">
        <v>183</v>
      </c>
      <c r="V650" s="290" t="s">
        <v>183</v>
      </c>
      <c r="AQ650" s="261" t="s">
        <v>415</v>
      </c>
      <c r="AR650" s="261" t="s">
        <v>307</v>
      </c>
    </row>
    <row r="651" spans="1:45" ht="21.6" x14ac:dyDescent="0.65">
      <c r="A651" s="238">
        <v>124499</v>
      </c>
      <c r="B651" s="265" t="s">
        <v>415</v>
      </c>
      <c r="C651" t="s">
        <v>182</v>
      </c>
      <c r="D651" t="s">
        <v>182</v>
      </c>
      <c r="E651" t="s">
        <v>183</v>
      </c>
      <c r="F651" t="s">
        <v>183</v>
      </c>
      <c r="G651" t="s">
        <v>181</v>
      </c>
      <c r="H651" t="s">
        <v>181</v>
      </c>
      <c r="I651" t="s">
        <v>182</v>
      </c>
      <c r="J651" t="s">
        <v>182</v>
      </c>
      <c r="K651" t="s">
        <v>181</v>
      </c>
      <c r="L651" t="s">
        <v>181</v>
      </c>
      <c r="M651" t="s">
        <v>183</v>
      </c>
      <c r="N651" t="s">
        <v>183</v>
      </c>
      <c r="O651" t="s">
        <v>183</v>
      </c>
      <c r="P651" t="s">
        <v>183</v>
      </c>
      <c r="Q651" t="s">
        <v>183</v>
      </c>
      <c r="R651" s="261" t="s">
        <v>182</v>
      </c>
      <c r="S651" s="261" t="s">
        <v>182</v>
      </c>
      <c r="T651" s="261" t="s">
        <v>182</v>
      </c>
      <c r="U651" s="261" t="s">
        <v>182</v>
      </c>
      <c r="V651" s="261" t="s">
        <v>182</v>
      </c>
      <c r="AQ651" s="261" t="s">
        <v>415</v>
      </c>
      <c r="AR651" s="261" t="s">
        <v>307</v>
      </c>
    </row>
    <row r="652" spans="1:45" ht="21.6" x14ac:dyDescent="0.65">
      <c r="A652" s="238">
        <v>124501</v>
      </c>
      <c r="B652" s="265" t="s">
        <v>415</v>
      </c>
      <c r="C652" t="s">
        <v>181</v>
      </c>
      <c r="D652" t="s">
        <v>181</v>
      </c>
      <c r="E652" t="s">
        <v>181</v>
      </c>
      <c r="F652" t="s">
        <v>181</v>
      </c>
      <c r="G652" t="s">
        <v>181</v>
      </c>
      <c r="H652" t="s">
        <v>183</v>
      </c>
      <c r="I652" t="s">
        <v>181</v>
      </c>
      <c r="J652" t="s">
        <v>183</v>
      </c>
      <c r="K652" t="s">
        <v>183</v>
      </c>
      <c r="L652" t="s">
        <v>183</v>
      </c>
      <c r="M652" t="s">
        <v>182</v>
      </c>
      <c r="N652" t="s">
        <v>183</v>
      </c>
      <c r="O652" t="s">
        <v>183</v>
      </c>
      <c r="P652" t="s">
        <v>183</v>
      </c>
      <c r="Q652" t="s">
        <v>183</v>
      </c>
      <c r="R652" s="290" t="s">
        <v>182</v>
      </c>
      <c r="S652" s="290" t="s">
        <v>182</v>
      </c>
      <c r="T652" s="290" t="s">
        <v>182</v>
      </c>
      <c r="U652" s="290" t="s">
        <v>182</v>
      </c>
      <c r="V652" s="290" t="s">
        <v>182</v>
      </c>
      <c r="AQ652" s="261" t="s">
        <v>415</v>
      </c>
      <c r="AR652" s="261" t="s">
        <v>307</v>
      </c>
    </row>
    <row r="653" spans="1:45" ht="14.4" x14ac:dyDescent="0.3">
      <c r="A653" s="287">
        <v>124502</v>
      </c>
      <c r="B653" s="289" t="s">
        <v>415</v>
      </c>
      <c r="C653" s="264" t="s">
        <v>182</v>
      </c>
      <c r="D653" s="264" t="s">
        <v>182</v>
      </c>
      <c r="E653" s="264" t="s">
        <v>182</v>
      </c>
      <c r="F653" s="264" t="s">
        <v>182</v>
      </c>
      <c r="G653" s="264" t="s">
        <v>183</v>
      </c>
      <c r="H653" s="264" t="s">
        <v>183</v>
      </c>
      <c r="I653" s="264" t="s">
        <v>182</v>
      </c>
      <c r="J653" s="264" t="s">
        <v>182</v>
      </c>
      <c r="K653" s="264" t="s">
        <v>182</v>
      </c>
      <c r="L653" s="264" t="s">
        <v>183</v>
      </c>
      <c r="M653" s="264" t="s">
        <v>182</v>
      </c>
      <c r="N653" s="264" t="s">
        <v>182</v>
      </c>
      <c r="O653" s="264" t="s">
        <v>182</v>
      </c>
      <c r="P653" s="264" t="s">
        <v>182</v>
      </c>
      <c r="Q653" s="264" t="s">
        <v>182</v>
      </c>
      <c r="R653" s="261" t="s">
        <v>182</v>
      </c>
      <c r="S653" s="261" t="s">
        <v>182</v>
      </c>
      <c r="T653" s="261" t="s">
        <v>182</v>
      </c>
      <c r="U653" s="261" t="s">
        <v>182</v>
      </c>
      <c r="V653" s="261" t="s">
        <v>182</v>
      </c>
      <c r="W653" s="264"/>
      <c r="X653" s="264"/>
      <c r="Y653" s="264"/>
      <c r="Z653" s="264"/>
      <c r="AA653" s="264"/>
      <c r="AB653" s="264"/>
      <c r="AC653" s="264"/>
      <c r="AD653" s="264"/>
      <c r="AE653" s="264"/>
      <c r="AF653" s="264"/>
      <c r="AG653" s="264"/>
      <c r="AH653" s="264"/>
      <c r="AI653" s="264"/>
      <c r="AJ653" s="264"/>
      <c r="AK653" s="264"/>
      <c r="AL653" s="264"/>
      <c r="AM653" s="264"/>
      <c r="AN653" s="264"/>
      <c r="AO653" s="264"/>
      <c r="AP653" s="264"/>
      <c r="AQ653" s="261" t="e">
        <f>VLOOKUP(A653,#REF!,5,0)</f>
        <v>#REF!</v>
      </c>
      <c r="AR653" s="261" t="e">
        <f>VLOOKUP(A653,#REF!,6,0)</f>
        <v>#REF!</v>
      </c>
      <c r="AS653"/>
    </row>
    <row r="654" spans="1:45" ht="21.6" x14ac:dyDescent="0.65">
      <c r="A654" s="238">
        <v>124503</v>
      </c>
      <c r="B654" s="265" t="s">
        <v>415</v>
      </c>
      <c r="C654" t="s">
        <v>183</v>
      </c>
      <c r="D654" t="s">
        <v>181</v>
      </c>
      <c r="E654" t="s">
        <v>183</v>
      </c>
      <c r="F654" t="s">
        <v>183</v>
      </c>
      <c r="G654" t="s">
        <v>183</v>
      </c>
      <c r="H654" t="s">
        <v>183</v>
      </c>
      <c r="I654" t="s">
        <v>183</v>
      </c>
      <c r="J654" t="s">
        <v>182</v>
      </c>
      <c r="K654" t="s">
        <v>183</v>
      </c>
      <c r="L654" t="s">
        <v>183</v>
      </c>
      <c r="M654" t="s">
        <v>183</v>
      </c>
      <c r="N654" t="s">
        <v>182</v>
      </c>
      <c r="O654" t="s">
        <v>183</v>
      </c>
      <c r="P654" t="s">
        <v>183</v>
      </c>
      <c r="Q654" t="s">
        <v>183</v>
      </c>
      <c r="R654" s="261" t="s">
        <v>182</v>
      </c>
      <c r="S654" s="261" t="s">
        <v>182</v>
      </c>
      <c r="T654" s="261" t="s">
        <v>182</v>
      </c>
      <c r="U654" s="261" t="s">
        <v>182</v>
      </c>
      <c r="V654" s="261" t="s">
        <v>182</v>
      </c>
      <c r="AQ654" s="261" t="s">
        <v>415</v>
      </c>
      <c r="AR654" s="261" t="s">
        <v>307</v>
      </c>
    </row>
    <row r="655" spans="1:45" ht="21.6" x14ac:dyDescent="0.65">
      <c r="A655" s="267">
        <v>124505</v>
      </c>
      <c r="B655" s="265" t="s">
        <v>415</v>
      </c>
      <c r="C655" t="s">
        <v>181</v>
      </c>
      <c r="D655" t="s">
        <v>181</v>
      </c>
      <c r="E655" t="s">
        <v>181</v>
      </c>
      <c r="F655" t="s">
        <v>183</v>
      </c>
      <c r="G655" t="s">
        <v>181</v>
      </c>
      <c r="H655" t="s">
        <v>183</v>
      </c>
      <c r="I655" t="s">
        <v>181</v>
      </c>
      <c r="J655" t="s">
        <v>183</v>
      </c>
      <c r="K655" t="s">
        <v>181</v>
      </c>
      <c r="L655" t="s">
        <v>181</v>
      </c>
      <c r="M655" t="s">
        <v>183</v>
      </c>
      <c r="N655" t="s">
        <v>183</v>
      </c>
      <c r="O655" t="s">
        <v>183</v>
      </c>
      <c r="P655" t="s">
        <v>183</v>
      </c>
      <c r="Q655" t="s">
        <v>183</v>
      </c>
      <c r="R655" s="261" t="s">
        <v>182</v>
      </c>
      <c r="S655" s="261" t="s">
        <v>182</v>
      </c>
      <c r="T655" s="261" t="s">
        <v>182</v>
      </c>
      <c r="U655" s="261" t="s">
        <v>182</v>
      </c>
      <c r="V655" s="261" t="s">
        <v>182</v>
      </c>
      <c r="AQ655" s="261" t="s">
        <v>415</v>
      </c>
      <c r="AR655" s="261" t="s">
        <v>307</v>
      </c>
    </row>
    <row r="656" spans="1:45" ht="21.6" x14ac:dyDescent="0.65">
      <c r="A656" s="238">
        <v>124506</v>
      </c>
      <c r="B656" s="265" t="s">
        <v>415</v>
      </c>
      <c r="C656" t="s">
        <v>183</v>
      </c>
      <c r="D656" t="s">
        <v>183</v>
      </c>
      <c r="E656" t="s">
        <v>181</v>
      </c>
      <c r="F656" t="s">
        <v>183</v>
      </c>
      <c r="G656" t="s">
        <v>183</v>
      </c>
      <c r="H656" t="s">
        <v>183</v>
      </c>
      <c r="I656" t="s">
        <v>183</v>
      </c>
      <c r="J656" t="s">
        <v>183</v>
      </c>
      <c r="K656" t="s">
        <v>183</v>
      </c>
      <c r="L656" t="s">
        <v>183</v>
      </c>
      <c r="M656" t="s">
        <v>182</v>
      </c>
      <c r="N656" t="s">
        <v>182</v>
      </c>
      <c r="O656" t="s">
        <v>182</v>
      </c>
      <c r="P656" t="s">
        <v>182</v>
      </c>
      <c r="Q656" t="s">
        <v>182</v>
      </c>
      <c r="R656" s="261" t="s">
        <v>182</v>
      </c>
      <c r="S656" s="261" t="s">
        <v>182</v>
      </c>
      <c r="T656" s="261" t="s">
        <v>182</v>
      </c>
      <c r="U656" s="261" t="s">
        <v>182</v>
      </c>
      <c r="V656" s="261" t="s">
        <v>182</v>
      </c>
      <c r="AQ656" s="261" t="s">
        <v>415</v>
      </c>
      <c r="AR656" s="261" t="s">
        <v>307</v>
      </c>
    </row>
    <row r="657" spans="1:45" ht="21.6" x14ac:dyDescent="0.65">
      <c r="A657" s="267">
        <v>124507</v>
      </c>
      <c r="B657" s="265" t="s">
        <v>415</v>
      </c>
      <c r="C657" t="s">
        <v>183</v>
      </c>
      <c r="D657" t="s">
        <v>183</v>
      </c>
      <c r="E657" t="s">
        <v>183</v>
      </c>
      <c r="F657" t="s">
        <v>183</v>
      </c>
      <c r="G657" t="s">
        <v>183</v>
      </c>
      <c r="H657" t="s">
        <v>183</v>
      </c>
      <c r="I657" t="s">
        <v>183</v>
      </c>
      <c r="J657" t="s">
        <v>183</v>
      </c>
      <c r="K657" t="s">
        <v>183</v>
      </c>
      <c r="L657" t="s">
        <v>183</v>
      </c>
      <c r="M657" t="s">
        <v>183</v>
      </c>
      <c r="N657" t="s">
        <v>183</v>
      </c>
      <c r="O657" t="s">
        <v>183</v>
      </c>
      <c r="P657" t="s">
        <v>183</v>
      </c>
      <c r="Q657" t="s">
        <v>183</v>
      </c>
      <c r="R657" t="s">
        <v>182</v>
      </c>
      <c r="S657" t="s">
        <v>182</v>
      </c>
      <c r="T657" t="s">
        <v>182</v>
      </c>
      <c r="U657" t="s">
        <v>182</v>
      </c>
      <c r="V657" t="s">
        <v>182</v>
      </c>
      <c r="AQ657" s="261" t="s">
        <v>415</v>
      </c>
      <c r="AR657" s="261" t="s">
        <v>307</v>
      </c>
    </row>
    <row r="658" spans="1:45" ht="21.6" x14ac:dyDescent="0.65">
      <c r="A658" s="238">
        <v>124510</v>
      </c>
      <c r="B658" s="265" t="s">
        <v>415</v>
      </c>
      <c r="C658" t="s">
        <v>183</v>
      </c>
      <c r="D658" t="s">
        <v>183</v>
      </c>
      <c r="E658" t="s">
        <v>183</v>
      </c>
      <c r="F658" t="s">
        <v>183</v>
      </c>
      <c r="G658" t="s">
        <v>183</v>
      </c>
      <c r="H658" t="s">
        <v>182</v>
      </c>
      <c r="I658" t="s">
        <v>182</v>
      </c>
      <c r="J658" t="s">
        <v>182</v>
      </c>
      <c r="K658" t="s">
        <v>182</v>
      </c>
      <c r="L658" t="s">
        <v>183</v>
      </c>
      <c r="M658" t="s">
        <v>183</v>
      </c>
      <c r="N658" t="s">
        <v>183</v>
      </c>
      <c r="O658" t="s">
        <v>183</v>
      </c>
      <c r="P658" t="s">
        <v>183</v>
      </c>
      <c r="Q658" t="s">
        <v>183</v>
      </c>
      <c r="R658" s="264" t="s">
        <v>182</v>
      </c>
      <c r="S658" s="264" t="s">
        <v>182</v>
      </c>
      <c r="T658" s="264" t="s">
        <v>182</v>
      </c>
      <c r="U658" s="264" t="s">
        <v>182</v>
      </c>
      <c r="V658" s="264" t="s">
        <v>182</v>
      </c>
      <c r="AQ658" s="261" t="s">
        <v>415</v>
      </c>
      <c r="AR658" s="261" t="s">
        <v>307</v>
      </c>
    </row>
    <row r="659" spans="1:45" ht="21.6" x14ac:dyDescent="0.65">
      <c r="A659" s="238">
        <v>124511</v>
      </c>
      <c r="B659" s="265" t="s">
        <v>415</v>
      </c>
      <c r="C659" t="s">
        <v>183</v>
      </c>
      <c r="D659" t="s">
        <v>183</v>
      </c>
      <c r="E659" t="s">
        <v>183</v>
      </c>
      <c r="F659" t="s">
        <v>183</v>
      </c>
      <c r="G659" t="s">
        <v>183</v>
      </c>
      <c r="H659" t="s">
        <v>183</v>
      </c>
      <c r="I659" t="s">
        <v>183</v>
      </c>
      <c r="J659" t="s">
        <v>183</v>
      </c>
      <c r="K659" t="s">
        <v>183</v>
      </c>
      <c r="L659" t="s">
        <v>183</v>
      </c>
      <c r="M659" t="s">
        <v>183</v>
      </c>
      <c r="N659" t="s">
        <v>183</v>
      </c>
      <c r="O659" t="s">
        <v>183</v>
      </c>
      <c r="P659" t="s">
        <v>183</v>
      </c>
      <c r="Q659" t="s">
        <v>183</v>
      </c>
      <c r="R659" s="264" t="s">
        <v>182</v>
      </c>
      <c r="S659" s="264" t="s">
        <v>182</v>
      </c>
      <c r="T659" s="264" t="s">
        <v>182</v>
      </c>
      <c r="U659" s="264" t="s">
        <v>182</v>
      </c>
      <c r="V659" s="264" t="s">
        <v>182</v>
      </c>
      <c r="AQ659" s="261" t="s">
        <v>415</v>
      </c>
      <c r="AR659" s="261" t="s">
        <v>307</v>
      </c>
    </row>
    <row r="660" spans="1:45" ht="21.6" x14ac:dyDescent="0.65">
      <c r="A660" s="267">
        <v>124515</v>
      </c>
      <c r="B660" s="265" t="s">
        <v>415</v>
      </c>
      <c r="C660" t="s">
        <v>181</v>
      </c>
      <c r="D660" t="s">
        <v>183</v>
      </c>
      <c r="E660" t="s">
        <v>181</v>
      </c>
      <c r="F660" t="s">
        <v>183</v>
      </c>
      <c r="G660" t="s">
        <v>183</v>
      </c>
      <c r="H660" t="s">
        <v>183</v>
      </c>
      <c r="I660" t="s">
        <v>183</v>
      </c>
      <c r="J660" t="s">
        <v>182</v>
      </c>
      <c r="K660" t="s">
        <v>183</v>
      </c>
      <c r="L660" t="s">
        <v>181</v>
      </c>
      <c r="M660" t="s">
        <v>183</v>
      </c>
      <c r="N660" t="s">
        <v>183</v>
      </c>
      <c r="O660" t="s">
        <v>183</v>
      </c>
      <c r="P660" t="s">
        <v>183</v>
      </c>
      <c r="Q660" t="s">
        <v>183</v>
      </c>
      <c r="R660" s="261" t="s">
        <v>182</v>
      </c>
      <c r="S660" s="261" t="s">
        <v>182</v>
      </c>
      <c r="T660" s="261" t="s">
        <v>182</v>
      </c>
      <c r="U660" s="261" t="s">
        <v>182</v>
      </c>
      <c r="V660" s="261" t="s">
        <v>182</v>
      </c>
      <c r="AQ660" s="261" t="s">
        <v>415</v>
      </c>
      <c r="AR660" s="261" t="s">
        <v>307</v>
      </c>
    </row>
    <row r="661" spans="1:45" ht="21.6" x14ac:dyDescent="0.65">
      <c r="A661" s="238">
        <v>124516</v>
      </c>
      <c r="B661" s="265" t="s">
        <v>415</v>
      </c>
      <c r="C661" t="s">
        <v>183</v>
      </c>
      <c r="D661" t="s">
        <v>183</v>
      </c>
      <c r="E661" t="s">
        <v>183</v>
      </c>
      <c r="F661" t="s">
        <v>183</v>
      </c>
      <c r="G661" t="s">
        <v>183</v>
      </c>
      <c r="H661" t="s">
        <v>183</v>
      </c>
      <c r="I661" t="s">
        <v>183</v>
      </c>
      <c r="J661" t="s">
        <v>183</v>
      </c>
      <c r="K661" t="s">
        <v>183</v>
      </c>
      <c r="L661" t="s">
        <v>183</v>
      </c>
      <c r="M661" t="s">
        <v>182</v>
      </c>
      <c r="N661" t="s">
        <v>183</v>
      </c>
      <c r="O661" t="s">
        <v>183</v>
      </c>
      <c r="P661" t="s">
        <v>183</v>
      </c>
      <c r="Q661" t="s">
        <v>183</v>
      </c>
      <c r="R661" s="261" t="s">
        <v>182</v>
      </c>
      <c r="S661" s="261" t="s">
        <v>182</v>
      </c>
      <c r="T661" s="261" t="s">
        <v>182</v>
      </c>
      <c r="U661" s="261" t="s">
        <v>182</v>
      </c>
      <c r="V661" s="261" t="s">
        <v>182</v>
      </c>
      <c r="AQ661" s="261" t="s">
        <v>415</v>
      </c>
      <c r="AR661" s="261" t="s">
        <v>307</v>
      </c>
    </row>
    <row r="662" spans="1:45" ht="21.6" x14ac:dyDescent="0.65">
      <c r="A662" s="267">
        <v>124520</v>
      </c>
      <c r="B662" s="265" t="s">
        <v>415</v>
      </c>
      <c r="C662" t="s">
        <v>183</v>
      </c>
      <c r="D662" t="s">
        <v>181</v>
      </c>
      <c r="E662" t="s">
        <v>181</v>
      </c>
      <c r="F662" t="s">
        <v>181</v>
      </c>
      <c r="G662" t="s">
        <v>183</v>
      </c>
      <c r="H662" t="s">
        <v>183</v>
      </c>
      <c r="I662" t="s">
        <v>182</v>
      </c>
      <c r="J662" t="s">
        <v>182</v>
      </c>
      <c r="K662" t="s">
        <v>181</v>
      </c>
      <c r="L662" t="s">
        <v>183</v>
      </c>
      <c r="M662" t="s">
        <v>183</v>
      </c>
      <c r="N662" t="s">
        <v>183</v>
      </c>
      <c r="O662" t="s">
        <v>183</v>
      </c>
      <c r="P662" t="s">
        <v>183</v>
      </c>
      <c r="Q662" t="s">
        <v>183</v>
      </c>
      <c r="R662" s="261" t="s">
        <v>182</v>
      </c>
      <c r="S662" s="261" t="s">
        <v>182</v>
      </c>
      <c r="T662" s="261" t="s">
        <v>182</v>
      </c>
      <c r="U662" s="261" t="s">
        <v>182</v>
      </c>
      <c r="V662" s="261" t="s">
        <v>182</v>
      </c>
      <c r="AQ662" s="261" t="s">
        <v>415</v>
      </c>
      <c r="AR662" s="261" t="s">
        <v>307</v>
      </c>
    </row>
    <row r="663" spans="1:45" ht="14.4" x14ac:dyDescent="0.3">
      <c r="A663" s="287">
        <v>124521</v>
      </c>
      <c r="B663" s="289" t="s">
        <v>415</v>
      </c>
      <c r="C663" s="264" t="s">
        <v>183</v>
      </c>
      <c r="D663" s="264" t="s">
        <v>181</v>
      </c>
      <c r="E663" s="264" t="s">
        <v>181</v>
      </c>
      <c r="F663" s="264" t="s">
        <v>181</v>
      </c>
      <c r="G663" s="264" t="s">
        <v>183</v>
      </c>
      <c r="H663" s="264" t="s">
        <v>183</v>
      </c>
      <c r="I663" s="264" t="s">
        <v>183</v>
      </c>
      <c r="J663" s="264" t="s">
        <v>183</v>
      </c>
      <c r="K663" s="264" t="s">
        <v>183</v>
      </c>
      <c r="L663" s="264" t="s">
        <v>183</v>
      </c>
      <c r="M663" s="264" t="s">
        <v>182</v>
      </c>
      <c r="N663" s="264" t="s">
        <v>182</v>
      </c>
      <c r="O663" s="264" t="s">
        <v>182</v>
      </c>
      <c r="P663" s="264" t="s">
        <v>182</v>
      </c>
      <c r="Q663" s="264" t="s">
        <v>182</v>
      </c>
      <c r="R663" s="264" t="s">
        <v>182</v>
      </c>
      <c r="S663" s="264" t="s">
        <v>182</v>
      </c>
      <c r="T663" s="264" t="s">
        <v>182</v>
      </c>
      <c r="U663" s="264" t="s">
        <v>182</v>
      </c>
      <c r="V663" s="264" t="s">
        <v>182</v>
      </c>
      <c r="W663" s="264"/>
      <c r="X663" s="264"/>
      <c r="Y663" s="264"/>
      <c r="Z663" s="264"/>
      <c r="AA663" s="264"/>
      <c r="AB663" s="264"/>
      <c r="AC663" s="264"/>
      <c r="AD663" s="264"/>
      <c r="AE663" s="264"/>
      <c r="AF663" s="264"/>
      <c r="AG663" s="264"/>
      <c r="AH663" s="264"/>
      <c r="AI663" s="264"/>
      <c r="AJ663" s="264"/>
      <c r="AK663" s="264"/>
      <c r="AL663" s="264"/>
      <c r="AM663" s="264"/>
      <c r="AN663" s="264"/>
      <c r="AO663" s="264"/>
      <c r="AP663" s="264"/>
      <c r="AQ663" s="261" t="e">
        <f>VLOOKUP(A663,#REF!,5,0)</f>
        <v>#REF!</v>
      </c>
      <c r="AR663" s="261" t="e">
        <f>VLOOKUP(A663,#REF!,6,0)</f>
        <v>#REF!</v>
      </c>
      <c r="AS663"/>
    </row>
    <row r="664" spans="1:45" ht="21.6" x14ac:dyDescent="0.65">
      <c r="A664" s="238">
        <v>124523</v>
      </c>
      <c r="B664" s="265" t="s">
        <v>415</v>
      </c>
      <c r="C664" t="s">
        <v>183</v>
      </c>
      <c r="D664" t="s">
        <v>183</v>
      </c>
      <c r="E664" t="s">
        <v>183</v>
      </c>
      <c r="F664" t="s">
        <v>183</v>
      </c>
      <c r="G664" t="s">
        <v>183</v>
      </c>
      <c r="H664" t="s">
        <v>183</v>
      </c>
      <c r="I664" t="s">
        <v>183</v>
      </c>
      <c r="J664" t="s">
        <v>183</v>
      </c>
      <c r="K664" t="s">
        <v>183</v>
      </c>
      <c r="L664" t="s">
        <v>183</v>
      </c>
      <c r="M664" t="s">
        <v>183</v>
      </c>
      <c r="N664" t="s">
        <v>183</v>
      </c>
      <c r="O664" t="s">
        <v>183</v>
      </c>
      <c r="P664" t="s">
        <v>183</v>
      </c>
      <c r="Q664" t="s">
        <v>183</v>
      </c>
      <c r="R664" s="261" t="s">
        <v>182</v>
      </c>
      <c r="S664" s="261" t="s">
        <v>182</v>
      </c>
      <c r="T664" s="261" t="s">
        <v>182</v>
      </c>
      <c r="U664" s="261" t="s">
        <v>182</v>
      </c>
      <c r="V664" s="261" t="s">
        <v>182</v>
      </c>
      <c r="AQ664" s="261" t="s">
        <v>415</v>
      </c>
      <c r="AR664" s="261" t="s">
        <v>307</v>
      </c>
    </row>
    <row r="665" spans="1:45" ht="21.6" x14ac:dyDescent="0.65">
      <c r="A665" s="267">
        <v>124524</v>
      </c>
      <c r="B665" s="265" t="s">
        <v>415</v>
      </c>
      <c r="C665" t="s">
        <v>183</v>
      </c>
      <c r="D665" t="s">
        <v>183</v>
      </c>
      <c r="E665" t="s">
        <v>181</v>
      </c>
      <c r="F665" t="s">
        <v>183</v>
      </c>
      <c r="G665" t="s">
        <v>183</v>
      </c>
      <c r="H665" t="s">
        <v>183</v>
      </c>
      <c r="I665" t="s">
        <v>183</v>
      </c>
      <c r="J665" t="s">
        <v>183</v>
      </c>
      <c r="K665" t="s">
        <v>183</v>
      </c>
      <c r="L665" t="s">
        <v>183</v>
      </c>
      <c r="M665" t="s">
        <v>183</v>
      </c>
      <c r="N665" t="s">
        <v>183</v>
      </c>
      <c r="O665" t="s">
        <v>183</v>
      </c>
      <c r="P665" t="s">
        <v>183</v>
      </c>
      <c r="Q665" t="s">
        <v>183</v>
      </c>
      <c r="R665" s="261" t="s">
        <v>182</v>
      </c>
      <c r="S665" s="261" t="s">
        <v>182</v>
      </c>
      <c r="T665" s="261" t="s">
        <v>182</v>
      </c>
      <c r="U665" s="261" t="s">
        <v>182</v>
      </c>
      <c r="V665" s="261" t="s">
        <v>182</v>
      </c>
      <c r="AQ665" s="261" t="s">
        <v>415</v>
      </c>
      <c r="AR665" s="261" t="s">
        <v>307</v>
      </c>
    </row>
    <row r="666" spans="1:45" ht="14.4" x14ac:dyDescent="0.3">
      <c r="A666" s="287">
        <v>124525</v>
      </c>
      <c r="B666" s="289" t="s">
        <v>415</v>
      </c>
      <c r="C666" s="264" t="s">
        <v>183</v>
      </c>
      <c r="D666" s="264" t="s">
        <v>183</v>
      </c>
      <c r="E666" s="264" t="s">
        <v>183</v>
      </c>
      <c r="F666" s="264" t="s">
        <v>183</v>
      </c>
      <c r="G666" s="264" t="s">
        <v>183</v>
      </c>
      <c r="H666" s="264" t="s">
        <v>183</v>
      </c>
      <c r="I666" s="264" t="s">
        <v>183</v>
      </c>
      <c r="J666" s="264" t="s">
        <v>183</v>
      </c>
      <c r="K666" s="264" t="s">
        <v>183</v>
      </c>
      <c r="L666" s="264" t="s">
        <v>183</v>
      </c>
      <c r="M666" s="264" t="s">
        <v>182</v>
      </c>
      <c r="N666" s="264" t="s">
        <v>182</v>
      </c>
      <c r="O666" s="264" t="s">
        <v>182</v>
      </c>
      <c r="P666" s="264" t="s">
        <v>182</v>
      </c>
      <c r="Q666" s="264" t="s">
        <v>182</v>
      </c>
      <c r="R666" s="261" t="s">
        <v>182</v>
      </c>
      <c r="S666" s="261" t="s">
        <v>182</v>
      </c>
      <c r="T666" s="261" t="s">
        <v>182</v>
      </c>
      <c r="U666" s="261" t="s">
        <v>182</v>
      </c>
      <c r="V666" s="261" t="s">
        <v>182</v>
      </c>
      <c r="W666" s="264"/>
      <c r="X666" s="264"/>
      <c r="Y666" s="264"/>
      <c r="Z666" s="264"/>
      <c r="AA666" s="264"/>
      <c r="AB666" s="264"/>
      <c r="AC666" s="264"/>
      <c r="AD666" s="264"/>
      <c r="AE666" s="264"/>
      <c r="AF666" s="264"/>
      <c r="AG666" s="264"/>
      <c r="AH666" s="264"/>
      <c r="AI666" s="264"/>
      <c r="AJ666" s="264"/>
      <c r="AK666" s="264"/>
      <c r="AL666" s="264"/>
      <c r="AM666" s="264"/>
      <c r="AN666" s="264"/>
      <c r="AO666" s="264"/>
      <c r="AP666" s="264"/>
      <c r="AQ666" s="261" t="e">
        <f>VLOOKUP(A666,#REF!,5,0)</f>
        <v>#REF!</v>
      </c>
      <c r="AR666" s="261" t="e">
        <f>VLOOKUP(A666,#REF!,6,0)</f>
        <v>#REF!</v>
      </c>
      <c r="AS666"/>
    </row>
    <row r="667" spans="1:45" ht="21.6" x14ac:dyDescent="0.65">
      <c r="A667" s="267">
        <v>124526</v>
      </c>
      <c r="B667" s="265" t="s">
        <v>415</v>
      </c>
      <c r="C667" t="s">
        <v>183</v>
      </c>
      <c r="D667" t="s">
        <v>183</v>
      </c>
      <c r="E667" t="s">
        <v>183</v>
      </c>
      <c r="F667" t="s">
        <v>183</v>
      </c>
      <c r="G667" t="s">
        <v>183</v>
      </c>
      <c r="H667" t="s">
        <v>183</v>
      </c>
      <c r="I667" t="s">
        <v>183</v>
      </c>
      <c r="J667" t="s">
        <v>183</v>
      </c>
      <c r="K667" t="s">
        <v>183</v>
      </c>
      <c r="L667" t="s">
        <v>183</v>
      </c>
      <c r="M667" t="s">
        <v>183</v>
      </c>
      <c r="N667" t="s">
        <v>183</v>
      </c>
      <c r="O667" t="s">
        <v>183</v>
      </c>
      <c r="P667" t="s">
        <v>183</v>
      </c>
      <c r="Q667" t="s">
        <v>183</v>
      </c>
      <c r="R667" s="261" t="s">
        <v>182</v>
      </c>
      <c r="S667" s="261" t="s">
        <v>182</v>
      </c>
      <c r="T667" s="261" t="s">
        <v>182</v>
      </c>
      <c r="U667" s="261" t="s">
        <v>182</v>
      </c>
      <c r="V667" s="261" t="s">
        <v>182</v>
      </c>
      <c r="AQ667" s="261" t="s">
        <v>415</v>
      </c>
      <c r="AR667" s="261" t="s">
        <v>307</v>
      </c>
    </row>
    <row r="668" spans="1:45" ht="21.6" x14ac:dyDescent="0.65">
      <c r="A668" s="267">
        <v>124529</v>
      </c>
      <c r="B668" s="265" t="s">
        <v>415</v>
      </c>
      <c r="C668" t="s">
        <v>183</v>
      </c>
      <c r="D668" t="s">
        <v>183</v>
      </c>
      <c r="E668" t="s">
        <v>183</v>
      </c>
      <c r="F668" t="s">
        <v>183</v>
      </c>
      <c r="G668" t="s">
        <v>183</v>
      </c>
      <c r="H668" t="s">
        <v>183</v>
      </c>
      <c r="I668" t="s">
        <v>183</v>
      </c>
      <c r="J668" t="s">
        <v>183</v>
      </c>
      <c r="K668" t="s">
        <v>183</v>
      </c>
      <c r="L668" t="s">
        <v>183</v>
      </c>
      <c r="M668" t="s">
        <v>183</v>
      </c>
      <c r="N668" t="s">
        <v>182</v>
      </c>
      <c r="O668" t="s">
        <v>182</v>
      </c>
      <c r="P668" t="s">
        <v>183</v>
      </c>
      <c r="Q668" t="s">
        <v>182</v>
      </c>
      <c r="R668" s="261" t="s">
        <v>182</v>
      </c>
      <c r="S668" s="261" t="s">
        <v>182</v>
      </c>
      <c r="T668" s="261" t="s">
        <v>182</v>
      </c>
      <c r="U668" s="261" t="s">
        <v>182</v>
      </c>
      <c r="V668" s="261" t="s">
        <v>182</v>
      </c>
      <c r="AQ668" s="261" t="s">
        <v>415</v>
      </c>
      <c r="AR668" s="261" t="s">
        <v>307</v>
      </c>
    </row>
    <row r="669" spans="1:45" ht="21.6" x14ac:dyDescent="0.65">
      <c r="A669" s="267">
        <v>124533</v>
      </c>
      <c r="B669" s="265" t="s">
        <v>415</v>
      </c>
      <c r="C669" t="s">
        <v>183</v>
      </c>
      <c r="D669" t="s">
        <v>183</v>
      </c>
      <c r="E669" t="s">
        <v>183</v>
      </c>
      <c r="F669" t="s">
        <v>183</v>
      </c>
      <c r="G669" t="s">
        <v>183</v>
      </c>
      <c r="H669" t="s">
        <v>182</v>
      </c>
      <c r="I669" t="s">
        <v>183</v>
      </c>
      <c r="J669" t="s">
        <v>183</v>
      </c>
      <c r="K669" t="s">
        <v>183</v>
      </c>
      <c r="L669" t="s">
        <v>182</v>
      </c>
      <c r="M669" t="s">
        <v>182</v>
      </c>
      <c r="N669" t="s">
        <v>183</v>
      </c>
      <c r="O669" t="s">
        <v>183</v>
      </c>
      <c r="P669" t="s">
        <v>183</v>
      </c>
      <c r="Q669" t="s">
        <v>182</v>
      </c>
      <c r="R669" s="261" t="s">
        <v>182</v>
      </c>
      <c r="S669" s="261" t="s">
        <v>182</v>
      </c>
      <c r="T669" s="261" t="s">
        <v>182</v>
      </c>
      <c r="U669" s="261" t="s">
        <v>182</v>
      </c>
      <c r="V669" s="261" t="s">
        <v>182</v>
      </c>
      <c r="AQ669" s="261" t="s">
        <v>415</v>
      </c>
      <c r="AR669" s="261" t="s">
        <v>307</v>
      </c>
    </row>
    <row r="670" spans="1:45" ht="21.6" x14ac:dyDescent="0.65">
      <c r="A670" s="267">
        <v>124535</v>
      </c>
      <c r="B670" s="265" t="s">
        <v>415</v>
      </c>
      <c r="C670" t="s">
        <v>182</v>
      </c>
      <c r="D670" t="s">
        <v>182</v>
      </c>
      <c r="E670" t="s">
        <v>182</v>
      </c>
      <c r="F670" t="s">
        <v>182</v>
      </c>
      <c r="G670" t="s">
        <v>182</v>
      </c>
      <c r="H670" t="s">
        <v>2159</v>
      </c>
      <c r="I670" t="s">
        <v>182</v>
      </c>
      <c r="J670" t="s">
        <v>182</v>
      </c>
      <c r="K670" t="s">
        <v>183</v>
      </c>
      <c r="L670" t="s">
        <v>2159</v>
      </c>
      <c r="M670" t="s">
        <v>183</v>
      </c>
      <c r="N670" t="s">
        <v>182</v>
      </c>
      <c r="O670" t="s">
        <v>182</v>
      </c>
      <c r="P670" t="s">
        <v>182</v>
      </c>
      <c r="Q670" t="s">
        <v>183</v>
      </c>
      <c r="R670" s="264" t="s">
        <v>182</v>
      </c>
      <c r="S670" s="264" t="s">
        <v>182</v>
      </c>
      <c r="T670" s="264" t="s">
        <v>182</v>
      </c>
      <c r="U670" s="264" t="s">
        <v>182</v>
      </c>
      <c r="V670" s="264" t="s">
        <v>182</v>
      </c>
      <c r="AQ670" s="261" t="s">
        <v>415</v>
      </c>
      <c r="AR670" s="261" t="s">
        <v>307</v>
      </c>
    </row>
    <row r="671" spans="1:45" ht="21.6" x14ac:dyDescent="0.65">
      <c r="A671" s="267">
        <v>124536</v>
      </c>
      <c r="B671" s="265" t="s">
        <v>415</v>
      </c>
      <c r="C671" t="s">
        <v>183</v>
      </c>
      <c r="D671" t="s">
        <v>183</v>
      </c>
      <c r="E671" t="s">
        <v>183</v>
      </c>
      <c r="F671" t="s">
        <v>181</v>
      </c>
      <c r="G671" t="s">
        <v>183</v>
      </c>
      <c r="H671" t="s">
        <v>182</v>
      </c>
      <c r="I671" t="s">
        <v>183</v>
      </c>
      <c r="J671" t="s">
        <v>183</v>
      </c>
      <c r="K671" t="s">
        <v>182</v>
      </c>
      <c r="L671" t="s">
        <v>182</v>
      </c>
      <c r="M671" t="s">
        <v>183</v>
      </c>
      <c r="N671" t="s">
        <v>183</v>
      </c>
      <c r="O671" t="s">
        <v>183</v>
      </c>
      <c r="P671" t="s">
        <v>183</v>
      </c>
      <c r="Q671" t="s">
        <v>183</v>
      </c>
      <c r="R671" s="261" t="s">
        <v>182</v>
      </c>
      <c r="S671" s="261" t="s">
        <v>182</v>
      </c>
      <c r="T671" s="261" t="s">
        <v>182</v>
      </c>
      <c r="U671" s="261" t="s">
        <v>182</v>
      </c>
      <c r="V671" s="261" t="s">
        <v>182</v>
      </c>
      <c r="AQ671" s="261" t="s">
        <v>415</v>
      </c>
      <c r="AR671" s="261" t="s">
        <v>307</v>
      </c>
    </row>
    <row r="672" spans="1:45" ht="21.6" x14ac:dyDescent="0.65">
      <c r="A672" s="238">
        <v>124537</v>
      </c>
      <c r="B672" s="265" t="s">
        <v>415</v>
      </c>
      <c r="C672" t="s">
        <v>183</v>
      </c>
      <c r="D672" t="s">
        <v>183</v>
      </c>
      <c r="E672" t="s">
        <v>183</v>
      </c>
      <c r="F672" t="s">
        <v>183</v>
      </c>
      <c r="G672" t="s">
        <v>183</v>
      </c>
      <c r="H672" t="s">
        <v>183</v>
      </c>
      <c r="I672" t="s">
        <v>183</v>
      </c>
      <c r="J672" t="s">
        <v>183</v>
      </c>
      <c r="K672" t="s">
        <v>183</v>
      </c>
      <c r="L672" t="s">
        <v>183</v>
      </c>
      <c r="M672" t="s">
        <v>182</v>
      </c>
      <c r="N672" t="s">
        <v>182</v>
      </c>
      <c r="O672" t="s">
        <v>182</v>
      </c>
      <c r="P672" t="s">
        <v>182</v>
      </c>
      <c r="Q672" t="s">
        <v>182</v>
      </c>
      <c r="R672" s="264" t="s">
        <v>182</v>
      </c>
      <c r="S672" s="264" t="s">
        <v>182</v>
      </c>
      <c r="T672" s="264" t="s">
        <v>182</v>
      </c>
      <c r="U672" s="264" t="s">
        <v>182</v>
      </c>
      <c r="V672" s="264" t="s">
        <v>182</v>
      </c>
      <c r="AQ672" s="261" t="s">
        <v>415</v>
      </c>
      <c r="AR672" s="261" t="s">
        <v>307</v>
      </c>
    </row>
    <row r="673" spans="1:45" ht="21.6" x14ac:dyDescent="0.65">
      <c r="A673" s="238">
        <v>124538</v>
      </c>
      <c r="B673" s="265" t="s">
        <v>415</v>
      </c>
      <c r="C673" t="s">
        <v>183</v>
      </c>
      <c r="D673" t="s">
        <v>183</v>
      </c>
      <c r="E673" t="s">
        <v>183</v>
      </c>
      <c r="F673" t="s">
        <v>182</v>
      </c>
      <c r="G673" t="s">
        <v>183</v>
      </c>
      <c r="H673" t="s">
        <v>183</v>
      </c>
      <c r="I673" t="s">
        <v>181</v>
      </c>
      <c r="J673" t="s">
        <v>183</v>
      </c>
      <c r="K673" t="s">
        <v>182</v>
      </c>
      <c r="L673" t="s">
        <v>183</v>
      </c>
      <c r="M673" t="s">
        <v>183</v>
      </c>
      <c r="N673" t="s">
        <v>183</v>
      </c>
      <c r="O673" t="s">
        <v>183</v>
      </c>
      <c r="P673" t="s">
        <v>183</v>
      </c>
      <c r="Q673" t="s">
        <v>183</v>
      </c>
      <c r="R673" s="264" t="s">
        <v>182</v>
      </c>
      <c r="S673" s="264" t="s">
        <v>182</v>
      </c>
      <c r="T673" s="264" t="s">
        <v>182</v>
      </c>
      <c r="U673" s="264" t="s">
        <v>182</v>
      </c>
      <c r="V673" s="264" t="s">
        <v>182</v>
      </c>
      <c r="AQ673" s="261" t="s">
        <v>415</v>
      </c>
      <c r="AR673" s="261" t="s">
        <v>307</v>
      </c>
    </row>
    <row r="674" spans="1:45" ht="21.6" x14ac:dyDescent="0.65">
      <c r="A674" s="267">
        <v>124539</v>
      </c>
      <c r="B674" s="265" t="s">
        <v>415</v>
      </c>
      <c r="C674" t="s">
        <v>183</v>
      </c>
      <c r="D674" t="s">
        <v>183</v>
      </c>
      <c r="E674" t="s">
        <v>181</v>
      </c>
      <c r="F674" t="s">
        <v>183</v>
      </c>
      <c r="G674" t="s">
        <v>183</v>
      </c>
      <c r="H674" t="s">
        <v>183</v>
      </c>
      <c r="I674" t="s">
        <v>183</v>
      </c>
      <c r="J674" t="s">
        <v>183</v>
      </c>
      <c r="K674" t="s">
        <v>183</v>
      </c>
      <c r="L674" t="s">
        <v>183</v>
      </c>
      <c r="M674" t="s">
        <v>183</v>
      </c>
      <c r="N674" t="s">
        <v>183</v>
      </c>
      <c r="O674" t="s">
        <v>183</v>
      </c>
      <c r="P674" t="s">
        <v>183</v>
      </c>
      <c r="Q674" t="s">
        <v>183</v>
      </c>
      <c r="R674" s="264" t="s">
        <v>182</v>
      </c>
      <c r="S674" s="264" t="s">
        <v>182</v>
      </c>
      <c r="T674" s="264" t="s">
        <v>182</v>
      </c>
      <c r="U674" s="264" t="s">
        <v>182</v>
      </c>
      <c r="V674" s="264" t="s">
        <v>182</v>
      </c>
      <c r="AQ674" s="261" t="s">
        <v>415</v>
      </c>
      <c r="AR674" s="261" t="s">
        <v>307</v>
      </c>
    </row>
    <row r="675" spans="1:45" ht="21.6" x14ac:dyDescent="0.65">
      <c r="A675" s="238">
        <v>124540</v>
      </c>
      <c r="B675" s="265" t="s">
        <v>415</v>
      </c>
      <c r="C675" t="s">
        <v>183</v>
      </c>
      <c r="D675" t="s">
        <v>182</v>
      </c>
      <c r="E675" t="s">
        <v>183</v>
      </c>
      <c r="F675" t="s">
        <v>183</v>
      </c>
      <c r="G675" t="s">
        <v>183</v>
      </c>
      <c r="H675" t="s">
        <v>183</v>
      </c>
      <c r="I675" t="s">
        <v>183</v>
      </c>
      <c r="J675" t="s">
        <v>183</v>
      </c>
      <c r="K675" t="s">
        <v>183</v>
      </c>
      <c r="L675" t="s">
        <v>181</v>
      </c>
      <c r="M675" t="s">
        <v>182</v>
      </c>
      <c r="N675" t="s">
        <v>182</v>
      </c>
      <c r="O675" t="s">
        <v>182</v>
      </c>
      <c r="P675" t="s">
        <v>182</v>
      </c>
      <c r="Q675" t="s">
        <v>182</v>
      </c>
      <c r="R675" s="264" t="s">
        <v>182</v>
      </c>
      <c r="S675" s="264" t="s">
        <v>182</v>
      </c>
      <c r="T675" s="264" t="s">
        <v>182</v>
      </c>
      <c r="U675" s="264" t="s">
        <v>182</v>
      </c>
      <c r="V675" s="264" t="s">
        <v>182</v>
      </c>
      <c r="AQ675" s="261" t="s">
        <v>415</v>
      </c>
      <c r="AR675" s="261" t="s">
        <v>307</v>
      </c>
    </row>
    <row r="676" spans="1:45" ht="21.6" x14ac:dyDescent="0.65">
      <c r="A676" s="267">
        <v>124541</v>
      </c>
      <c r="B676" s="265" t="s">
        <v>415</v>
      </c>
      <c r="C676" t="s">
        <v>183</v>
      </c>
      <c r="D676" t="s">
        <v>183</v>
      </c>
      <c r="E676" t="s">
        <v>183</v>
      </c>
      <c r="F676" t="s">
        <v>181</v>
      </c>
      <c r="G676" t="s">
        <v>183</v>
      </c>
      <c r="H676" t="s">
        <v>182</v>
      </c>
      <c r="I676" t="s">
        <v>182</v>
      </c>
      <c r="J676" t="s">
        <v>183</v>
      </c>
      <c r="K676" t="s">
        <v>182</v>
      </c>
      <c r="L676" t="s">
        <v>182</v>
      </c>
      <c r="M676" t="s">
        <v>183</v>
      </c>
      <c r="N676" t="s">
        <v>183</v>
      </c>
      <c r="O676" t="s">
        <v>183</v>
      </c>
      <c r="P676" t="s">
        <v>183</v>
      </c>
      <c r="Q676" t="s">
        <v>183</v>
      </c>
      <c r="R676" s="264" t="s">
        <v>182</v>
      </c>
      <c r="S676" s="264" t="s">
        <v>182</v>
      </c>
      <c r="T676" s="264" t="s">
        <v>182</v>
      </c>
      <c r="U676" s="264" t="s">
        <v>182</v>
      </c>
      <c r="V676" s="264" t="s">
        <v>182</v>
      </c>
      <c r="AQ676" s="261" t="s">
        <v>415</v>
      </c>
      <c r="AR676" s="261" t="s">
        <v>307</v>
      </c>
      <c r="AS676"/>
    </row>
    <row r="677" spans="1:45" ht="21.6" x14ac:dyDescent="0.65">
      <c r="A677" s="267">
        <v>124543</v>
      </c>
      <c r="B677" s="265" t="s">
        <v>415</v>
      </c>
      <c r="C677" t="s">
        <v>183</v>
      </c>
      <c r="D677" t="s">
        <v>181</v>
      </c>
      <c r="E677" t="s">
        <v>181</v>
      </c>
      <c r="F677" t="s">
        <v>181</v>
      </c>
      <c r="G677" t="s">
        <v>182</v>
      </c>
      <c r="H677" t="s">
        <v>182</v>
      </c>
      <c r="I677" t="s">
        <v>182</v>
      </c>
      <c r="J677" t="s">
        <v>183</v>
      </c>
      <c r="K677" t="s">
        <v>182</v>
      </c>
      <c r="L677" t="s">
        <v>183</v>
      </c>
      <c r="M677" t="s">
        <v>183</v>
      </c>
      <c r="N677" t="s">
        <v>183</v>
      </c>
      <c r="O677" t="s">
        <v>183</v>
      </c>
      <c r="P677" t="s">
        <v>183</v>
      </c>
      <c r="Q677" t="s">
        <v>183</v>
      </c>
      <c r="R677" s="264" t="s">
        <v>182</v>
      </c>
      <c r="S677" s="264" t="s">
        <v>182</v>
      </c>
      <c r="T677" s="264" t="s">
        <v>182</v>
      </c>
      <c r="U677" s="264" t="s">
        <v>182</v>
      </c>
      <c r="V677" s="264" t="s">
        <v>182</v>
      </c>
      <c r="AQ677" s="261" t="s">
        <v>415</v>
      </c>
      <c r="AR677" s="261" t="s">
        <v>307</v>
      </c>
    </row>
    <row r="678" spans="1:45" ht="21.6" x14ac:dyDescent="0.65">
      <c r="A678" s="267">
        <v>124544</v>
      </c>
      <c r="B678" s="265" t="s">
        <v>415</v>
      </c>
      <c r="C678" t="s">
        <v>183</v>
      </c>
      <c r="D678" t="s">
        <v>183</v>
      </c>
      <c r="E678" t="s">
        <v>181</v>
      </c>
      <c r="F678" t="s">
        <v>183</v>
      </c>
      <c r="G678" t="s">
        <v>183</v>
      </c>
      <c r="H678" t="s">
        <v>183</v>
      </c>
      <c r="I678" t="s">
        <v>183</v>
      </c>
      <c r="J678" t="s">
        <v>183</v>
      </c>
      <c r="K678" t="s">
        <v>183</v>
      </c>
      <c r="L678" t="s">
        <v>183</v>
      </c>
      <c r="M678" t="s">
        <v>183</v>
      </c>
      <c r="N678" t="s">
        <v>183</v>
      </c>
      <c r="O678" t="s">
        <v>182</v>
      </c>
      <c r="P678" t="s">
        <v>182</v>
      </c>
      <c r="Q678" t="s">
        <v>182</v>
      </c>
      <c r="R678" s="261" t="s">
        <v>182</v>
      </c>
      <c r="S678" s="261" t="s">
        <v>182</v>
      </c>
      <c r="T678" s="261" t="s">
        <v>182</v>
      </c>
      <c r="U678" s="261" t="s">
        <v>182</v>
      </c>
      <c r="V678" s="261" t="s">
        <v>182</v>
      </c>
      <c r="AQ678" s="261" t="s">
        <v>415</v>
      </c>
      <c r="AR678" s="261" t="s">
        <v>307</v>
      </c>
    </row>
    <row r="679" spans="1:45" ht="21.6" x14ac:dyDescent="0.65">
      <c r="A679" s="267">
        <v>124545</v>
      </c>
      <c r="B679" s="265" t="s">
        <v>415</v>
      </c>
      <c r="C679" t="s">
        <v>183</v>
      </c>
      <c r="D679" t="s">
        <v>183</v>
      </c>
      <c r="E679" t="s">
        <v>181</v>
      </c>
      <c r="F679" t="s">
        <v>183</v>
      </c>
      <c r="G679" t="s">
        <v>183</v>
      </c>
      <c r="H679" t="s">
        <v>183</v>
      </c>
      <c r="I679" t="s">
        <v>182</v>
      </c>
      <c r="J679" t="s">
        <v>183</v>
      </c>
      <c r="K679" t="s">
        <v>183</v>
      </c>
      <c r="L679" t="s">
        <v>183</v>
      </c>
      <c r="M679" t="s">
        <v>183</v>
      </c>
      <c r="N679" t="s">
        <v>183</v>
      </c>
      <c r="O679" t="s">
        <v>183</v>
      </c>
      <c r="P679" t="s">
        <v>183</v>
      </c>
      <c r="Q679" t="s">
        <v>183</v>
      </c>
      <c r="R679" s="261" t="s">
        <v>182</v>
      </c>
      <c r="S679" s="261" t="s">
        <v>182</v>
      </c>
      <c r="T679" s="261" t="s">
        <v>182</v>
      </c>
      <c r="U679" s="261" t="s">
        <v>182</v>
      </c>
      <c r="V679" s="261" t="s">
        <v>182</v>
      </c>
      <c r="AQ679" s="261" t="s">
        <v>415</v>
      </c>
      <c r="AR679" s="261" t="s">
        <v>307</v>
      </c>
    </row>
    <row r="680" spans="1:45" ht="21.6" x14ac:dyDescent="0.65">
      <c r="A680" s="238">
        <v>124546</v>
      </c>
      <c r="B680" s="265" t="s">
        <v>415</v>
      </c>
      <c r="C680" t="s">
        <v>183</v>
      </c>
      <c r="D680" t="s">
        <v>182</v>
      </c>
      <c r="E680" t="s">
        <v>183</v>
      </c>
      <c r="F680" t="s">
        <v>183</v>
      </c>
      <c r="G680" t="s">
        <v>182</v>
      </c>
      <c r="H680" t="s">
        <v>183</v>
      </c>
      <c r="I680" t="s">
        <v>183</v>
      </c>
      <c r="J680" t="s">
        <v>183</v>
      </c>
      <c r="K680" t="s">
        <v>183</v>
      </c>
      <c r="L680" t="s">
        <v>181</v>
      </c>
      <c r="M680" t="s">
        <v>183</v>
      </c>
      <c r="N680" t="s">
        <v>183</v>
      </c>
      <c r="O680" t="s">
        <v>183</v>
      </c>
      <c r="P680" t="s">
        <v>183</v>
      </c>
      <c r="Q680" t="s">
        <v>183</v>
      </c>
      <c r="R680" s="261" t="s">
        <v>182</v>
      </c>
      <c r="S680" s="261" t="s">
        <v>182</v>
      </c>
      <c r="T680" s="261" t="s">
        <v>182</v>
      </c>
      <c r="U680" s="261" t="s">
        <v>182</v>
      </c>
      <c r="V680" s="261" t="s">
        <v>182</v>
      </c>
      <c r="AQ680" s="261" t="s">
        <v>415</v>
      </c>
      <c r="AR680" s="261" t="s">
        <v>307</v>
      </c>
    </row>
    <row r="681" spans="1:45" ht="14.4" x14ac:dyDescent="0.3">
      <c r="A681" s="287">
        <v>124547</v>
      </c>
      <c r="B681" s="289" t="s">
        <v>415</v>
      </c>
      <c r="C681" s="264" t="s">
        <v>183</v>
      </c>
      <c r="D681" s="264" t="s">
        <v>183</v>
      </c>
      <c r="E681" s="264" t="s">
        <v>183</v>
      </c>
      <c r="F681" s="264" t="s">
        <v>183</v>
      </c>
      <c r="G681" s="264" t="s">
        <v>183</v>
      </c>
      <c r="H681" s="264" t="s">
        <v>183</v>
      </c>
      <c r="I681" s="264" t="s">
        <v>183</v>
      </c>
      <c r="J681" s="264" t="s">
        <v>183</v>
      </c>
      <c r="K681" s="264" t="s">
        <v>183</v>
      </c>
      <c r="L681" s="264" t="s">
        <v>183</v>
      </c>
      <c r="M681" s="264" t="s">
        <v>182</v>
      </c>
      <c r="N681" s="264" t="s">
        <v>182</v>
      </c>
      <c r="O681" s="264" t="s">
        <v>182</v>
      </c>
      <c r="P681" s="264" t="s">
        <v>182</v>
      </c>
      <c r="Q681" s="264" t="s">
        <v>182</v>
      </c>
      <c r="R681" s="261" t="s">
        <v>182</v>
      </c>
      <c r="S681" s="261" t="s">
        <v>182</v>
      </c>
      <c r="T681" s="261" t="s">
        <v>182</v>
      </c>
      <c r="U681" s="261" t="s">
        <v>182</v>
      </c>
      <c r="V681" s="261" t="s">
        <v>182</v>
      </c>
      <c r="W681" s="264"/>
      <c r="X681" s="264"/>
      <c r="Y681" s="264"/>
      <c r="Z681" s="264"/>
      <c r="AA681" s="264"/>
      <c r="AB681" s="264"/>
      <c r="AC681" s="264"/>
      <c r="AD681" s="264"/>
      <c r="AE681" s="264"/>
      <c r="AF681" s="264"/>
      <c r="AG681" s="264"/>
      <c r="AH681" s="264"/>
      <c r="AI681" s="264"/>
      <c r="AJ681" s="264"/>
      <c r="AK681" s="264"/>
      <c r="AL681" s="264"/>
      <c r="AM681" s="264"/>
      <c r="AN681" s="264"/>
      <c r="AO681" s="264"/>
      <c r="AP681" s="264"/>
      <c r="AQ681" s="261" t="e">
        <f>VLOOKUP(A681,#REF!,5,0)</f>
        <v>#REF!</v>
      </c>
      <c r="AR681" s="261" t="e">
        <f>VLOOKUP(A681,#REF!,6,0)</f>
        <v>#REF!</v>
      </c>
      <c r="AS681"/>
    </row>
    <row r="682" spans="1:45" ht="21.6" x14ac:dyDescent="0.65">
      <c r="A682" s="238">
        <v>124549</v>
      </c>
      <c r="B682" s="265" t="s">
        <v>415</v>
      </c>
      <c r="C682" t="s">
        <v>183</v>
      </c>
      <c r="D682" t="s">
        <v>183</v>
      </c>
      <c r="E682" t="s">
        <v>183</v>
      </c>
      <c r="F682" t="s">
        <v>183</v>
      </c>
      <c r="G682" t="s">
        <v>183</v>
      </c>
      <c r="H682" t="s">
        <v>183</v>
      </c>
      <c r="I682" t="s">
        <v>183</v>
      </c>
      <c r="J682" t="s">
        <v>183</v>
      </c>
      <c r="K682" t="s">
        <v>183</v>
      </c>
      <c r="L682" t="s">
        <v>182</v>
      </c>
      <c r="M682" t="s">
        <v>182</v>
      </c>
      <c r="N682" t="s">
        <v>182</v>
      </c>
      <c r="O682" t="s">
        <v>182</v>
      </c>
      <c r="P682" t="s">
        <v>183</v>
      </c>
      <c r="Q682" t="s">
        <v>182</v>
      </c>
      <c r="R682" s="264" t="s">
        <v>182</v>
      </c>
      <c r="S682" s="264" t="s">
        <v>182</v>
      </c>
      <c r="T682" s="264" t="s">
        <v>182</v>
      </c>
      <c r="U682" s="264" t="s">
        <v>182</v>
      </c>
      <c r="V682" s="264" t="s">
        <v>182</v>
      </c>
      <c r="AQ682" s="261" t="s">
        <v>415</v>
      </c>
      <c r="AR682" s="261" t="s">
        <v>307</v>
      </c>
    </row>
    <row r="683" spans="1:45" ht="14.4" x14ac:dyDescent="0.3">
      <c r="A683" s="287">
        <v>124550</v>
      </c>
      <c r="B683" s="289" t="s">
        <v>415</v>
      </c>
      <c r="C683" s="264" t="s">
        <v>182</v>
      </c>
      <c r="D683" s="264" t="s">
        <v>182</v>
      </c>
      <c r="E683" s="264" t="s">
        <v>182</v>
      </c>
      <c r="F683" s="264" t="s">
        <v>183</v>
      </c>
      <c r="G683" s="264" t="s">
        <v>183</v>
      </c>
      <c r="H683" s="264" t="s">
        <v>307</v>
      </c>
      <c r="I683" s="264" t="s">
        <v>307</v>
      </c>
      <c r="J683" s="264" t="s">
        <v>307</v>
      </c>
      <c r="K683" s="264" t="s">
        <v>307</v>
      </c>
      <c r="L683" s="264" t="s">
        <v>307</v>
      </c>
      <c r="M683" s="264" t="s">
        <v>182</v>
      </c>
      <c r="N683" s="264" t="s">
        <v>182</v>
      </c>
      <c r="O683" s="264" t="s">
        <v>182</v>
      </c>
      <c r="P683" s="264" t="s">
        <v>182</v>
      </c>
      <c r="Q683" s="264" t="s">
        <v>182</v>
      </c>
      <c r="R683" s="261" t="s">
        <v>182</v>
      </c>
      <c r="S683" s="261" t="s">
        <v>182</v>
      </c>
      <c r="T683" s="261" t="s">
        <v>182</v>
      </c>
      <c r="U683" s="261" t="s">
        <v>182</v>
      </c>
      <c r="V683" s="261" t="s">
        <v>182</v>
      </c>
      <c r="W683" s="264"/>
      <c r="X683" s="264"/>
      <c r="Y683" s="264"/>
      <c r="Z683" s="264"/>
      <c r="AA683" s="264"/>
      <c r="AB683" s="264"/>
      <c r="AC683" s="264"/>
      <c r="AD683" s="264"/>
      <c r="AE683" s="264"/>
      <c r="AF683" s="264"/>
      <c r="AG683" s="264"/>
      <c r="AH683" s="264"/>
      <c r="AI683" s="264"/>
      <c r="AJ683" s="264"/>
      <c r="AK683" s="264"/>
      <c r="AL683" s="264"/>
      <c r="AM683" s="264"/>
      <c r="AN683" s="264"/>
      <c r="AO683" s="264"/>
      <c r="AP683" s="264"/>
      <c r="AQ683" s="261" t="e">
        <f>VLOOKUP(A683,#REF!,5,0)</f>
        <v>#REF!</v>
      </c>
      <c r="AR683" s="261" t="e">
        <f>VLOOKUP(A683,#REF!,6,0)</f>
        <v>#REF!</v>
      </c>
      <c r="AS683"/>
    </row>
    <row r="684" spans="1:45" ht="21.6" x14ac:dyDescent="0.65">
      <c r="A684" s="238">
        <v>124551</v>
      </c>
      <c r="B684" s="265" t="s">
        <v>415</v>
      </c>
      <c r="C684" t="s">
        <v>181</v>
      </c>
      <c r="D684" t="s">
        <v>183</v>
      </c>
      <c r="E684" t="s">
        <v>181</v>
      </c>
      <c r="F684" t="s">
        <v>183</v>
      </c>
      <c r="G684" t="s">
        <v>183</v>
      </c>
      <c r="H684" t="s">
        <v>182</v>
      </c>
      <c r="I684" t="s">
        <v>182</v>
      </c>
      <c r="J684" t="s">
        <v>182</v>
      </c>
      <c r="K684" t="s">
        <v>183</v>
      </c>
      <c r="L684" t="s">
        <v>183</v>
      </c>
      <c r="M684" t="s">
        <v>183</v>
      </c>
      <c r="N684" t="s">
        <v>183</v>
      </c>
      <c r="O684" t="s">
        <v>183</v>
      </c>
      <c r="P684" t="s">
        <v>183</v>
      </c>
      <c r="Q684" t="s">
        <v>183</v>
      </c>
      <c r="R684" s="261" t="s">
        <v>182</v>
      </c>
      <c r="S684" s="261" t="s">
        <v>182</v>
      </c>
      <c r="T684" s="261" t="s">
        <v>182</v>
      </c>
      <c r="U684" s="261" t="s">
        <v>182</v>
      </c>
      <c r="V684" s="261" t="s">
        <v>182</v>
      </c>
      <c r="AQ684" s="261" t="s">
        <v>415</v>
      </c>
      <c r="AR684" s="261" t="s">
        <v>307</v>
      </c>
    </row>
    <row r="685" spans="1:45" ht="21.6" x14ac:dyDescent="0.65">
      <c r="A685" s="238">
        <v>124552</v>
      </c>
      <c r="B685" s="265" t="s">
        <v>415</v>
      </c>
      <c r="C685" t="s">
        <v>183</v>
      </c>
      <c r="D685" t="s">
        <v>181</v>
      </c>
      <c r="E685" t="s">
        <v>181</v>
      </c>
      <c r="F685" t="s">
        <v>183</v>
      </c>
      <c r="G685" t="s">
        <v>183</v>
      </c>
      <c r="H685" t="s">
        <v>183</v>
      </c>
      <c r="I685" t="s">
        <v>181</v>
      </c>
      <c r="J685" t="s">
        <v>183</v>
      </c>
      <c r="K685" t="s">
        <v>183</v>
      </c>
      <c r="L685" t="s">
        <v>181</v>
      </c>
      <c r="M685" t="s">
        <v>182</v>
      </c>
      <c r="N685" t="s">
        <v>182</v>
      </c>
      <c r="O685" t="s">
        <v>182</v>
      </c>
      <c r="P685" t="s">
        <v>182</v>
      </c>
      <c r="Q685" t="s">
        <v>182</v>
      </c>
      <c r="R685" s="261" t="s">
        <v>182</v>
      </c>
      <c r="S685" s="261" t="s">
        <v>182</v>
      </c>
      <c r="T685" s="261" t="s">
        <v>182</v>
      </c>
      <c r="U685" s="261" t="s">
        <v>182</v>
      </c>
      <c r="V685" s="261" t="s">
        <v>182</v>
      </c>
      <c r="AQ685" s="261" t="s">
        <v>415</v>
      </c>
      <c r="AR685" s="261" t="s">
        <v>307</v>
      </c>
    </row>
    <row r="686" spans="1:45" ht="21.6" x14ac:dyDescent="0.65">
      <c r="A686" s="238">
        <v>124553</v>
      </c>
      <c r="B686" s="265" t="s">
        <v>415</v>
      </c>
      <c r="C686" t="s">
        <v>183</v>
      </c>
      <c r="D686" t="s">
        <v>181</v>
      </c>
      <c r="E686" t="s">
        <v>181</v>
      </c>
      <c r="F686" t="s">
        <v>182</v>
      </c>
      <c r="G686" t="s">
        <v>183</v>
      </c>
      <c r="H686" t="s">
        <v>183</v>
      </c>
      <c r="I686" t="s">
        <v>183</v>
      </c>
      <c r="J686" t="s">
        <v>183</v>
      </c>
      <c r="K686" t="s">
        <v>183</v>
      </c>
      <c r="L686" t="s">
        <v>183</v>
      </c>
      <c r="M686" t="s">
        <v>183</v>
      </c>
      <c r="N686" t="s">
        <v>182</v>
      </c>
      <c r="O686" t="s">
        <v>183</v>
      </c>
      <c r="P686" t="s">
        <v>183</v>
      </c>
      <c r="Q686" t="s">
        <v>183</v>
      </c>
      <c r="R686" s="261" t="s">
        <v>182</v>
      </c>
      <c r="S686" s="261" t="s">
        <v>182</v>
      </c>
      <c r="T686" s="261" t="s">
        <v>182</v>
      </c>
      <c r="U686" s="261" t="s">
        <v>182</v>
      </c>
      <c r="V686" s="261" t="s">
        <v>182</v>
      </c>
      <c r="AQ686" s="261" t="s">
        <v>415</v>
      </c>
      <c r="AR686" s="261" t="s">
        <v>307</v>
      </c>
    </row>
    <row r="687" spans="1:45" ht="21.6" x14ac:dyDescent="0.65">
      <c r="A687" s="267">
        <v>124556</v>
      </c>
      <c r="B687" s="265" t="s">
        <v>415</v>
      </c>
      <c r="C687" t="s">
        <v>183</v>
      </c>
      <c r="D687" t="s">
        <v>183</v>
      </c>
      <c r="E687" t="s">
        <v>183</v>
      </c>
      <c r="F687" t="s">
        <v>183</v>
      </c>
      <c r="G687" t="s">
        <v>183</v>
      </c>
      <c r="H687" t="s">
        <v>183</v>
      </c>
      <c r="I687" t="s">
        <v>183</v>
      </c>
      <c r="J687" t="s">
        <v>183</v>
      </c>
      <c r="K687" t="s">
        <v>183</v>
      </c>
      <c r="L687" t="s">
        <v>183</v>
      </c>
      <c r="M687" t="s">
        <v>183</v>
      </c>
      <c r="N687" t="s">
        <v>183</v>
      </c>
      <c r="O687" t="s">
        <v>183</v>
      </c>
      <c r="P687" t="s">
        <v>183</v>
      </c>
      <c r="Q687" t="s">
        <v>183</v>
      </c>
      <c r="R687" s="261" t="s">
        <v>182</v>
      </c>
      <c r="S687" s="261" t="s">
        <v>182</v>
      </c>
      <c r="T687" s="261" t="s">
        <v>182</v>
      </c>
      <c r="U687" s="261" t="s">
        <v>182</v>
      </c>
      <c r="V687" s="261" t="s">
        <v>182</v>
      </c>
      <c r="AQ687" s="261" t="s">
        <v>415</v>
      </c>
      <c r="AR687" s="261" t="s">
        <v>307</v>
      </c>
    </row>
    <row r="688" spans="1:45" ht="21.6" x14ac:dyDescent="0.65">
      <c r="A688" s="267">
        <v>124557</v>
      </c>
      <c r="B688" s="265" t="s">
        <v>415</v>
      </c>
      <c r="C688" t="s">
        <v>183</v>
      </c>
      <c r="D688" t="s">
        <v>183</v>
      </c>
      <c r="E688" t="s">
        <v>183</v>
      </c>
      <c r="F688" t="s">
        <v>183</v>
      </c>
      <c r="G688" t="s">
        <v>183</v>
      </c>
      <c r="H688" t="s">
        <v>183</v>
      </c>
      <c r="I688" t="s">
        <v>183</v>
      </c>
      <c r="J688" t="s">
        <v>183</v>
      </c>
      <c r="K688" t="s">
        <v>183</v>
      </c>
      <c r="L688" t="s">
        <v>183</v>
      </c>
      <c r="M688" t="s">
        <v>183</v>
      </c>
      <c r="N688" t="s">
        <v>183</v>
      </c>
      <c r="O688" t="s">
        <v>183</v>
      </c>
      <c r="P688" t="s">
        <v>183</v>
      </c>
      <c r="Q688" t="s">
        <v>183</v>
      </c>
      <c r="R688" s="261" t="s">
        <v>182</v>
      </c>
      <c r="S688" s="261" t="s">
        <v>182</v>
      </c>
      <c r="T688" s="261" t="s">
        <v>182</v>
      </c>
      <c r="U688" s="261" t="s">
        <v>182</v>
      </c>
      <c r="V688" s="261" t="s">
        <v>182</v>
      </c>
      <c r="AQ688" s="261" t="s">
        <v>415</v>
      </c>
      <c r="AR688" s="261" t="s">
        <v>307</v>
      </c>
    </row>
    <row r="689" spans="1:45" ht="14.4" x14ac:dyDescent="0.3">
      <c r="A689" s="287">
        <v>124560</v>
      </c>
      <c r="B689" s="289" t="s">
        <v>415</v>
      </c>
      <c r="C689" s="264" t="s">
        <v>181</v>
      </c>
      <c r="D689" s="264" t="s">
        <v>183</v>
      </c>
      <c r="E689" s="264" t="s">
        <v>183</v>
      </c>
      <c r="F689" s="264" t="s">
        <v>183</v>
      </c>
      <c r="G689" s="264" t="s">
        <v>181</v>
      </c>
      <c r="H689" s="264" t="s">
        <v>182</v>
      </c>
      <c r="I689" s="264" t="s">
        <v>182</v>
      </c>
      <c r="J689" s="264" t="s">
        <v>182</v>
      </c>
      <c r="K689" s="264" t="s">
        <v>182</v>
      </c>
      <c r="L689" s="264" t="s">
        <v>182</v>
      </c>
      <c r="M689" s="264" t="s">
        <v>182</v>
      </c>
      <c r="N689" s="264" t="s">
        <v>182</v>
      </c>
      <c r="O689" s="264" t="s">
        <v>182</v>
      </c>
      <c r="P689" s="264" t="s">
        <v>182</v>
      </c>
      <c r="Q689" s="264" t="s">
        <v>182</v>
      </c>
      <c r="R689" s="261" t="s">
        <v>182</v>
      </c>
      <c r="S689" s="261" t="s">
        <v>182</v>
      </c>
      <c r="T689" s="261" t="s">
        <v>182</v>
      </c>
      <c r="U689" s="261" t="s">
        <v>182</v>
      </c>
      <c r="V689" s="261" t="s">
        <v>182</v>
      </c>
      <c r="W689" s="264"/>
      <c r="X689" s="264"/>
      <c r="Y689" s="264"/>
      <c r="Z689" s="264"/>
      <c r="AA689" s="264"/>
      <c r="AB689" s="264"/>
      <c r="AC689" s="264"/>
      <c r="AD689" s="264"/>
      <c r="AE689" s="264"/>
      <c r="AF689" s="264"/>
      <c r="AG689" s="264"/>
      <c r="AH689" s="264"/>
      <c r="AI689" s="264"/>
      <c r="AJ689" s="264"/>
      <c r="AK689" s="264"/>
      <c r="AL689" s="264"/>
      <c r="AM689" s="264"/>
      <c r="AN689" s="264"/>
      <c r="AO689" s="264"/>
      <c r="AP689" s="264"/>
      <c r="AQ689" s="261" t="e">
        <f>VLOOKUP(A689,#REF!,5,0)</f>
        <v>#REF!</v>
      </c>
      <c r="AR689" s="261" t="e">
        <f>VLOOKUP(A689,#REF!,6,0)</f>
        <v>#REF!</v>
      </c>
      <c r="AS689"/>
    </row>
    <row r="690" spans="1:45" ht="21.6" x14ac:dyDescent="0.65">
      <c r="A690" s="238">
        <v>124561</v>
      </c>
      <c r="B690" s="265" t="s">
        <v>415</v>
      </c>
      <c r="C690" t="s">
        <v>183</v>
      </c>
      <c r="D690" t="s">
        <v>183</v>
      </c>
      <c r="E690" t="s">
        <v>181</v>
      </c>
      <c r="F690" t="s">
        <v>183</v>
      </c>
      <c r="G690" t="s">
        <v>183</v>
      </c>
      <c r="H690" t="s">
        <v>183</v>
      </c>
      <c r="I690" t="s">
        <v>183</v>
      </c>
      <c r="J690" t="s">
        <v>183</v>
      </c>
      <c r="K690" t="s">
        <v>183</v>
      </c>
      <c r="L690" t="s">
        <v>183</v>
      </c>
      <c r="M690" t="s">
        <v>182</v>
      </c>
      <c r="N690" t="s">
        <v>183</v>
      </c>
      <c r="O690" t="s">
        <v>182</v>
      </c>
      <c r="P690" t="s">
        <v>183</v>
      </c>
      <c r="Q690" t="s">
        <v>182</v>
      </c>
      <c r="R690" s="261" t="s">
        <v>182</v>
      </c>
      <c r="S690" s="261" t="s">
        <v>182</v>
      </c>
      <c r="T690" s="261" t="s">
        <v>182</v>
      </c>
      <c r="U690" s="261" t="s">
        <v>182</v>
      </c>
      <c r="V690" s="261" t="s">
        <v>182</v>
      </c>
      <c r="AQ690" s="261" t="s">
        <v>415</v>
      </c>
      <c r="AR690" s="261" t="s">
        <v>307</v>
      </c>
    </row>
    <row r="691" spans="1:45" ht="21.6" x14ac:dyDescent="0.65">
      <c r="A691" s="267">
        <v>124564</v>
      </c>
      <c r="B691" s="265" t="s">
        <v>415</v>
      </c>
      <c r="C691" t="s">
        <v>183</v>
      </c>
      <c r="D691" t="s">
        <v>183</v>
      </c>
      <c r="E691" t="s">
        <v>183</v>
      </c>
      <c r="F691" t="s">
        <v>183</v>
      </c>
      <c r="G691" t="s">
        <v>183</v>
      </c>
      <c r="H691" t="s">
        <v>183</v>
      </c>
      <c r="I691" t="s">
        <v>183</v>
      </c>
      <c r="J691" t="s">
        <v>181</v>
      </c>
      <c r="K691" t="s">
        <v>181</v>
      </c>
      <c r="L691" t="s">
        <v>183</v>
      </c>
      <c r="M691" t="s">
        <v>183</v>
      </c>
      <c r="N691" t="s">
        <v>182</v>
      </c>
      <c r="O691" t="s">
        <v>183</v>
      </c>
      <c r="P691" t="s">
        <v>182</v>
      </c>
      <c r="Q691" t="s">
        <v>183</v>
      </c>
      <c r="R691" s="264" t="s">
        <v>182</v>
      </c>
      <c r="S691" s="264" t="s">
        <v>182</v>
      </c>
      <c r="T691" s="264" t="s">
        <v>182</v>
      </c>
      <c r="U691" s="264" t="s">
        <v>182</v>
      </c>
      <c r="V691" s="264" t="s">
        <v>182</v>
      </c>
      <c r="AQ691" s="261" t="s">
        <v>415</v>
      </c>
      <c r="AR691" s="261" t="s">
        <v>307</v>
      </c>
    </row>
    <row r="692" spans="1:45" ht="21.6" x14ac:dyDescent="0.65">
      <c r="A692" s="267">
        <v>124567</v>
      </c>
      <c r="B692" s="265" t="s">
        <v>415</v>
      </c>
      <c r="C692" t="s">
        <v>181</v>
      </c>
      <c r="D692" t="s">
        <v>181</v>
      </c>
      <c r="E692" t="s">
        <v>181</v>
      </c>
      <c r="F692" t="s">
        <v>183</v>
      </c>
      <c r="G692" t="s">
        <v>181</v>
      </c>
      <c r="H692" t="s">
        <v>183</v>
      </c>
      <c r="I692" t="s">
        <v>183</v>
      </c>
      <c r="J692" t="s">
        <v>183</v>
      </c>
      <c r="K692" t="s">
        <v>183</v>
      </c>
      <c r="L692" t="s">
        <v>183</v>
      </c>
      <c r="M692" t="s">
        <v>183</v>
      </c>
      <c r="N692" t="s">
        <v>183</v>
      </c>
      <c r="O692" t="s">
        <v>183</v>
      </c>
      <c r="P692" t="s">
        <v>182</v>
      </c>
      <c r="Q692" t="s">
        <v>182</v>
      </c>
      <c r="R692" s="261" t="s">
        <v>182</v>
      </c>
      <c r="S692" s="261" t="s">
        <v>182</v>
      </c>
      <c r="T692" s="261" t="s">
        <v>182</v>
      </c>
      <c r="U692" s="261" t="s">
        <v>182</v>
      </c>
      <c r="V692" s="261" t="s">
        <v>182</v>
      </c>
      <c r="AQ692" s="261" t="s">
        <v>415</v>
      </c>
      <c r="AR692" s="261" t="s">
        <v>307</v>
      </c>
    </row>
    <row r="693" spans="1:45" ht="21.6" x14ac:dyDescent="0.65">
      <c r="A693" s="267">
        <v>124572</v>
      </c>
      <c r="B693" s="265" t="s">
        <v>415</v>
      </c>
      <c r="C693" t="s">
        <v>183</v>
      </c>
      <c r="D693" t="s">
        <v>182</v>
      </c>
      <c r="E693" t="s">
        <v>183</v>
      </c>
      <c r="F693" t="s">
        <v>181</v>
      </c>
      <c r="G693" t="s">
        <v>182</v>
      </c>
      <c r="H693" t="s">
        <v>307</v>
      </c>
      <c r="I693" t="s">
        <v>307</v>
      </c>
      <c r="J693" t="s">
        <v>307</v>
      </c>
      <c r="K693" t="s">
        <v>181</v>
      </c>
      <c r="L693" t="s">
        <v>307</v>
      </c>
      <c r="M693" t="s">
        <v>183</v>
      </c>
      <c r="N693" t="s">
        <v>183</v>
      </c>
      <c r="O693" t="s">
        <v>183</v>
      </c>
      <c r="P693" t="s">
        <v>183</v>
      </c>
      <c r="Q693" t="s">
        <v>183</v>
      </c>
      <c r="R693" t="s">
        <v>182</v>
      </c>
      <c r="S693" t="s">
        <v>182</v>
      </c>
      <c r="T693" t="s">
        <v>182</v>
      </c>
      <c r="U693" t="s">
        <v>182</v>
      </c>
      <c r="V693" t="s">
        <v>182</v>
      </c>
      <c r="AQ693" s="261" t="s">
        <v>415</v>
      </c>
      <c r="AR693" s="261" t="s">
        <v>307</v>
      </c>
    </row>
    <row r="694" spans="1:45" ht="21.6" x14ac:dyDescent="0.65">
      <c r="A694" s="267">
        <v>124573</v>
      </c>
      <c r="B694" s="265" t="s">
        <v>415</v>
      </c>
      <c r="C694" t="s">
        <v>182</v>
      </c>
      <c r="D694" t="s">
        <v>182</v>
      </c>
      <c r="E694" t="s">
        <v>182</v>
      </c>
      <c r="F694" t="s">
        <v>182</v>
      </c>
      <c r="G694" t="s">
        <v>181</v>
      </c>
      <c r="H694" t="s">
        <v>183</v>
      </c>
      <c r="I694" t="s">
        <v>182</v>
      </c>
      <c r="J694" t="s">
        <v>183</v>
      </c>
      <c r="K694" t="s">
        <v>182</v>
      </c>
      <c r="L694" t="s">
        <v>181</v>
      </c>
      <c r="M694" t="s">
        <v>183</v>
      </c>
      <c r="N694" t="s">
        <v>182</v>
      </c>
      <c r="O694" t="s">
        <v>182</v>
      </c>
      <c r="P694" t="s">
        <v>183</v>
      </c>
      <c r="Q694" t="s">
        <v>182</v>
      </c>
      <c r="R694" s="261" t="s">
        <v>182</v>
      </c>
      <c r="S694" s="261" t="s">
        <v>182</v>
      </c>
      <c r="T694" s="261" t="s">
        <v>182</v>
      </c>
      <c r="U694" s="261" t="s">
        <v>182</v>
      </c>
      <c r="V694" s="261" t="s">
        <v>182</v>
      </c>
      <c r="AQ694" s="261" t="s">
        <v>415</v>
      </c>
      <c r="AR694" s="261" t="s">
        <v>307</v>
      </c>
    </row>
    <row r="695" spans="1:45" ht="21.6" x14ac:dyDescent="0.65">
      <c r="A695" s="267">
        <v>124575</v>
      </c>
      <c r="B695" s="265" t="s">
        <v>415</v>
      </c>
      <c r="C695" t="s">
        <v>183</v>
      </c>
      <c r="D695" t="s">
        <v>182</v>
      </c>
      <c r="E695" t="s">
        <v>181</v>
      </c>
      <c r="F695" t="s">
        <v>182</v>
      </c>
      <c r="G695" t="s">
        <v>183</v>
      </c>
      <c r="H695" t="s">
        <v>182</v>
      </c>
      <c r="I695" t="s">
        <v>182</v>
      </c>
      <c r="J695" t="s">
        <v>183</v>
      </c>
      <c r="K695" t="s">
        <v>183</v>
      </c>
      <c r="L695" t="s">
        <v>181</v>
      </c>
      <c r="M695" t="s">
        <v>183</v>
      </c>
      <c r="N695" t="s">
        <v>183</v>
      </c>
      <c r="O695" t="s">
        <v>183</v>
      </c>
      <c r="P695" t="s">
        <v>183</v>
      </c>
      <c r="Q695" t="s">
        <v>183</v>
      </c>
      <c r="R695" t="s">
        <v>182</v>
      </c>
      <c r="S695" t="s">
        <v>182</v>
      </c>
      <c r="T695" t="s">
        <v>182</v>
      </c>
      <c r="U695" t="s">
        <v>182</v>
      </c>
      <c r="V695" t="s">
        <v>182</v>
      </c>
      <c r="AQ695" s="261" t="s">
        <v>415</v>
      </c>
      <c r="AR695" s="261" t="s">
        <v>307</v>
      </c>
    </row>
    <row r="696" spans="1:45" ht="21.6" x14ac:dyDescent="0.65">
      <c r="A696" s="267">
        <v>124577</v>
      </c>
      <c r="B696" s="265" t="s">
        <v>415</v>
      </c>
      <c r="C696" t="s">
        <v>183</v>
      </c>
      <c r="D696" t="s">
        <v>183</v>
      </c>
      <c r="E696" t="s">
        <v>183</v>
      </c>
      <c r="F696" t="s">
        <v>182</v>
      </c>
      <c r="G696" t="s">
        <v>182</v>
      </c>
      <c r="H696" t="s">
        <v>183</v>
      </c>
      <c r="I696" t="s">
        <v>183</v>
      </c>
      <c r="J696" t="s">
        <v>183</v>
      </c>
      <c r="K696" t="s">
        <v>182</v>
      </c>
      <c r="L696" t="s">
        <v>182</v>
      </c>
      <c r="M696" t="s">
        <v>183</v>
      </c>
      <c r="N696" t="s">
        <v>183</v>
      </c>
      <c r="O696" t="s">
        <v>183</v>
      </c>
      <c r="P696" t="s">
        <v>183</v>
      </c>
      <c r="Q696" t="s">
        <v>183</v>
      </c>
      <c r="R696" s="261" t="s">
        <v>182</v>
      </c>
      <c r="S696" s="261" t="s">
        <v>182</v>
      </c>
      <c r="T696" s="261" t="s">
        <v>182</v>
      </c>
      <c r="U696" s="261" t="s">
        <v>182</v>
      </c>
      <c r="V696" s="261" t="s">
        <v>182</v>
      </c>
      <c r="AQ696" s="261" t="s">
        <v>415</v>
      </c>
      <c r="AR696" s="261" t="s">
        <v>307</v>
      </c>
    </row>
    <row r="697" spans="1:45" ht="21.6" x14ac:dyDescent="0.65">
      <c r="A697" s="238">
        <v>124578</v>
      </c>
      <c r="B697" s="265" t="s">
        <v>415</v>
      </c>
      <c r="C697" t="s">
        <v>183</v>
      </c>
      <c r="D697" t="s">
        <v>183</v>
      </c>
      <c r="E697" t="s">
        <v>183</v>
      </c>
      <c r="F697" t="s">
        <v>183</v>
      </c>
      <c r="G697" t="s">
        <v>183</v>
      </c>
      <c r="H697" t="s">
        <v>183</v>
      </c>
      <c r="I697" t="s">
        <v>182</v>
      </c>
      <c r="J697" t="s">
        <v>183</v>
      </c>
      <c r="K697" t="s">
        <v>183</v>
      </c>
      <c r="L697" t="s">
        <v>181</v>
      </c>
      <c r="M697" t="s">
        <v>183</v>
      </c>
      <c r="N697" t="s">
        <v>183</v>
      </c>
      <c r="O697" t="s">
        <v>183</v>
      </c>
      <c r="P697" t="s">
        <v>183</v>
      </c>
      <c r="Q697" t="s">
        <v>183</v>
      </c>
      <c r="R697" s="261" t="s">
        <v>182</v>
      </c>
      <c r="S697" s="261" t="s">
        <v>182</v>
      </c>
      <c r="T697" s="261" t="s">
        <v>182</v>
      </c>
      <c r="U697" s="261" t="s">
        <v>182</v>
      </c>
      <c r="V697" s="261" t="s">
        <v>182</v>
      </c>
      <c r="AQ697" s="261" t="s">
        <v>415</v>
      </c>
      <c r="AR697" s="261" t="s">
        <v>307</v>
      </c>
    </row>
    <row r="698" spans="1:45" ht="21.6" x14ac:dyDescent="0.65">
      <c r="A698" s="267">
        <v>124580</v>
      </c>
      <c r="B698" s="265" t="s">
        <v>415</v>
      </c>
      <c r="C698" t="s">
        <v>183</v>
      </c>
      <c r="D698" t="s">
        <v>182</v>
      </c>
      <c r="E698" t="s">
        <v>182</v>
      </c>
      <c r="F698" t="s">
        <v>182</v>
      </c>
      <c r="G698" t="s">
        <v>182</v>
      </c>
      <c r="H698" t="s">
        <v>183</v>
      </c>
      <c r="I698" t="s">
        <v>182</v>
      </c>
      <c r="J698" t="s">
        <v>182</v>
      </c>
      <c r="K698" t="s">
        <v>182</v>
      </c>
      <c r="L698" t="s">
        <v>182</v>
      </c>
      <c r="M698" t="s">
        <v>183</v>
      </c>
      <c r="N698" t="s">
        <v>183</v>
      </c>
      <c r="O698" t="s">
        <v>183</v>
      </c>
      <c r="P698" t="s">
        <v>183</v>
      </c>
      <c r="Q698" t="s">
        <v>183</v>
      </c>
      <c r="R698" s="261" t="s">
        <v>182</v>
      </c>
      <c r="S698" s="261" t="s">
        <v>182</v>
      </c>
      <c r="T698" s="261" t="s">
        <v>182</v>
      </c>
      <c r="U698" s="261" t="s">
        <v>182</v>
      </c>
      <c r="V698" s="261" t="s">
        <v>182</v>
      </c>
      <c r="AQ698" s="261" t="s">
        <v>415</v>
      </c>
      <c r="AR698" s="261" t="s">
        <v>307</v>
      </c>
    </row>
    <row r="699" spans="1:45" ht="21.6" x14ac:dyDescent="0.65">
      <c r="A699" s="267">
        <v>124582</v>
      </c>
      <c r="B699" s="265" t="s">
        <v>415</v>
      </c>
      <c r="C699" t="s">
        <v>183</v>
      </c>
      <c r="D699" t="s">
        <v>181</v>
      </c>
      <c r="E699" t="s">
        <v>181</v>
      </c>
      <c r="F699" t="s">
        <v>183</v>
      </c>
      <c r="G699" t="s">
        <v>183</v>
      </c>
      <c r="H699" t="s">
        <v>181</v>
      </c>
      <c r="I699" t="s">
        <v>183</v>
      </c>
      <c r="J699" t="s">
        <v>183</v>
      </c>
      <c r="K699" t="s">
        <v>183</v>
      </c>
      <c r="L699" t="s">
        <v>183</v>
      </c>
      <c r="M699" t="s">
        <v>183</v>
      </c>
      <c r="N699" t="s">
        <v>183</v>
      </c>
      <c r="O699" t="s">
        <v>183</v>
      </c>
      <c r="P699" t="s">
        <v>183</v>
      </c>
      <c r="Q699" t="s">
        <v>183</v>
      </c>
      <c r="R699" s="261" t="s">
        <v>182</v>
      </c>
      <c r="S699" s="261" t="s">
        <v>182</v>
      </c>
      <c r="T699" s="261" t="s">
        <v>182</v>
      </c>
      <c r="U699" s="261" t="s">
        <v>182</v>
      </c>
      <c r="V699" s="261" t="s">
        <v>182</v>
      </c>
      <c r="AQ699" s="261" t="s">
        <v>415</v>
      </c>
      <c r="AR699" s="261" t="s">
        <v>307</v>
      </c>
    </row>
    <row r="700" spans="1:45" ht="21.6" x14ac:dyDescent="0.65">
      <c r="A700" s="238">
        <v>124585</v>
      </c>
      <c r="B700" s="265" t="s">
        <v>415</v>
      </c>
      <c r="C700" t="s">
        <v>182</v>
      </c>
      <c r="D700" t="s">
        <v>182</v>
      </c>
      <c r="E700" t="s">
        <v>182</v>
      </c>
      <c r="F700" t="s">
        <v>182</v>
      </c>
      <c r="G700" t="s">
        <v>181</v>
      </c>
      <c r="H700" t="s">
        <v>183</v>
      </c>
      <c r="I700" t="s">
        <v>182</v>
      </c>
      <c r="J700" t="s">
        <v>182</v>
      </c>
      <c r="K700" t="s">
        <v>182</v>
      </c>
      <c r="L700" t="s">
        <v>182</v>
      </c>
      <c r="M700" t="s">
        <v>183</v>
      </c>
      <c r="N700" t="s">
        <v>183</v>
      </c>
      <c r="O700" t="s">
        <v>183</v>
      </c>
      <c r="P700" t="s">
        <v>183</v>
      </c>
      <c r="Q700" t="s">
        <v>183</v>
      </c>
      <c r="R700" s="261" t="s">
        <v>182</v>
      </c>
      <c r="S700" s="261" t="s">
        <v>182</v>
      </c>
      <c r="T700" s="261" t="s">
        <v>182</v>
      </c>
      <c r="U700" s="261" t="s">
        <v>182</v>
      </c>
      <c r="V700" s="261" t="s">
        <v>182</v>
      </c>
      <c r="AQ700" s="261" t="s">
        <v>415</v>
      </c>
      <c r="AR700" s="261" t="s">
        <v>307</v>
      </c>
    </row>
    <row r="701" spans="1:45" ht="21.6" x14ac:dyDescent="0.65">
      <c r="A701" s="238">
        <v>124586</v>
      </c>
      <c r="B701" s="265" t="s">
        <v>415</v>
      </c>
      <c r="C701" t="s">
        <v>183</v>
      </c>
      <c r="D701" t="s">
        <v>181</v>
      </c>
      <c r="E701" t="s">
        <v>183</v>
      </c>
      <c r="F701" t="s">
        <v>183</v>
      </c>
      <c r="G701" t="s">
        <v>183</v>
      </c>
      <c r="H701" t="s">
        <v>183</v>
      </c>
      <c r="I701" t="s">
        <v>181</v>
      </c>
      <c r="J701" t="s">
        <v>181</v>
      </c>
      <c r="K701" t="s">
        <v>183</v>
      </c>
      <c r="L701" t="s">
        <v>181</v>
      </c>
      <c r="M701" t="s">
        <v>183</v>
      </c>
      <c r="N701" t="s">
        <v>182</v>
      </c>
      <c r="O701" t="s">
        <v>183</v>
      </c>
      <c r="P701" t="s">
        <v>183</v>
      </c>
      <c r="Q701" t="s">
        <v>182</v>
      </c>
      <c r="R701" s="264" t="s">
        <v>182</v>
      </c>
      <c r="S701" s="264" t="s">
        <v>182</v>
      </c>
      <c r="T701" s="264" t="s">
        <v>182</v>
      </c>
      <c r="U701" s="264" t="s">
        <v>182</v>
      </c>
      <c r="V701" s="264" t="s">
        <v>182</v>
      </c>
      <c r="AQ701" s="261" t="s">
        <v>415</v>
      </c>
      <c r="AR701" s="261" t="s">
        <v>307</v>
      </c>
    </row>
    <row r="702" spans="1:45" ht="21.6" x14ac:dyDescent="0.65">
      <c r="A702" s="238">
        <v>124590</v>
      </c>
      <c r="B702" s="265" t="s">
        <v>415</v>
      </c>
      <c r="C702" t="s">
        <v>183</v>
      </c>
      <c r="D702" t="s">
        <v>183</v>
      </c>
      <c r="E702" t="s">
        <v>182</v>
      </c>
      <c r="F702" t="s">
        <v>182</v>
      </c>
      <c r="G702" t="s">
        <v>181</v>
      </c>
      <c r="H702" t="s">
        <v>182</v>
      </c>
      <c r="I702" t="s">
        <v>182</v>
      </c>
      <c r="J702" t="s">
        <v>181</v>
      </c>
      <c r="K702" t="s">
        <v>182</v>
      </c>
      <c r="L702" t="s">
        <v>181</v>
      </c>
      <c r="M702" s="290" t="s">
        <v>182</v>
      </c>
      <c r="N702" s="290" t="s">
        <v>182</v>
      </c>
      <c r="O702" s="290" t="s">
        <v>182</v>
      </c>
      <c r="P702" s="290" t="s">
        <v>182</v>
      </c>
      <c r="Q702" s="290" t="s">
        <v>182</v>
      </c>
      <c r="R702" s="261" t="s">
        <v>182</v>
      </c>
      <c r="S702" s="261" t="s">
        <v>182</v>
      </c>
      <c r="T702" s="261" t="s">
        <v>182</v>
      </c>
      <c r="U702" s="261" t="s">
        <v>182</v>
      </c>
      <c r="V702" s="261" t="s">
        <v>182</v>
      </c>
      <c r="AQ702" s="261" t="s">
        <v>415</v>
      </c>
      <c r="AR702" s="261" t="s">
        <v>307</v>
      </c>
    </row>
    <row r="703" spans="1:45" ht="21.6" x14ac:dyDescent="0.65">
      <c r="A703" s="238">
        <v>124592</v>
      </c>
      <c r="B703" s="265" t="s">
        <v>415</v>
      </c>
      <c r="C703" t="s">
        <v>182</v>
      </c>
      <c r="D703" t="s">
        <v>183</v>
      </c>
      <c r="E703" t="s">
        <v>183</v>
      </c>
      <c r="F703" t="s">
        <v>183</v>
      </c>
      <c r="G703" t="s">
        <v>182</v>
      </c>
      <c r="H703" t="s">
        <v>182</v>
      </c>
      <c r="I703" t="s">
        <v>182</v>
      </c>
      <c r="J703" t="s">
        <v>182</v>
      </c>
      <c r="K703" t="s">
        <v>182</v>
      </c>
      <c r="L703" t="s">
        <v>183</v>
      </c>
      <c r="M703" t="s">
        <v>182</v>
      </c>
      <c r="N703" t="s">
        <v>183</v>
      </c>
      <c r="O703" t="s">
        <v>183</v>
      </c>
      <c r="P703" t="s">
        <v>183</v>
      </c>
      <c r="Q703" t="s">
        <v>183</v>
      </c>
      <c r="R703" s="261" t="s">
        <v>182</v>
      </c>
      <c r="S703" s="261" t="s">
        <v>182</v>
      </c>
      <c r="T703" s="261" t="s">
        <v>182</v>
      </c>
      <c r="U703" s="261" t="s">
        <v>182</v>
      </c>
      <c r="V703" s="261" t="s">
        <v>182</v>
      </c>
      <c r="AQ703" s="261" t="s">
        <v>415</v>
      </c>
      <c r="AR703" s="261" t="s">
        <v>307</v>
      </c>
    </row>
    <row r="704" spans="1:45" ht="21.6" x14ac:dyDescent="0.65">
      <c r="A704" s="238">
        <v>124593</v>
      </c>
      <c r="B704" s="265" t="s">
        <v>415</v>
      </c>
      <c r="C704" t="s">
        <v>182</v>
      </c>
      <c r="D704" t="s">
        <v>183</v>
      </c>
      <c r="E704" t="s">
        <v>183</v>
      </c>
      <c r="F704" t="s">
        <v>183</v>
      </c>
      <c r="G704" t="s">
        <v>181</v>
      </c>
      <c r="H704" t="s">
        <v>182</v>
      </c>
      <c r="I704" t="s">
        <v>183</v>
      </c>
      <c r="J704" t="s">
        <v>183</v>
      </c>
      <c r="K704" t="s">
        <v>183</v>
      </c>
      <c r="L704" t="s">
        <v>183</v>
      </c>
      <c r="M704" t="s">
        <v>183</v>
      </c>
      <c r="N704" t="s">
        <v>183</v>
      </c>
      <c r="O704" t="s">
        <v>183</v>
      </c>
      <c r="P704" t="s">
        <v>183</v>
      </c>
      <c r="Q704" t="s">
        <v>183</v>
      </c>
      <c r="R704" s="261" t="s">
        <v>182</v>
      </c>
      <c r="S704" s="261" t="s">
        <v>182</v>
      </c>
      <c r="T704" s="261" t="s">
        <v>182</v>
      </c>
      <c r="U704" s="261" t="s">
        <v>182</v>
      </c>
      <c r="V704" s="261" t="s">
        <v>182</v>
      </c>
      <c r="AQ704" s="261" t="s">
        <v>415</v>
      </c>
      <c r="AR704" s="261" t="s">
        <v>307</v>
      </c>
    </row>
    <row r="705" spans="1:45" ht="21.6" x14ac:dyDescent="0.65">
      <c r="A705" s="238">
        <v>124594</v>
      </c>
      <c r="B705" s="265" t="s">
        <v>415</v>
      </c>
      <c r="C705" t="s">
        <v>183</v>
      </c>
      <c r="D705" t="s">
        <v>181</v>
      </c>
      <c r="E705" t="s">
        <v>183</v>
      </c>
      <c r="F705" t="s">
        <v>183</v>
      </c>
      <c r="G705" t="s">
        <v>183</v>
      </c>
      <c r="H705" t="s">
        <v>183</v>
      </c>
      <c r="I705" t="s">
        <v>182</v>
      </c>
      <c r="J705" t="s">
        <v>181</v>
      </c>
      <c r="K705" t="s">
        <v>182</v>
      </c>
      <c r="L705" t="s">
        <v>182</v>
      </c>
      <c r="M705" t="s">
        <v>182</v>
      </c>
      <c r="N705" t="s">
        <v>183</v>
      </c>
      <c r="O705" t="s">
        <v>183</v>
      </c>
      <c r="P705" t="s">
        <v>183</v>
      </c>
      <c r="Q705" t="s">
        <v>183</v>
      </c>
      <c r="R705" s="261" t="s">
        <v>182</v>
      </c>
      <c r="S705" s="261" t="s">
        <v>182</v>
      </c>
      <c r="T705" s="261" t="s">
        <v>182</v>
      </c>
      <c r="U705" s="261" t="s">
        <v>182</v>
      </c>
      <c r="V705" s="261" t="s">
        <v>182</v>
      </c>
      <c r="AQ705" s="261" t="s">
        <v>415</v>
      </c>
      <c r="AR705" s="261" t="s">
        <v>307</v>
      </c>
      <c r="AS705"/>
    </row>
    <row r="706" spans="1:45" ht="21.6" x14ac:dyDescent="0.65">
      <c r="A706" s="267">
        <v>124595</v>
      </c>
      <c r="B706" s="265" t="s">
        <v>415</v>
      </c>
      <c r="C706" t="s">
        <v>182</v>
      </c>
      <c r="D706" t="s">
        <v>183</v>
      </c>
      <c r="E706" t="s">
        <v>183</v>
      </c>
      <c r="F706" t="s">
        <v>183</v>
      </c>
      <c r="G706" t="s">
        <v>183</v>
      </c>
      <c r="H706" t="s">
        <v>182</v>
      </c>
      <c r="I706" t="s">
        <v>183</v>
      </c>
      <c r="J706" t="s">
        <v>183</v>
      </c>
      <c r="K706" t="s">
        <v>183</v>
      </c>
      <c r="L706" t="s">
        <v>183</v>
      </c>
      <c r="M706" t="s">
        <v>183</v>
      </c>
      <c r="N706" t="s">
        <v>183</v>
      </c>
      <c r="O706" t="s">
        <v>183</v>
      </c>
      <c r="P706" t="s">
        <v>183</v>
      </c>
      <c r="Q706" t="s">
        <v>183</v>
      </c>
      <c r="R706" s="264" t="s">
        <v>182</v>
      </c>
      <c r="S706" s="264" t="s">
        <v>182</v>
      </c>
      <c r="T706" s="264" t="s">
        <v>182</v>
      </c>
      <c r="U706" s="264" t="s">
        <v>182</v>
      </c>
      <c r="V706" s="264" t="s">
        <v>182</v>
      </c>
      <c r="AQ706" s="261" t="s">
        <v>415</v>
      </c>
      <c r="AR706" s="261" t="s">
        <v>307</v>
      </c>
    </row>
    <row r="707" spans="1:45" ht="14.4" x14ac:dyDescent="0.3">
      <c r="A707" s="287">
        <v>124596</v>
      </c>
      <c r="B707" s="289" t="s">
        <v>415</v>
      </c>
      <c r="C707" s="264" t="s">
        <v>183</v>
      </c>
      <c r="D707" s="264" t="s">
        <v>183</v>
      </c>
      <c r="E707" s="264" t="s">
        <v>181</v>
      </c>
      <c r="F707" s="264" t="s">
        <v>183</v>
      </c>
      <c r="G707" s="264" t="s">
        <v>183</v>
      </c>
      <c r="H707" s="264" t="s">
        <v>183</v>
      </c>
      <c r="I707" s="264" t="s">
        <v>183</v>
      </c>
      <c r="J707" s="264" t="s">
        <v>183</v>
      </c>
      <c r="K707" s="264" t="s">
        <v>183</v>
      </c>
      <c r="L707" s="264" t="s">
        <v>183</v>
      </c>
      <c r="M707" s="264" t="s">
        <v>182</v>
      </c>
      <c r="N707" s="264" t="s">
        <v>182</v>
      </c>
      <c r="O707" s="264" t="s">
        <v>182</v>
      </c>
      <c r="P707" s="264" t="s">
        <v>182</v>
      </c>
      <c r="Q707" s="264" t="s">
        <v>182</v>
      </c>
      <c r="R707" s="261" t="s">
        <v>182</v>
      </c>
      <c r="S707" s="261" t="s">
        <v>182</v>
      </c>
      <c r="T707" s="261" t="s">
        <v>182</v>
      </c>
      <c r="U707" s="261" t="s">
        <v>182</v>
      </c>
      <c r="V707" s="261" t="s">
        <v>182</v>
      </c>
      <c r="W707" s="264"/>
      <c r="X707" s="264"/>
      <c r="Y707" s="264"/>
      <c r="Z707" s="264"/>
      <c r="AA707" s="264"/>
      <c r="AB707" s="264"/>
      <c r="AC707" s="264"/>
      <c r="AD707" s="264"/>
      <c r="AE707" s="264"/>
      <c r="AF707" s="264"/>
      <c r="AG707" s="264"/>
      <c r="AH707" s="264"/>
      <c r="AI707" s="264"/>
      <c r="AJ707" s="264"/>
      <c r="AK707" s="264"/>
      <c r="AL707" s="264"/>
      <c r="AM707" s="264"/>
      <c r="AN707" s="264"/>
      <c r="AO707" s="264"/>
      <c r="AP707" s="264"/>
      <c r="AQ707" s="261" t="e">
        <f>VLOOKUP(A707,#REF!,5,0)</f>
        <v>#REF!</v>
      </c>
      <c r="AR707" s="261" t="e">
        <f>VLOOKUP(A707,#REF!,6,0)</f>
        <v>#REF!</v>
      </c>
      <c r="AS707"/>
    </row>
    <row r="708" spans="1:45" ht="21.6" x14ac:dyDescent="0.65">
      <c r="A708" s="238">
        <v>124597</v>
      </c>
      <c r="B708" s="265" t="s">
        <v>415</v>
      </c>
      <c r="C708" t="s">
        <v>183</v>
      </c>
      <c r="D708" t="s">
        <v>183</v>
      </c>
      <c r="E708" t="s">
        <v>183</v>
      </c>
      <c r="F708" t="s">
        <v>183</v>
      </c>
      <c r="G708" t="s">
        <v>183</v>
      </c>
      <c r="H708" t="s">
        <v>182</v>
      </c>
      <c r="I708" t="s">
        <v>182</v>
      </c>
      <c r="J708" t="s">
        <v>183</v>
      </c>
      <c r="K708" t="s">
        <v>183</v>
      </c>
      <c r="L708" t="s">
        <v>183</v>
      </c>
      <c r="M708" t="s">
        <v>183</v>
      </c>
      <c r="N708" t="s">
        <v>183</v>
      </c>
      <c r="O708" t="s">
        <v>183</v>
      </c>
      <c r="P708" t="s">
        <v>183</v>
      </c>
      <c r="Q708" t="s">
        <v>183</v>
      </c>
      <c r="R708" s="261" t="s">
        <v>182</v>
      </c>
      <c r="S708" s="261" t="s">
        <v>182</v>
      </c>
      <c r="T708" s="261" t="s">
        <v>182</v>
      </c>
      <c r="U708" s="261" t="s">
        <v>182</v>
      </c>
      <c r="V708" s="261" t="s">
        <v>182</v>
      </c>
      <c r="AQ708" s="261" t="s">
        <v>415</v>
      </c>
      <c r="AR708" s="261" t="s">
        <v>307</v>
      </c>
    </row>
    <row r="709" spans="1:45" ht="21.6" x14ac:dyDescent="0.65">
      <c r="A709" s="238">
        <v>124599</v>
      </c>
      <c r="B709" s="265" t="s">
        <v>415</v>
      </c>
      <c r="C709" t="s">
        <v>183</v>
      </c>
      <c r="D709" t="s">
        <v>181</v>
      </c>
      <c r="E709" t="s">
        <v>181</v>
      </c>
      <c r="F709" t="s">
        <v>181</v>
      </c>
      <c r="G709" t="s">
        <v>183</v>
      </c>
      <c r="H709" t="s">
        <v>183</v>
      </c>
      <c r="I709" t="s">
        <v>183</v>
      </c>
      <c r="J709" t="s">
        <v>183</v>
      </c>
      <c r="K709" t="s">
        <v>182</v>
      </c>
      <c r="L709" t="s">
        <v>183</v>
      </c>
      <c r="M709" t="s">
        <v>183</v>
      </c>
      <c r="N709" t="s">
        <v>183</v>
      </c>
      <c r="O709" t="s">
        <v>183</v>
      </c>
      <c r="P709" t="s">
        <v>183</v>
      </c>
      <c r="Q709" t="s">
        <v>183</v>
      </c>
      <c r="R709" s="261" t="s">
        <v>182</v>
      </c>
      <c r="S709" s="261" t="s">
        <v>182</v>
      </c>
      <c r="T709" s="261" t="s">
        <v>182</v>
      </c>
      <c r="U709" s="261" t="s">
        <v>182</v>
      </c>
      <c r="V709" s="261" t="s">
        <v>182</v>
      </c>
      <c r="AQ709" s="261" t="s">
        <v>415</v>
      </c>
      <c r="AR709" s="261" t="s">
        <v>307</v>
      </c>
    </row>
    <row r="710" spans="1:45" ht="21.6" x14ac:dyDescent="0.65">
      <c r="A710" s="267">
        <v>124601</v>
      </c>
      <c r="B710" s="265" t="s">
        <v>415</v>
      </c>
      <c r="C710" t="s">
        <v>181</v>
      </c>
      <c r="D710" t="s">
        <v>181</v>
      </c>
      <c r="E710" t="s">
        <v>181</v>
      </c>
      <c r="F710" t="s">
        <v>181</v>
      </c>
      <c r="G710" t="s">
        <v>181</v>
      </c>
      <c r="H710" t="s">
        <v>183</v>
      </c>
      <c r="I710" t="s">
        <v>183</v>
      </c>
      <c r="J710" t="s">
        <v>183</v>
      </c>
      <c r="K710" t="s">
        <v>181</v>
      </c>
      <c r="L710" t="s">
        <v>181</v>
      </c>
      <c r="M710" t="s">
        <v>182</v>
      </c>
      <c r="N710" t="s">
        <v>182</v>
      </c>
      <c r="O710" t="s">
        <v>182</v>
      </c>
      <c r="P710" t="s">
        <v>183</v>
      </c>
      <c r="Q710" t="s">
        <v>182</v>
      </c>
      <c r="R710" s="261" t="s">
        <v>182</v>
      </c>
      <c r="S710" s="261" t="s">
        <v>182</v>
      </c>
      <c r="T710" s="261" t="s">
        <v>182</v>
      </c>
      <c r="U710" s="261" t="s">
        <v>182</v>
      </c>
      <c r="V710" s="261" t="s">
        <v>182</v>
      </c>
      <c r="AQ710" s="261" t="s">
        <v>415</v>
      </c>
      <c r="AR710" s="261" t="s">
        <v>307</v>
      </c>
    </row>
    <row r="711" spans="1:45" ht="21.6" x14ac:dyDescent="0.65">
      <c r="A711" s="267">
        <v>124602</v>
      </c>
      <c r="B711" s="265" t="s">
        <v>415</v>
      </c>
      <c r="C711" t="s">
        <v>181</v>
      </c>
      <c r="D711" t="s">
        <v>181</v>
      </c>
      <c r="E711" t="s">
        <v>181</v>
      </c>
      <c r="F711" t="s">
        <v>183</v>
      </c>
      <c r="G711" t="s">
        <v>183</v>
      </c>
      <c r="H711" t="s">
        <v>183</v>
      </c>
      <c r="I711" t="s">
        <v>183</v>
      </c>
      <c r="J711" t="s">
        <v>182</v>
      </c>
      <c r="K711" t="s">
        <v>183</v>
      </c>
      <c r="L711" t="s">
        <v>181</v>
      </c>
      <c r="M711" t="s">
        <v>183</v>
      </c>
      <c r="N711" t="s">
        <v>183</v>
      </c>
      <c r="O711" t="s">
        <v>183</v>
      </c>
      <c r="P711" t="s">
        <v>183</v>
      </c>
      <c r="Q711" t="s">
        <v>183</v>
      </c>
      <c r="R711" s="261" t="s">
        <v>182</v>
      </c>
      <c r="S711" s="261" t="s">
        <v>182</v>
      </c>
      <c r="T711" s="261" t="s">
        <v>182</v>
      </c>
      <c r="U711" s="261" t="s">
        <v>182</v>
      </c>
      <c r="V711" s="261" t="s">
        <v>182</v>
      </c>
      <c r="AQ711" s="261" t="s">
        <v>415</v>
      </c>
      <c r="AR711" s="261" t="s">
        <v>307</v>
      </c>
    </row>
    <row r="712" spans="1:45" ht="21.6" x14ac:dyDescent="0.65">
      <c r="A712" s="267">
        <v>124603</v>
      </c>
      <c r="B712" s="265" t="s">
        <v>415</v>
      </c>
      <c r="C712" t="s">
        <v>181</v>
      </c>
      <c r="D712" t="s">
        <v>181</v>
      </c>
      <c r="E712" t="s">
        <v>181</v>
      </c>
      <c r="F712" t="s">
        <v>183</v>
      </c>
      <c r="G712" t="s">
        <v>181</v>
      </c>
      <c r="H712" t="s">
        <v>183</v>
      </c>
      <c r="I712" t="s">
        <v>183</v>
      </c>
      <c r="J712" t="s">
        <v>183</v>
      </c>
      <c r="K712" t="s">
        <v>183</v>
      </c>
      <c r="L712" t="s">
        <v>183</v>
      </c>
      <c r="M712" t="s">
        <v>183</v>
      </c>
      <c r="N712" t="s">
        <v>183</v>
      </c>
      <c r="O712" t="s">
        <v>183</v>
      </c>
      <c r="P712" t="s">
        <v>183</v>
      </c>
      <c r="Q712" t="s">
        <v>183</v>
      </c>
      <c r="R712" s="261" t="s">
        <v>182</v>
      </c>
      <c r="S712" s="261" t="s">
        <v>182</v>
      </c>
      <c r="T712" s="261" t="s">
        <v>182</v>
      </c>
      <c r="U712" s="261" t="s">
        <v>182</v>
      </c>
      <c r="V712" s="261" t="s">
        <v>182</v>
      </c>
      <c r="AQ712" s="261" t="s">
        <v>415</v>
      </c>
      <c r="AR712" s="261" t="s">
        <v>307</v>
      </c>
    </row>
    <row r="713" spans="1:45" ht="21.6" x14ac:dyDescent="0.65">
      <c r="A713" s="238">
        <v>124604</v>
      </c>
      <c r="B713" s="265" t="s">
        <v>415</v>
      </c>
      <c r="C713" t="s">
        <v>183</v>
      </c>
      <c r="D713" t="s">
        <v>181</v>
      </c>
      <c r="E713" t="s">
        <v>181</v>
      </c>
      <c r="F713" t="s">
        <v>183</v>
      </c>
      <c r="G713" t="s">
        <v>183</v>
      </c>
      <c r="H713" t="s">
        <v>183</v>
      </c>
      <c r="I713" t="s">
        <v>183</v>
      </c>
      <c r="J713" t="s">
        <v>183</v>
      </c>
      <c r="K713" t="s">
        <v>183</v>
      </c>
      <c r="L713" t="s">
        <v>183</v>
      </c>
      <c r="M713" t="s">
        <v>182</v>
      </c>
      <c r="N713" t="s">
        <v>182</v>
      </c>
      <c r="O713" t="s">
        <v>182</v>
      </c>
      <c r="P713" t="s">
        <v>182</v>
      </c>
      <c r="Q713" t="s">
        <v>182</v>
      </c>
      <c r="R713" s="261" t="s">
        <v>182</v>
      </c>
      <c r="S713" s="261" t="s">
        <v>182</v>
      </c>
      <c r="T713" s="261" t="s">
        <v>182</v>
      </c>
      <c r="U713" s="261" t="s">
        <v>182</v>
      </c>
      <c r="V713" s="261" t="s">
        <v>182</v>
      </c>
      <c r="AQ713" s="261" t="s">
        <v>415</v>
      </c>
      <c r="AR713" s="261" t="s">
        <v>307</v>
      </c>
    </row>
    <row r="714" spans="1:45" ht="21.6" x14ac:dyDescent="0.65">
      <c r="A714" s="267">
        <v>124607</v>
      </c>
      <c r="B714" s="265" t="s">
        <v>415</v>
      </c>
      <c r="C714" t="s">
        <v>183</v>
      </c>
      <c r="D714" t="s">
        <v>181</v>
      </c>
      <c r="E714" t="s">
        <v>182</v>
      </c>
      <c r="F714" t="s">
        <v>183</v>
      </c>
      <c r="G714" t="s">
        <v>183</v>
      </c>
      <c r="H714" t="s">
        <v>182</v>
      </c>
      <c r="I714" t="s">
        <v>182</v>
      </c>
      <c r="J714" t="s">
        <v>183</v>
      </c>
      <c r="K714" t="s">
        <v>183</v>
      </c>
      <c r="L714" t="s">
        <v>181</v>
      </c>
      <c r="M714" t="s">
        <v>182</v>
      </c>
      <c r="N714" t="s">
        <v>183</v>
      </c>
      <c r="O714" t="s">
        <v>182</v>
      </c>
      <c r="P714" t="s">
        <v>182</v>
      </c>
      <c r="Q714" t="s">
        <v>183</v>
      </c>
      <c r="R714" s="264" t="s">
        <v>182</v>
      </c>
      <c r="S714" s="264" t="s">
        <v>182</v>
      </c>
      <c r="T714" s="264" t="s">
        <v>182</v>
      </c>
      <c r="U714" s="264" t="s">
        <v>182</v>
      </c>
      <c r="V714" s="264" t="s">
        <v>182</v>
      </c>
      <c r="AQ714" s="261" t="s">
        <v>415</v>
      </c>
      <c r="AR714" s="261" t="s">
        <v>307</v>
      </c>
    </row>
    <row r="715" spans="1:45" ht="21.6" x14ac:dyDescent="0.65">
      <c r="A715" s="267">
        <v>124609</v>
      </c>
      <c r="B715" s="265" t="s">
        <v>415</v>
      </c>
      <c r="C715" t="s">
        <v>183</v>
      </c>
      <c r="D715" t="s">
        <v>181</v>
      </c>
      <c r="E715" t="s">
        <v>183</v>
      </c>
      <c r="F715" t="s">
        <v>183</v>
      </c>
      <c r="G715" t="s">
        <v>183</v>
      </c>
      <c r="H715" t="s">
        <v>183</v>
      </c>
      <c r="I715" t="s">
        <v>181</v>
      </c>
      <c r="J715" t="s">
        <v>181</v>
      </c>
      <c r="K715" t="s">
        <v>183</v>
      </c>
      <c r="L715" t="s">
        <v>181</v>
      </c>
      <c r="M715" t="s">
        <v>183</v>
      </c>
      <c r="N715" t="s">
        <v>183</v>
      </c>
      <c r="O715" t="s">
        <v>183</v>
      </c>
      <c r="P715" t="s">
        <v>183</v>
      </c>
      <c r="Q715" t="s">
        <v>183</v>
      </c>
      <c r="R715" s="261" t="s">
        <v>182</v>
      </c>
      <c r="S715" s="261" t="s">
        <v>182</v>
      </c>
      <c r="T715" s="261" t="s">
        <v>182</v>
      </c>
      <c r="U715" s="261" t="s">
        <v>182</v>
      </c>
      <c r="V715" s="261" t="s">
        <v>182</v>
      </c>
      <c r="AQ715" s="261" t="s">
        <v>415</v>
      </c>
      <c r="AR715" s="261" t="s">
        <v>307</v>
      </c>
    </row>
    <row r="716" spans="1:45" ht="21.6" x14ac:dyDescent="0.65">
      <c r="A716" s="267">
        <v>124610</v>
      </c>
      <c r="B716" s="265" t="s">
        <v>415</v>
      </c>
      <c r="C716" t="s">
        <v>183</v>
      </c>
      <c r="D716" t="s">
        <v>181</v>
      </c>
      <c r="E716" t="s">
        <v>183</v>
      </c>
      <c r="F716" t="s">
        <v>183</v>
      </c>
      <c r="G716" t="s">
        <v>183</v>
      </c>
      <c r="H716" t="s">
        <v>183</v>
      </c>
      <c r="I716" t="s">
        <v>183</v>
      </c>
      <c r="J716" t="s">
        <v>183</v>
      </c>
      <c r="K716" t="s">
        <v>183</v>
      </c>
      <c r="L716" t="s">
        <v>181</v>
      </c>
      <c r="M716" t="s">
        <v>183</v>
      </c>
      <c r="N716" t="s">
        <v>183</v>
      </c>
      <c r="O716" t="s">
        <v>183</v>
      </c>
      <c r="P716" t="s">
        <v>183</v>
      </c>
      <c r="Q716" t="s">
        <v>183</v>
      </c>
      <c r="R716" s="264" t="s">
        <v>182</v>
      </c>
      <c r="S716" s="264" t="s">
        <v>182</v>
      </c>
      <c r="T716" s="264" t="s">
        <v>182</v>
      </c>
      <c r="U716" s="264" t="s">
        <v>182</v>
      </c>
      <c r="V716" s="264" t="s">
        <v>182</v>
      </c>
      <c r="AQ716" s="261" t="s">
        <v>415</v>
      </c>
      <c r="AR716" s="261" t="s">
        <v>307</v>
      </c>
    </row>
    <row r="717" spans="1:45" ht="21.6" x14ac:dyDescent="0.65">
      <c r="A717" s="238">
        <v>124612</v>
      </c>
      <c r="B717" s="265" t="s">
        <v>415</v>
      </c>
      <c r="C717" t="s">
        <v>183</v>
      </c>
      <c r="D717" t="s">
        <v>183</v>
      </c>
      <c r="E717" t="s">
        <v>183</v>
      </c>
      <c r="F717" t="s">
        <v>183</v>
      </c>
      <c r="G717" t="s">
        <v>181</v>
      </c>
      <c r="H717" t="s">
        <v>183</v>
      </c>
      <c r="I717" t="s">
        <v>182</v>
      </c>
      <c r="J717" t="s">
        <v>182</v>
      </c>
      <c r="K717" t="s">
        <v>182</v>
      </c>
      <c r="L717" t="s">
        <v>182</v>
      </c>
      <c r="M717" t="s">
        <v>183</v>
      </c>
      <c r="N717" t="s">
        <v>183</v>
      </c>
      <c r="O717" t="s">
        <v>183</v>
      </c>
      <c r="P717" t="s">
        <v>183</v>
      </c>
      <c r="Q717" t="s">
        <v>183</v>
      </c>
      <c r="R717" s="261" t="s">
        <v>182</v>
      </c>
      <c r="S717" s="261" t="s">
        <v>182</v>
      </c>
      <c r="T717" s="261" t="s">
        <v>182</v>
      </c>
      <c r="U717" s="261" t="s">
        <v>182</v>
      </c>
      <c r="V717" s="261" t="s">
        <v>182</v>
      </c>
      <c r="AQ717" s="261" t="s">
        <v>415</v>
      </c>
      <c r="AR717" s="261" t="s">
        <v>307</v>
      </c>
    </row>
    <row r="718" spans="1:45" ht="21.6" x14ac:dyDescent="0.65">
      <c r="A718" s="267">
        <v>124615</v>
      </c>
      <c r="B718" s="265" t="s">
        <v>415</v>
      </c>
      <c r="C718" t="s">
        <v>181</v>
      </c>
      <c r="D718" t="s">
        <v>183</v>
      </c>
      <c r="E718" t="s">
        <v>181</v>
      </c>
      <c r="F718" t="s">
        <v>182</v>
      </c>
      <c r="G718" t="s">
        <v>182</v>
      </c>
      <c r="H718" t="s">
        <v>183</v>
      </c>
      <c r="I718" t="s">
        <v>183</v>
      </c>
      <c r="J718" t="s">
        <v>182</v>
      </c>
      <c r="K718" t="s">
        <v>182</v>
      </c>
      <c r="L718" t="s">
        <v>182</v>
      </c>
      <c r="M718" t="s">
        <v>182</v>
      </c>
      <c r="N718" t="s">
        <v>183</v>
      </c>
      <c r="O718" t="s">
        <v>183</v>
      </c>
      <c r="P718" t="s">
        <v>183</v>
      </c>
      <c r="Q718" t="s">
        <v>183</v>
      </c>
      <c r="R718" t="s">
        <v>182</v>
      </c>
      <c r="S718" t="s">
        <v>182</v>
      </c>
      <c r="T718" t="s">
        <v>182</v>
      </c>
      <c r="U718" t="s">
        <v>182</v>
      </c>
      <c r="V718" t="s">
        <v>182</v>
      </c>
      <c r="AQ718" s="261" t="s">
        <v>415</v>
      </c>
      <c r="AR718" s="261" t="s">
        <v>307</v>
      </c>
    </row>
    <row r="719" spans="1:45" ht="21.6" x14ac:dyDescent="0.65">
      <c r="A719" s="238">
        <v>124622</v>
      </c>
      <c r="B719" s="265" t="s">
        <v>415</v>
      </c>
      <c r="C719" t="s">
        <v>182</v>
      </c>
      <c r="D719" t="s">
        <v>182</v>
      </c>
      <c r="E719" t="s">
        <v>182</v>
      </c>
      <c r="F719" t="s">
        <v>182</v>
      </c>
      <c r="G719" t="s">
        <v>181</v>
      </c>
      <c r="H719" t="s">
        <v>183</v>
      </c>
      <c r="I719" t="s">
        <v>182</v>
      </c>
      <c r="J719" t="s">
        <v>182</v>
      </c>
      <c r="K719" t="s">
        <v>182</v>
      </c>
      <c r="L719" t="s">
        <v>181</v>
      </c>
      <c r="M719" t="s">
        <v>183</v>
      </c>
      <c r="N719" t="s">
        <v>183</v>
      </c>
      <c r="O719" t="s">
        <v>183</v>
      </c>
      <c r="P719" t="s">
        <v>183</v>
      </c>
      <c r="Q719" t="s">
        <v>183</v>
      </c>
      <c r="R719" s="261" t="s">
        <v>182</v>
      </c>
      <c r="S719" s="261" t="s">
        <v>182</v>
      </c>
      <c r="T719" s="261" t="s">
        <v>182</v>
      </c>
      <c r="U719" s="261" t="s">
        <v>182</v>
      </c>
      <c r="V719" s="261" t="s">
        <v>182</v>
      </c>
      <c r="AQ719" s="261" t="s">
        <v>415</v>
      </c>
      <c r="AR719" s="261" t="s">
        <v>307</v>
      </c>
    </row>
    <row r="720" spans="1:45" ht="21.6" x14ac:dyDescent="0.65">
      <c r="A720" s="267">
        <v>124624</v>
      </c>
      <c r="B720" s="265" t="s">
        <v>415</v>
      </c>
      <c r="C720" t="s">
        <v>181</v>
      </c>
      <c r="D720" t="s">
        <v>183</v>
      </c>
      <c r="E720" t="s">
        <v>181</v>
      </c>
      <c r="F720" t="s">
        <v>183</v>
      </c>
      <c r="G720" t="s">
        <v>183</v>
      </c>
      <c r="H720" t="s">
        <v>183</v>
      </c>
      <c r="I720" t="s">
        <v>183</v>
      </c>
      <c r="J720" t="s">
        <v>183</v>
      </c>
      <c r="K720" t="s">
        <v>182</v>
      </c>
      <c r="L720" t="s">
        <v>183</v>
      </c>
      <c r="M720" t="s">
        <v>182</v>
      </c>
      <c r="N720" t="s">
        <v>183</v>
      </c>
      <c r="O720" t="s">
        <v>183</v>
      </c>
      <c r="P720" t="s">
        <v>183</v>
      </c>
      <c r="Q720" t="s">
        <v>182</v>
      </c>
      <c r="R720" s="261" t="s">
        <v>182</v>
      </c>
      <c r="S720" s="261" t="s">
        <v>182</v>
      </c>
      <c r="T720" s="261" t="s">
        <v>182</v>
      </c>
      <c r="U720" s="261" t="s">
        <v>182</v>
      </c>
      <c r="V720" s="261" t="s">
        <v>182</v>
      </c>
      <c r="AQ720" s="261" t="s">
        <v>415</v>
      </c>
      <c r="AR720" s="261" t="s">
        <v>307</v>
      </c>
    </row>
    <row r="721" spans="1:45" ht="14.4" x14ac:dyDescent="0.3">
      <c r="A721" s="287">
        <v>124628</v>
      </c>
      <c r="B721" s="289" t="s">
        <v>415</v>
      </c>
      <c r="C721" s="264" t="s">
        <v>182</v>
      </c>
      <c r="D721" s="264" t="s">
        <v>182</v>
      </c>
      <c r="E721" s="264" t="s">
        <v>182</v>
      </c>
      <c r="F721" s="264" t="s">
        <v>182</v>
      </c>
      <c r="G721" s="264" t="s">
        <v>182</v>
      </c>
      <c r="H721" s="264" t="s">
        <v>183</v>
      </c>
      <c r="I721" s="264" t="s">
        <v>182</v>
      </c>
      <c r="J721" s="264" t="s">
        <v>182</v>
      </c>
      <c r="K721" s="264" t="s">
        <v>182</v>
      </c>
      <c r="L721" s="264" t="s">
        <v>182</v>
      </c>
      <c r="M721" s="264" t="s">
        <v>182</v>
      </c>
      <c r="N721" s="264" t="s">
        <v>182</v>
      </c>
      <c r="O721" s="264" t="s">
        <v>182</v>
      </c>
      <c r="P721" s="264" t="s">
        <v>182</v>
      </c>
      <c r="Q721" s="264" t="s">
        <v>182</v>
      </c>
      <c r="R721" s="261" t="s">
        <v>182</v>
      </c>
      <c r="S721" s="261" t="s">
        <v>182</v>
      </c>
      <c r="T721" s="261" t="s">
        <v>182</v>
      </c>
      <c r="U721" s="261" t="s">
        <v>182</v>
      </c>
      <c r="V721" s="261" t="s">
        <v>182</v>
      </c>
      <c r="W721" s="264"/>
      <c r="X721" s="264"/>
      <c r="Y721" s="264"/>
      <c r="Z721" s="264"/>
      <c r="AA721" s="264"/>
      <c r="AB721" s="264"/>
      <c r="AC721" s="264"/>
      <c r="AD721" s="264"/>
      <c r="AE721" s="264"/>
      <c r="AF721" s="264"/>
      <c r="AG721" s="264"/>
      <c r="AH721" s="264"/>
      <c r="AI721" s="264"/>
      <c r="AJ721" s="264"/>
      <c r="AK721" s="264"/>
      <c r="AL721" s="264"/>
      <c r="AM721" s="264"/>
      <c r="AN721" s="264"/>
      <c r="AO721" s="264"/>
      <c r="AP721" s="264"/>
      <c r="AQ721" s="261" t="e">
        <f>VLOOKUP(A721,#REF!,5,0)</f>
        <v>#REF!</v>
      </c>
      <c r="AR721" s="261" t="e">
        <f>VLOOKUP(A721,#REF!,6,0)</f>
        <v>#REF!</v>
      </c>
      <c r="AS721"/>
    </row>
    <row r="722" spans="1:45" ht="21.6" x14ac:dyDescent="0.65">
      <c r="A722" s="267">
        <v>124629</v>
      </c>
      <c r="B722" s="265" t="s">
        <v>415</v>
      </c>
      <c r="C722" t="s">
        <v>183</v>
      </c>
      <c r="D722" t="s">
        <v>183</v>
      </c>
      <c r="E722" t="s">
        <v>181</v>
      </c>
      <c r="F722" t="s">
        <v>183</v>
      </c>
      <c r="G722" t="s">
        <v>183</v>
      </c>
      <c r="H722" t="s">
        <v>182</v>
      </c>
      <c r="I722" t="s">
        <v>181</v>
      </c>
      <c r="J722" t="s">
        <v>182</v>
      </c>
      <c r="K722" t="s">
        <v>181</v>
      </c>
      <c r="L722" t="s">
        <v>183</v>
      </c>
      <c r="M722" t="s">
        <v>183</v>
      </c>
      <c r="N722" t="s">
        <v>182</v>
      </c>
      <c r="O722" t="s">
        <v>183</v>
      </c>
      <c r="P722" t="s">
        <v>182</v>
      </c>
      <c r="Q722" t="s">
        <v>182</v>
      </c>
      <c r="R722" s="261" t="s">
        <v>182</v>
      </c>
      <c r="S722" s="261" t="s">
        <v>182</v>
      </c>
      <c r="T722" s="261" t="s">
        <v>182</v>
      </c>
      <c r="U722" s="261" t="s">
        <v>182</v>
      </c>
      <c r="V722" s="261" t="s">
        <v>182</v>
      </c>
      <c r="AQ722" s="261" t="s">
        <v>415</v>
      </c>
      <c r="AR722" s="261" t="s">
        <v>307</v>
      </c>
    </row>
    <row r="723" spans="1:45" ht="21.6" x14ac:dyDescent="0.65">
      <c r="A723" s="267">
        <v>124632</v>
      </c>
      <c r="B723" s="265" t="s">
        <v>417</v>
      </c>
      <c r="C723" t="s">
        <v>183</v>
      </c>
      <c r="D723" t="s">
        <v>183</v>
      </c>
      <c r="E723" t="s">
        <v>181</v>
      </c>
      <c r="F723" t="s">
        <v>183</v>
      </c>
      <c r="G723" t="s">
        <v>182</v>
      </c>
      <c r="H723" t="s">
        <v>183</v>
      </c>
      <c r="I723" t="s">
        <v>183</v>
      </c>
      <c r="J723" t="s">
        <v>182</v>
      </c>
      <c r="K723" t="s">
        <v>183</v>
      </c>
      <c r="L723" t="s">
        <v>182</v>
      </c>
      <c r="M723" t="s">
        <v>182</v>
      </c>
      <c r="N723" t="s">
        <v>182</v>
      </c>
      <c r="O723" t="s">
        <v>182</v>
      </c>
      <c r="P723" t="s">
        <v>182</v>
      </c>
      <c r="Q723" t="s">
        <v>182</v>
      </c>
      <c r="R723" s="290"/>
      <c r="S723" s="290"/>
      <c r="T723" s="290"/>
      <c r="U723" s="290"/>
      <c r="V723" s="290"/>
      <c r="AQ723" s="261" t="s">
        <v>417</v>
      </c>
      <c r="AR723" s="261" t="s">
        <v>307</v>
      </c>
    </row>
    <row r="724" spans="1:45" ht="21.6" x14ac:dyDescent="0.65">
      <c r="A724" s="267">
        <v>124634</v>
      </c>
      <c r="B724" s="265" t="s">
        <v>415</v>
      </c>
      <c r="C724" t="s">
        <v>183</v>
      </c>
      <c r="D724" t="s">
        <v>183</v>
      </c>
      <c r="E724" t="s">
        <v>183</v>
      </c>
      <c r="F724" t="s">
        <v>183</v>
      </c>
      <c r="G724" t="s">
        <v>183</v>
      </c>
      <c r="H724" t="s">
        <v>183</v>
      </c>
      <c r="I724" t="s">
        <v>183</v>
      </c>
      <c r="J724" t="s">
        <v>182</v>
      </c>
      <c r="K724" t="s">
        <v>182</v>
      </c>
      <c r="L724" t="s">
        <v>182</v>
      </c>
      <c r="M724" t="s">
        <v>183</v>
      </c>
      <c r="N724" t="s">
        <v>183</v>
      </c>
      <c r="O724" t="s">
        <v>182</v>
      </c>
      <c r="P724" t="s">
        <v>183</v>
      </c>
      <c r="Q724" t="s">
        <v>183</v>
      </c>
      <c r="R724" s="261" t="s">
        <v>182</v>
      </c>
      <c r="S724" s="261" t="s">
        <v>182</v>
      </c>
      <c r="T724" s="261" t="s">
        <v>182</v>
      </c>
      <c r="U724" s="261" t="s">
        <v>182</v>
      </c>
      <c r="V724" s="261" t="s">
        <v>182</v>
      </c>
      <c r="AQ724" s="261" t="s">
        <v>415</v>
      </c>
      <c r="AR724" s="261" t="s">
        <v>307</v>
      </c>
    </row>
    <row r="725" spans="1:45" ht="14.4" x14ac:dyDescent="0.3">
      <c r="A725" s="287">
        <v>124637</v>
      </c>
      <c r="B725" s="289" t="s">
        <v>415</v>
      </c>
      <c r="C725" s="264" t="s">
        <v>183</v>
      </c>
      <c r="D725" s="264" t="s">
        <v>183</v>
      </c>
      <c r="E725" s="264" t="s">
        <v>183</v>
      </c>
      <c r="F725" s="264" t="s">
        <v>183</v>
      </c>
      <c r="G725" s="264" t="s">
        <v>183</v>
      </c>
      <c r="H725" s="264" t="s">
        <v>307</v>
      </c>
      <c r="I725" s="264" t="s">
        <v>307</v>
      </c>
      <c r="J725" s="264" t="s">
        <v>307</v>
      </c>
      <c r="K725" s="264" t="s">
        <v>307</v>
      </c>
      <c r="L725" s="264" t="s">
        <v>307</v>
      </c>
      <c r="M725" s="264" t="s">
        <v>307</v>
      </c>
      <c r="N725" s="264"/>
      <c r="O725" s="264"/>
      <c r="P725" s="264"/>
      <c r="Q725" s="264"/>
      <c r="R725" s="261"/>
      <c r="S725" s="261"/>
      <c r="T725" s="261"/>
      <c r="U725" s="261"/>
      <c r="V725" s="261"/>
      <c r="W725" s="264"/>
      <c r="X725" s="264"/>
      <c r="Y725" s="264"/>
      <c r="Z725" s="264"/>
      <c r="AA725" s="264"/>
      <c r="AB725" s="264"/>
      <c r="AC725" s="264"/>
      <c r="AD725" s="264"/>
      <c r="AE725" s="264"/>
      <c r="AF725" s="264"/>
      <c r="AG725" s="264"/>
      <c r="AH725" s="264"/>
      <c r="AI725" s="264"/>
      <c r="AJ725" s="264"/>
      <c r="AK725" s="264"/>
      <c r="AL725" s="264"/>
      <c r="AM725" s="264"/>
      <c r="AN725" s="264"/>
      <c r="AO725" s="264"/>
      <c r="AP725" s="264"/>
      <c r="AQ725" s="261" t="e">
        <f>VLOOKUP(A725,#REF!,5,0)</f>
        <v>#REF!</v>
      </c>
      <c r="AR725" s="261" t="e">
        <f>VLOOKUP(A725,#REF!,6,0)</f>
        <v>#REF!</v>
      </c>
      <c r="AS725"/>
    </row>
    <row r="726" spans="1:45" ht="21.6" x14ac:dyDescent="0.65">
      <c r="A726" s="238">
        <v>124639</v>
      </c>
      <c r="B726" s="265" t="s">
        <v>415</v>
      </c>
      <c r="C726" t="s">
        <v>183</v>
      </c>
      <c r="D726" t="s">
        <v>183</v>
      </c>
      <c r="E726" t="s">
        <v>182</v>
      </c>
      <c r="F726" t="s">
        <v>182</v>
      </c>
      <c r="G726" t="s">
        <v>181</v>
      </c>
      <c r="H726" t="s">
        <v>183</v>
      </c>
      <c r="I726" t="s">
        <v>182</v>
      </c>
      <c r="J726" t="s">
        <v>183</v>
      </c>
      <c r="K726" t="s">
        <v>182</v>
      </c>
      <c r="L726" t="s">
        <v>183</v>
      </c>
      <c r="M726" t="s">
        <v>183</v>
      </c>
      <c r="N726" t="s">
        <v>183</v>
      </c>
      <c r="O726" t="s">
        <v>182</v>
      </c>
      <c r="P726" t="s">
        <v>183</v>
      </c>
      <c r="Q726" t="s">
        <v>183</v>
      </c>
      <c r="R726" s="264" t="s">
        <v>182</v>
      </c>
      <c r="S726" s="264" t="s">
        <v>182</v>
      </c>
      <c r="T726" s="264" t="s">
        <v>182</v>
      </c>
      <c r="U726" s="264" t="s">
        <v>182</v>
      </c>
      <c r="V726" s="264" t="s">
        <v>182</v>
      </c>
      <c r="AQ726" s="261" t="s">
        <v>415</v>
      </c>
      <c r="AR726" s="261" t="s">
        <v>307</v>
      </c>
    </row>
    <row r="727" spans="1:45" ht="21.6" x14ac:dyDescent="0.65">
      <c r="A727" s="238">
        <v>124641</v>
      </c>
      <c r="B727" s="265" t="s">
        <v>415</v>
      </c>
      <c r="C727" t="s">
        <v>183</v>
      </c>
      <c r="D727" t="s">
        <v>183</v>
      </c>
      <c r="E727" t="s">
        <v>183</v>
      </c>
      <c r="F727" t="s">
        <v>183</v>
      </c>
      <c r="G727" t="s">
        <v>183</v>
      </c>
      <c r="H727" t="s">
        <v>183</v>
      </c>
      <c r="I727" t="s">
        <v>183</v>
      </c>
      <c r="J727" t="s">
        <v>182</v>
      </c>
      <c r="K727" t="s">
        <v>183</v>
      </c>
      <c r="L727" t="s">
        <v>183</v>
      </c>
      <c r="M727" t="s">
        <v>183</v>
      </c>
      <c r="N727" t="s">
        <v>183</v>
      </c>
      <c r="O727" t="s">
        <v>183</v>
      </c>
      <c r="P727" t="s">
        <v>183</v>
      </c>
      <c r="Q727" t="s">
        <v>183</v>
      </c>
      <c r="R727" s="261" t="s">
        <v>182</v>
      </c>
      <c r="S727" s="261" t="s">
        <v>182</v>
      </c>
      <c r="T727" s="261" t="s">
        <v>182</v>
      </c>
      <c r="U727" s="261" t="s">
        <v>182</v>
      </c>
      <c r="V727" s="261" t="s">
        <v>182</v>
      </c>
      <c r="AQ727" s="261" t="s">
        <v>415</v>
      </c>
      <c r="AR727" s="261" t="s">
        <v>307</v>
      </c>
    </row>
    <row r="728" spans="1:45" ht="21.6" x14ac:dyDescent="0.65">
      <c r="A728" s="238">
        <v>124642</v>
      </c>
      <c r="B728" s="265" t="s">
        <v>415</v>
      </c>
      <c r="C728" t="s">
        <v>183</v>
      </c>
      <c r="D728" t="s">
        <v>181</v>
      </c>
      <c r="E728" t="s">
        <v>183</v>
      </c>
      <c r="F728" t="s">
        <v>181</v>
      </c>
      <c r="G728" t="s">
        <v>183</v>
      </c>
      <c r="H728" t="s">
        <v>183</v>
      </c>
      <c r="I728" t="s">
        <v>183</v>
      </c>
      <c r="J728" t="s">
        <v>183</v>
      </c>
      <c r="K728" t="s">
        <v>183</v>
      </c>
      <c r="L728" t="s">
        <v>181</v>
      </c>
      <c r="M728" t="s">
        <v>182</v>
      </c>
      <c r="N728" t="s">
        <v>183</v>
      </c>
      <c r="O728" t="s">
        <v>183</v>
      </c>
      <c r="P728" t="s">
        <v>182</v>
      </c>
      <c r="Q728" t="s">
        <v>183</v>
      </c>
      <c r="R728" s="261" t="s">
        <v>182</v>
      </c>
      <c r="S728" s="261" t="s">
        <v>182</v>
      </c>
      <c r="T728" s="261" t="s">
        <v>182</v>
      </c>
      <c r="U728" s="261" t="s">
        <v>182</v>
      </c>
      <c r="V728" s="261" t="s">
        <v>182</v>
      </c>
      <c r="AQ728" s="261" t="s">
        <v>415</v>
      </c>
      <c r="AR728" s="261" t="s">
        <v>307</v>
      </c>
    </row>
    <row r="729" spans="1:45" ht="14.4" x14ac:dyDescent="0.3">
      <c r="A729" s="287">
        <v>124645</v>
      </c>
      <c r="B729" s="289" t="s">
        <v>415</v>
      </c>
      <c r="C729" s="264" t="s">
        <v>182</v>
      </c>
      <c r="D729" s="264" t="s">
        <v>182</v>
      </c>
      <c r="E729" s="264" t="s">
        <v>182</v>
      </c>
      <c r="F729" s="264" t="s">
        <v>182</v>
      </c>
      <c r="G729" s="264" t="s">
        <v>182</v>
      </c>
      <c r="H729" s="264" t="s">
        <v>183</v>
      </c>
      <c r="I729" s="264" t="s">
        <v>182</v>
      </c>
      <c r="J729" s="264" t="s">
        <v>182</v>
      </c>
      <c r="K729" s="264" t="s">
        <v>182</v>
      </c>
      <c r="L729" s="264" t="s">
        <v>182</v>
      </c>
      <c r="M729" s="264" t="s">
        <v>182</v>
      </c>
      <c r="N729" s="264" t="s">
        <v>182</v>
      </c>
      <c r="O729" s="264" t="s">
        <v>182</v>
      </c>
      <c r="P729" s="264" t="s">
        <v>182</v>
      </c>
      <c r="Q729" s="264" t="s">
        <v>182</v>
      </c>
      <c r="R729" s="264" t="s">
        <v>182</v>
      </c>
      <c r="S729" s="264" t="s">
        <v>182</v>
      </c>
      <c r="T729" s="264" t="s">
        <v>182</v>
      </c>
      <c r="U729" s="264" t="s">
        <v>182</v>
      </c>
      <c r="V729" s="264" t="s">
        <v>182</v>
      </c>
      <c r="W729" s="264"/>
      <c r="X729" s="264"/>
      <c r="Y729" s="264"/>
      <c r="Z729" s="264"/>
      <c r="AA729" s="264"/>
      <c r="AB729" s="264"/>
      <c r="AC729" s="264"/>
      <c r="AD729" s="264"/>
      <c r="AE729" s="264"/>
      <c r="AF729" s="264"/>
      <c r="AG729" s="264"/>
      <c r="AH729" s="264"/>
      <c r="AI729" s="264"/>
      <c r="AJ729" s="264"/>
      <c r="AK729" s="264"/>
      <c r="AL729" s="264"/>
      <c r="AM729" s="264"/>
      <c r="AN729" s="264"/>
      <c r="AO729" s="264"/>
      <c r="AP729" s="264"/>
      <c r="AQ729" s="261" t="e">
        <f>VLOOKUP(A729,#REF!,5,0)</f>
        <v>#REF!</v>
      </c>
      <c r="AR729" s="261" t="e">
        <f>VLOOKUP(A729,#REF!,6,0)</f>
        <v>#REF!</v>
      </c>
      <c r="AS729"/>
    </row>
    <row r="730" spans="1:45" ht="21.6" x14ac:dyDescent="0.65">
      <c r="A730" s="238">
        <v>124647</v>
      </c>
      <c r="B730" s="265" t="s">
        <v>415</v>
      </c>
      <c r="C730" t="s">
        <v>183</v>
      </c>
      <c r="D730" t="s">
        <v>183</v>
      </c>
      <c r="E730" t="s">
        <v>183</v>
      </c>
      <c r="F730" t="s">
        <v>183</v>
      </c>
      <c r="G730" t="s">
        <v>183</v>
      </c>
      <c r="H730" t="s">
        <v>183</v>
      </c>
      <c r="I730" t="s">
        <v>182</v>
      </c>
      <c r="J730" t="s">
        <v>183</v>
      </c>
      <c r="K730" t="s">
        <v>183</v>
      </c>
      <c r="L730" t="s">
        <v>183</v>
      </c>
      <c r="M730" t="s">
        <v>183</v>
      </c>
      <c r="N730" t="s">
        <v>183</v>
      </c>
      <c r="O730" t="s">
        <v>183</v>
      </c>
      <c r="P730" t="s">
        <v>183</v>
      </c>
      <c r="Q730" t="s">
        <v>183</v>
      </c>
      <c r="R730" s="261" t="s">
        <v>182</v>
      </c>
      <c r="S730" s="261" t="s">
        <v>182</v>
      </c>
      <c r="T730" s="261" t="s">
        <v>182</v>
      </c>
      <c r="U730" s="261" t="s">
        <v>182</v>
      </c>
      <c r="V730" s="261" t="s">
        <v>182</v>
      </c>
      <c r="AQ730" s="261" t="s">
        <v>415</v>
      </c>
      <c r="AR730" s="261" t="s">
        <v>307</v>
      </c>
      <c r="AS730"/>
    </row>
    <row r="731" spans="1:45" ht="21.6" x14ac:dyDescent="0.65">
      <c r="A731" s="238">
        <v>124648</v>
      </c>
      <c r="B731" s="265" t="s">
        <v>415</v>
      </c>
      <c r="C731" t="s">
        <v>183</v>
      </c>
      <c r="D731" t="s">
        <v>182</v>
      </c>
      <c r="E731" t="s">
        <v>181</v>
      </c>
      <c r="F731" t="s">
        <v>183</v>
      </c>
      <c r="G731" t="s">
        <v>181</v>
      </c>
      <c r="H731" t="s">
        <v>183</v>
      </c>
      <c r="I731" t="s">
        <v>183</v>
      </c>
      <c r="J731" t="s">
        <v>182</v>
      </c>
      <c r="K731" t="s">
        <v>183</v>
      </c>
      <c r="L731" t="s">
        <v>183</v>
      </c>
      <c r="M731" t="s">
        <v>183</v>
      </c>
      <c r="N731" t="s">
        <v>183</v>
      </c>
      <c r="O731" t="s">
        <v>183</v>
      </c>
      <c r="P731" t="s">
        <v>183</v>
      </c>
      <c r="Q731" t="s">
        <v>183</v>
      </c>
      <c r="R731" s="264" t="s">
        <v>182</v>
      </c>
      <c r="S731" s="264" t="s">
        <v>182</v>
      </c>
      <c r="T731" s="264" t="s">
        <v>182</v>
      </c>
      <c r="U731" s="264" t="s">
        <v>182</v>
      </c>
      <c r="V731" s="264" t="s">
        <v>182</v>
      </c>
      <c r="AQ731" s="261" t="s">
        <v>415</v>
      </c>
      <c r="AR731" s="261" t="s">
        <v>307</v>
      </c>
    </row>
    <row r="732" spans="1:45" ht="14.4" x14ac:dyDescent="0.3">
      <c r="A732" s="287">
        <v>124650</v>
      </c>
      <c r="B732" s="289" t="s">
        <v>415</v>
      </c>
      <c r="C732" s="264" t="s">
        <v>181</v>
      </c>
      <c r="D732" s="264" t="s">
        <v>183</v>
      </c>
      <c r="E732" s="264" t="s">
        <v>183</v>
      </c>
      <c r="F732" s="264" t="s">
        <v>183</v>
      </c>
      <c r="G732" s="264" t="s">
        <v>183</v>
      </c>
      <c r="H732" s="264" t="s">
        <v>182</v>
      </c>
      <c r="I732" s="264" t="s">
        <v>182</v>
      </c>
      <c r="J732" s="264" t="s">
        <v>183</v>
      </c>
      <c r="K732" s="264" t="s">
        <v>182</v>
      </c>
      <c r="L732" s="264" t="s">
        <v>182</v>
      </c>
      <c r="M732" s="264" t="s">
        <v>182</v>
      </c>
      <c r="N732" s="264" t="s">
        <v>182</v>
      </c>
      <c r="O732" s="264" t="s">
        <v>182</v>
      </c>
      <c r="P732" s="264" t="s">
        <v>182</v>
      </c>
      <c r="Q732" s="264" t="s">
        <v>182</v>
      </c>
      <c r="R732" s="261" t="s">
        <v>182</v>
      </c>
      <c r="S732" s="261" t="s">
        <v>182</v>
      </c>
      <c r="T732" s="261" t="s">
        <v>182</v>
      </c>
      <c r="U732" s="261" t="s">
        <v>182</v>
      </c>
      <c r="V732" s="261" t="s">
        <v>182</v>
      </c>
      <c r="W732" s="264"/>
      <c r="X732" s="264"/>
      <c r="Y732" s="264"/>
      <c r="Z732" s="264"/>
      <c r="AA732" s="264"/>
      <c r="AB732" s="264"/>
      <c r="AC732" s="264"/>
      <c r="AD732" s="264"/>
      <c r="AE732" s="264"/>
      <c r="AF732" s="264"/>
      <c r="AG732" s="264"/>
      <c r="AH732" s="264"/>
      <c r="AI732" s="264"/>
      <c r="AJ732" s="264"/>
      <c r="AK732" s="264"/>
      <c r="AL732" s="264"/>
      <c r="AM732" s="264"/>
      <c r="AN732" s="264"/>
      <c r="AO732" s="264"/>
      <c r="AP732" s="264"/>
      <c r="AQ732" s="261" t="e">
        <f>VLOOKUP(A732,#REF!,5,0)</f>
        <v>#REF!</v>
      </c>
      <c r="AR732" s="261" t="e">
        <f>VLOOKUP(A732,#REF!,6,0)</f>
        <v>#REF!</v>
      </c>
      <c r="AS732"/>
    </row>
    <row r="733" spans="1:45" ht="21.6" x14ac:dyDescent="0.65">
      <c r="A733" s="267">
        <v>124651</v>
      </c>
      <c r="B733" s="265" t="s">
        <v>415</v>
      </c>
      <c r="C733" t="s">
        <v>183</v>
      </c>
      <c r="D733" t="s">
        <v>183</v>
      </c>
      <c r="E733" t="s">
        <v>183</v>
      </c>
      <c r="F733" t="s">
        <v>183</v>
      </c>
      <c r="G733" t="s">
        <v>182</v>
      </c>
      <c r="H733" t="s">
        <v>183</v>
      </c>
      <c r="I733" t="s">
        <v>183</v>
      </c>
      <c r="J733" t="s">
        <v>182</v>
      </c>
      <c r="K733" t="s">
        <v>183</v>
      </c>
      <c r="L733" t="s">
        <v>182</v>
      </c>
      <c r="M733" t="s">
        <v>183</v>
      </c>
      <c r="N733" t="s">
        <v>183</v>
      </c>
      <c r="O733" t="s">
        <v>183</v>
      </c>
      <c r="P733" t="s">
        <v>183</v>
      </c>
      <c r="Q733" t="s">
        <v>183</v>
      </c>
      <c r="R733" s="261" t="s">
        <v>182</v>
      </c>
      <c r="S733" s="261" t="s">
        <v>182</v>
      </c>
      <c r="T733" s="261" t="s">
        <v>182</v>
      </c>
      <c r="U733" s="261" t="s">
        <v>182</v>
      </c>
      <c r="V733" s="261" t="s">
        <v>182</v>
      </c>
      <c r="AQ733" s="261" t="s">
        <v>415</v>
      </c>
      <c r="AR733" s="261" t="s">
        <v>307</v>
      </c>
    </row>
    <row r="734" spans="1:45" ht="21.6" x14ac:dyDescent="0.65">
      <c r="A734" s="238">
        <v>124652</v>
      </c>
      <c r="B734" s="265" t="s">
        <v>415</v>
      </c>
      <c r="C734" t="s">
        <v>183</v>
      </c>
      <c r="D734" t="s">
        <v>183</v>
      </c>
      <c r="E734" t="s">
        <v>181</v>
      </c>
      <c r="F734" t="s">
        <v>183</v>
      </c>
      <c r="G734" t="s">
        <v>183</v>
      </c>
      <c r="H734" t="s">
        <v>183</v>
      </c>
      <c r="I734" t="s">
        <v>183</v>
      </c>
      <c r="J734" t="s">
        <v>183</v>
      </c>
      <c r="K734" t="s">
        <v>183</v>
      </c>
      <c r="L734" t="s">
        <v>181</v>
      </c>
      <c r="M734" t="s">
        <v>183</v>
      </c>
      <c r="N734" t="s">
        <v>183</v>
      </c>
      <c r="O734" t="s">
        <v>183</v>
      </c>
      <c r="P734" t="s">
        <v>183</v>
      </c>
      <c r="Q734" t="s">
        <v>183</v>
      </c>
      <c r="R734" s="264" t="s">
        <v>182</v>
      </c>
      <c r="S734" s="264" t="s">
        <v>182</v>
      </c>
      <c r="T734" s="264" t="s">
        <v>182</v>
      </c>
      <c r="U734" s="264" t="s">
        <v>182</v>
      </c>
      <c r="V734" s="264" t="s">
        <v>182</v>
      </c>
      <c r="AQ734" s="261" t="s">
        <v>415</v>
      </c>
      <c r="AR734" s="261" t="s">
        <v>307</v>
      </c>
    </row>
    <row r="735" spans="1:45" ht="21.6" x14ac:dyDescent="0.65">
      <c r="A735" s="238">
        <v>124654</v>
      </c>
      <c r="B735" s="265" t="s">
        <v>415</v>
      </c>
      <c r="C735" t="s">
        <v>183</v>
      </c>
      <c r="D735" t="s">
        <v>183</v>
      </c>
      <c r="E735" t="s">
        <v>181</v>
      </c>
      <c r="F735" t="s">
        <v>183</v>
      </c>
      <c r="G735" t="s">
        <v>183</v>
      </c>
      <c r="H735" t="s">
        <v>183</v>
      </c>
      <c r="I735" t="s">
        <v>183</v>
      </c>
      <c r="J735" t="s">
        <v>183</v>
      </c>
      <c r="K735" t="s">
        <v>183</v>
      </c>
      <c r="L735" t="s">
        <v>183</v>
      </c>
      <c r="M735" t="s">
        <v>182</v>
      </c>
      <c r="N735" t="s">
        <v>182</v>
      </c>
      <c r="O735" t="s">
        <v>182</v>
      </c>
      <c r="P735" t="s">
        <v>182</v>
      </c>
      <c r="Q735" t="s">
        <v>182</v>
      </c>
      <c r="R735" s="264" t="s">
        <v>182</v>
      </c>
      <c r="S735" s="264" t="s">
        <v>182</v>
      </c>
      <c r="T735" s="264" t="s">
        <v>182</v>
      </c>
      <c r="U735" s="264" t="s">
        <v>182</v>
      </c>
      <c r="V735" s="264" t="s">
        <v>182</v>
      </c>
      <c r="AQ735" s="261" t="s">
        <v>415</v>
      </c>
      <c r="AR735" s="261" t="s">
        <v>307</v>
      </c>
    </row>
    <row r="736" spans="1:45" ht="21.6" x14ac:dyDescent="0.65">
      <c r="A736" s="267">
        <v>124655</v>
      </c>
      <c r="B736" s="265" t="s">
        <v>415</v>
      </c>
      <c r="C736" t="s">
        <v>183</v>
      </c>
      <c r="D736" t="s">
        <v>183</v>
      </c>
      <c r="E736" t="s">
        <v>183</v>
      </c>
      <c r="F736" t="s">
        <v>183</v>
      </c>
      <c r="G736" t="s">
        <v>183</v>
      </c>
      <c r="H736" t="s">
        <v>183</v>
      </c>
      <c r="I736" t="s">
        <v>183</v>
      </c>
      <c r="J736" t="s">
        <v>183</v>
      </c>
      <c r="K736" t="s">
        <v>183</v>
      </c>
      <c r="L736" t="s">
        <v>183</v>
      </c>
      <c r="M736" t="s">
        <v>183</v>
      </c>
      <c r="N736" t="s">
        <v>183</v>
      </c>
      <c r="O736" t="s">
        <v>183</v>
      </c>
      <c r="P736" t="s">
        <v>183</v>
      </c>
      <c r="Q736" t="s">
        <v>183</v>
      </c>
      <c r="R736" s="290" t="s">
        <v>182</v>
      </c>
      <c r="S736" s="290" t="s">
        <v>182</v>
      </c>
      <c r="T736" s="290" t="s">
        <v>182</v>
      </c>
      <c r="U736" s="290" t="s">
        <v>182</v>
      </c>
      <c r="V736" s="290" t="s">
        <v>182</v>
      </c>
      <c r="AQ736" s="261" t="s">
        <v>415</v>
      </c>
      <c r="AR736" s="261" t="s">
        <v>307</v>
      </c>
    </row>
    <row r="737" spans="1:45" ht="21.6" x14ac:dyDescent="0.65">
      <c r="A737" s="267">
        <v>124657</v>
      </c>
      <c r="B737" s="265" t="s">
        <v>415</v>
      </c>
      <c r="C737" t="s">
        <v>183</v>
      </c>
      <c r="D737" t="s">
        <v>181</v>
      </c>
      <c r="E737" t="s">
        <v>183</v>
      </c>
      <c r="F737" t="s">
        <v>183</v>
      </c>
      <c r="G737" t="s">
        <v>183</v>
      </c>
      <c r="H737" t="s">
        <v>183</v>
      </c>
      <c r="I737" t="s">
        <v>182</v>
      </c>
      <c r="J737" t="s">
        <v>182</v>
      </c>
      <c r="K737" t="s">
        <v>183</v>
      </c>
      <c r="L737" t="s">
        <v>183</v>
      </c>
      <c r="M737" t="s">
        <v>183</v>
      </c>
      <c r="N737" t="s">
        <v>183</v>
      </c>
      <c r="O737" t="s">
        <v>183</v>
      </c>
      <c r="P737" t="s">
        <v>183</v>
      </c>
      <c r="Q737" t="s">
        <v>183</v>
      </c>
      <c r="R737" s="261" t="s">
        <v>182</v>
      </c>
      <c r="S737" s="261" t="s">
        <v>182</v>
      </c>
      <c r="T737" s="261" t="s">
        <v>182</v>
      </c>
      <c r="U737" s="261" t="s">
        <v>182</v>
      </c>
      <c r="V737" s="261" t="s">
        <v>182</v>
      </c>
      <c r="AQ737" s="261" t="s">
        <v>415</v>
      </c>
      <c r="AR737" s="261" t="s">
        <v>307</v>
      </c>
    </row>
    <row r="738" spans="1:45" ht="21.6" x14ac:dyDescent="0.65">
      <c r="A738" s="267">
        <v>124658</v>
      </c>
      <c r="B738" s="265" t="s">
        <v>415</v>
      </c>
      <c r="C738" t="s">
        <v>183</v>
      </c>
      <c r="D738" t="s">
        <v>183</v>
      </c>
      <c r="E738" t="s">
        <v>183</v>
      </c>
      <c r="F738" t="s">
        <v>183</v>
      </c>
      <c r="G738" t="s">
        <v>183</v>
      </c>
      <c r="H738" t="s">
        <v>183</v>
      </c>
      <c r="I738" t="s">
        <v>183</v>
      </c>
      <c r="J738" t="s">
        <v>183</v>
      </c>
      <c r="K738" t="s">
        <v>183</v>
      </c>
      <c r="L738" t="s">
        <v>181</v>
      </c>
      <c r="M738" t="s">
        <v>183</v>
      </c>
      <c r="N738" t="s">
        <v>183</v>
      </c>
      <c r="O738" t="s">
        <v>182</v>
      </c>
      <c r="P738" t="s">
        <v>182</v>
      </c>
      <c r="Q738" t="s">
        <v>183</v>
      </c>
      <c r="R738" s="261" t="s">
        <v>182</v>
      </c>
      <c r="S738" s="261" t="s">
        <v>182</v>
      </c>
      <c r="T738" s="261" t="s">
        <v>182</v>
      </c>
      <c r="U738" s="261" t="s">
        <v>182</v>
      </c>
      <c r="V738" s="261" t="s">
        <v>182</v>
      </c>
      <c r="AQ738" s="261" t="s">
        <v>415</v>
      </c>
      <c r="AR738" s="261" t="s">
        <v>307</v>
      </c>
    </row>
    <row r="739" spans="1:45" ht="21.6" x14ac:dyDescent="0.65">
      <c r="A739" s="238">
        <v>124659</v>
      </c>
      <c r="B739" s="265" t="s">
        <v>415</v>
      </c>
      <c r="C739" t="s">
        <v>183</v>
      </c>
      <c r="D739" t="s">
        <v>183</v>
      </c>
      <c r="E739" t="s">
        <v>183</v>
      </c>
      <c r="F739" t="s">
        <v>183</v>
      </c>
      <c r="G739" t="s">
        <v>183</v>
      </c>
      <c r="H739" t="s">
        <v>183</v>
      </c>
      <c r="I739" t="s">
        <v>183</v>
      </c>
      <c r="J739" t="s">
        <v>183</v>
      </c>
      <c r="K739" t="s">
        <v>181</v>
      </c>
      <c r="L739" t="s">
        <v>183</v>
      </c>
      <c r="M739" t="s">
        <v>182</v>
      </c>
      <c r="N739" t="s">
        <v>183</v>
      </c>
      <c r="O739" t="s">
        <v>183</v>
      </c>
      <c r="P739" t="s">
        <v>183</v>
      </c>
      <c r="Q739" t="s">
        <v>183</v>
      </c>
      <c r="R739" s="264" t="s">
        <v>182</v>
      </c>
      <c r="S739" s="264" t="s">
        <v>182</v>
      </c>
      <c r="T739" s="264" t="s">
        <v>182</v>
      </c>
      <c r="U739" s="264" t="s">
        <v>182</v>
      </c>
      <c r="V739" s="264" t="s">
        <v>182</v>
      </c>
      <c r="AQ739" s="261" t="s">
        <v>415</v>
      </c>
      <c r="AR739" s="261" t="s">
        <v>307</v>
      </c>
    </row>
    <row r="740" spans="1:45" ht="21.6" x14ac:dyDescent="0.65">
      <c r="A740" s="238">
        <v>124661</v>
      </c>
      <c r="B740" s="265" t="s">
        <v>415</v>
      </c>
      <c r="C740" t="s">
        <v>181</v>
      </c>
      <c r="D740" t="s">
        <v>181</v>
      </c>
      <c r="E740" t="s">
        <v>181</v>
      </c>
      <c r="F740" t="s">
        <v>183</v>
      </c>
      <c r="G740" t="s">
        <v>183</v>
      </c>
      <c r="H740" t="s">
        <v>183</v>
      </c>
      <c r="I740" t="s">
        <v>183</v>
      </c>
      <c r="J740" t="s">
        <v>183</v>
      </c>
      <c r="K740" t="s">
        <v>183</v>
      </c>
      <c r="L740" t="s">
        <v>183</v>
      </c>
      <c r="M740" t="s">
        <v>183</v>
      </c>
      <c r="N740" t="s">
        <v>183</v>
      </c>
      <c r="O740" t="s">
        <v>183</v>
      </c>
      <c r="P740" t="s">
        <v>183</v>
      </c>
      <c r="Q740" t="s">
        <v>183</v>
      </c>
      <c r="R740" s="261" t="s">
        <v>182</v>
      </c>
      <c r="S740" s="261" t="s">
        <v>182</v>
      </c>
      <c r="T740" s="261" t="s">
        <v>182</v>
      </c>
      <c r="U740" s="261" t="s">
        <v>182</v>
      </c>
      <c r="V740" s="261" t="s">
        <v>182</v>
      </c>
      <c r="AQ740" s="261" t="s">
        <v>415</v>
      </c>
      <c r="AR740" s="261" t="s">
        <v>307</v>
      </c>
    </row>
    <row r="741" spans="1:45" ht="21.6" x14ac:dyDescent="0.65">
      <c r="A741" s="267">
        <v>124663</v>
      </c>
      <c r="B741" s="265" t="s">
        <v>415</v>
      </c>
      <c r="C741" t="s">
        <v>183</v>
      </c>
      <c r="D741" t="s">
        <v>183</v>
      </c>
      <c r="E741" t="s">
        <v>183</v>
      </c>
      <c r="F741" t="s">
        <v>183</v>
      </c>
      <c r="G741" t="s">
        <v>181</v>
      </c>
      <c r="H741" t="s">
        <v>183</v>
      </c>
      <c r="I741" t="s">
        <v>182</v>
      </c>
      <c r="J741" t="s">
        <v>183</v>
      </c>
      <c r="K741" t="s">
        <v>183</v>
      </c>
      <c r="L741" t="s">
        <v>182</v>
      </c>
      <c r="M741" t="s">
        <v>183</v>
      </c>
      <c r="N741" t="s">
        <v>183</v>
      </c>
      <c r="O741" t="s">
        <v>183</v>
      </c>
      <c r="P741" t="s">
        <v>183</v>
      </c>
      <c r="Q741" t="s">
        <v>183</v>
      </c>
      <c r="R741" s="264" t="s">
        <v>182</v>
      </c>
      <c r="S741" s="264" t="s">
        <v>182</v>
      </c>
      <c r="T741" s="264" t="s">
        <v>182</v>
      </c>
      <c r="U741" s="264" t="s">
        <v>182</v>
      </c>
      <c r="V741" s="264" t="s">
        <v>182</v>
      </c>
      <c r="AQ741" s="261" t="s">
        <v>415</v>
      </c>
      <c r="AR741" s="261" t="s">
        <v>307</v>
      </c>
    </row>
    <row r="742" spans="1:45" ht="21.6" x14ac:dyDescent="0.65">
      <c r="A742" s="238">
        <v>124664</v>
      </c>
      <c r="B742" s="265" t="s">
        <v>415</v>
      </c>
      <c r="C742" t="s">
        <v>183</v>
      </c>
      <c r="D742" t="s">
        <v>183</v>
      </c>
      <c r="E742" t="s">
        <v>183</v>
      </c>
      <c r="F742" t="s">
        <v>183</v>
      </c>
      <c r="G742" t="s">
        <v>183</v>
      </c>
      <c r="H742" t="s">
        <v>183</v>
      </c>
      <c r="I742" t="s">
        <v>181</v>
      </c>
      <c r="J742" t="s">
        <v>183</v>
      </c>
      <c r="K742" t="s">
        <v>183</v>
      </c>
      <c r="L742" t="s">
        <v>183</v>
      </c>
      <c r="M742" t="s">
        <v>183</v>
      </c>
      <c r="N742" t="s">
        <v>183</v>
      </c>
      <c r="O742" t="s">
        <v>183</v>
      </c>
      <c r="P742" t="s">
        <v>183</v>
      </c>
      <c r="Q742" t="s">
        <v>183</v>
      </c>
      <c r="R742" s="261" t="s">
        <v>182</v>
      </c>
      <c r="S742" s="261" t="s">
        <v>182</v>
      </c>
      <c r="T742" s="261" t="s">
        <v>182</v>
      </c>
      <c r="U742" s="261" t="s">
        <v>182</v>
      </c>
      <c r="V742" s="261" t="s">
        <v>182</v>
      </c>
      <c r="AQ742" s="261" t="s">
        <v>415</v>
      </c>
      <c r="AR742" s="261" t="s">
        <v>307</v>
      </c>
    </row>
    <row r="743" spans="1:45" ht="21.6" x14ac:dyDescent="0.65">
      <c r="A743" s="267">
        <v>124667</v>
      </c>
      <c r="B743" s="265" t="s">
        <v>415</v>
      </c>
      <c r="C743" t="s">
        <v>183</v>
      </c>
      <c r="D743" t="s">
        <v>181</v>
      </c>
      <c r="E743" t="s">
        <v>183</v>
      </c>
      <c r="F743" t="s">
        <v>183</v>
      </c>
      <c r="G743" t="s">
        <v>183</v>
      </c>
      <c r="H743" t="s">
        <v>182</v>
      </c>
      <c r="I743" t="s">
        <v>182</v>
      </c>
      <c r="J743" t="s">
        <v>182</v>
      </c>
      <c r="K743" t="s">
        <v>182</v>
      </c>
      <c r="L743" t="s">
        <v>181</v>
      </c>
      <c r="M743" t="s">
        <v>183</v>
      </c>
      <c r="N743" t="s">
        <v>183</v>
      </c>
      <c r="O743" t="s">
        <v>183</v>
      </c>
      <c r="P743" t="s">
        <v>183</v>
      </c>
      <c r="Q743" t="s">
        <v>183</v>
      </c>
      <c r="R743" s="264" t="s">
        <v>182</v>
      </c>
      <c r="S743" s="264" t="s">
        <v>182</v>
      </c>
      <c r="T743" s="264" t="s">
        <v>182</v>
      </c>
      <c r="U743" s="264" t="s">
        <v>182</v>
      </c>
      <c r="V743" s="264" t="s">
        <v>182</v>
      </c>
      <c r="AQ743" s="261" t="s">
        <v>415</v>
      </c>
      <c r="AR743" s="261" t="s">
        <v>307</v>
      </c>
    </row>
    <row r="744" spans="1:45" ht="14.4" x14ac:dyDescent="0.3">
      <c r="A744" s="287">
        <v>124669</v>
      </c>
      <c r="B744" s="289" t="s">
        <v>415</v>
      </c>
      <c r="C744" s="264" t="s">
        <v>183</v>
      </c>
      <c r="D744" s="264" t="s">
        <v>183</v>
      </c>
      <c r="E744" s="264" t="s">
        <v>183</v>
      </c>
      <c r="F744" s="264" t="s">
        <v>182</v>
      </c>
      <c r="G744" s="264" t="s">
        <v>183</v>
      </c>
      <c r="H744" s="264" t="s">
        <v>307</v>
      </c>
      <c r="I744" s="264" t="s">
        <v>307</v>
      </c>
      <c r="J744" s="264" t="s">
        <v>307</v>
      </c>
      <c r="K744" s="264" t="s">
        <v>307</v>
      </c>
      <c r="L744" s="264" t="s">
        <v>307</v>
      </c>
      <c r="M744" s="264" t="s">
        <v>182</v>
      </c>
      <c r="N744" s="264" t="s">
        <v>182</v>
      </c>
      <c r="O744" s="264" t="s">
        <v>182</v>
      </c>
      <c r="P744" s="264" t="s">
        <v>182</v>
      </c>
      <c r="Q744" s="264" t="s">
        <v>182</v>
      </c>
      <c r="R744" s="264" t="s">
        <v>182</v>
      </c>
      <c r="S744" s="264" t="s">
        <v>182</v>
      </c>
      <c r="T744" s="264" t="s">
        <v>182</v>
      </c>
      <c r="U744" s="264" t="s">
        <v>182</v>
      </c>
      <c r="V744" s="264" t="s">
        <v>182</v>
      </c>
      <c r="W744" s="264"/>
      <c r="X744" s="264"/>
      <c r="Y744" s="264"/>
      <c r="Z744" s="264"/>
      <c r="AA744" s="264"/>
      <c r="AB744" s="264"/>
      <c r="AC744" s="264"/>
      <c r="AD744" s="264"/>
      <c r="AE744" s="264"/>
      <c r="AF744" s="264"/>
      <c r="AG744" s="264"/>
      <c r="AH744" s="264"/>
      <c r="AI744" s="264"/>
      <c r="AJ744" s="264"/>
      <c r="AK744" s="264"/>
      <c r="AL744" s="264"/>
      <c r="AM744" s="264"/>
      <c r="AN744" s="264"/>
      <c r="AO744" s="264"/>
      <c r="AP744" s="264"/>
      <c r="AQ744" s="261" t="e">
        <f>VLOOKUP(A744,#REF!,5,0)</f>
        <v>#REF!</v>
      </c>
      <c r="AR744" s="261" t="e">
        <f>VLOOKUP(A744,#REF!,6,0)</f>
        <v>#REF!</v>
      </c>
      <c r="AS744"/>
    </row>
    <row r="745" spans="1:45" ht="21.6" x14ac:dyDescent="0.65">
      <c r="A745" s="267">
        <v>124670</v>
      </c>
      <c r="B745" s="265" t="s">
        <v>415</v>
      </c>
      <c r="C745" t="s">
        <v>183</v>
      </c>
      <c r="D745" t="s">
        <v>183</v>
      </c>
      <c r="E745" t="s">
        <v>181</v>
      </c>
      <c r="F745" t="s">
        <v>183</v>
      </c>
      <c r="G745" t="s">
        <v>183</v>
      </c>
      <c r="H745" t="s">
        <v>183</v>
      </c>
      <c r="I745" t="s">
        <v>183</v>
      </c>
      <c r="J745" t="s">
        <v>183</v>
      </c>
      <c r="K745" t="s">
        <v>183</v>
      </c>
      <c r="L745" t="s">
        <v>181</v>
      </c>
      <c r="M745" t="s">
        <v>183</v>
      </c>
      <c r="N745" t="s">
        <v>183</v>
      </c>
      <c r="O745" t="s">
        <v>183</v>
      </c>
      <c r="P745" t="s">
        <v>183</v>
      </c>
      <c r="Q745" t="s">
        <v>183</v>
      </c>
      <c r="R745" s="264" t="s">
        <v>182</v>
      </c>
      <c r="S745" s="264" t="s">
        <v>182</v>
      </c>
      <c r="T745" s="264" t="s">
        <v>182</v>
      </c>
      <c r="U745" s="264" t="s">
        <v>182</v>
      </c>
      <c r="V745" s="264" t="s">
        <v>182</v>
      </c>
      <c r="AQ745" s="261" t="s">
        <v>415</v>
      </c>
      <c r="AR745" s="261" t="s">
        <v>307</v>
      </c>
    </row>
    <row r="746" spans="1:45" ht="21.6" x14ac:dyDescent="0.65">
      <c r="A746" s="238">
        <v>124671</v>
      </c>
      <c r="B746" s="265" t="s">
        <v>415</v>
      </c>
      <c r="C746" t="s">
        <v>183</v>
      </c>
      <c r="D746" t="s">
        <v>183</v>
      </c>
      <c r="E746" t="s">
        <v>183</v>
      </c>
      <c r="F746" t="s">
        <v>183</v>
      </c>
      <c r="G746" t="s">
        <v>181</v>
      </c>
      <c r="H746" t="s">
        <v>183</v>
      </c>
      <c r="I746" t="s">
        <v>181</v>
      </c>
      <c r="J746" t="s">
        <v>182</v>
      </c>
      <c r="K746" t="s">
        <v>183</v>
      </c>
      <c r="L746" t="s">
        <v>182</v>
      </c>
      <c r="M746" t="s">
        <v>183</v>
      </c>
      <c r="N746" t="s">
        <v>183</v>
      </c>
      <c r="O746" t="s">
        <v>183</v>
      </c>
      <c r="P746" t="s">
        <v>183</v>
      </c>
      <c r="Q746" t="s">
        <v>182</v>
      </c>
      <c r="R746" s="264" t="s">
        <v>182</v>
      </c>
      <c r="S746" s="264" t="s">
        <v>182</v>
      </c>
      <c r="T746" s="264" t="s">
        <v>182</v>
      </c>
      <c r="U746" s="264" t="s">
        <v>182</v>
      </c>
      <c r="V746" s="264" t="s">
        <v>182</v>
      </c>
      <c r="AQ746" s="261" t="s">
        <v>415</v>
      </c>
      <c r="AR746" s="261" t="s">
        <v>307</v>
      </c>
    </row>
    <row r="747" spans="1:45" ht="21.6" x14ac:dyDescent="0.65">
      <c r="A747" s="238">
        <v>124673</v>
      </c>
      <c r="B747" s="265" t="s">
        <v>415</v>
      </c>
      <c r="C747" t="s">
        <v>182</v>
      </c>
      <c r="D747" t="s">
        <v>182</v>
      </c>
      <c r="E747" t="s">
        <v>182</v>
      </c>
      <c r="F747" t="s">
        <v>182</v>
      </c>
      <c r="G747" t="s">
        <v>183</v>
      </c>
      <c r="H747" t="s">
        <v>183</v>
      </c>
      <c r="I747" t="s">
        <v>182</v>
      </c>
      <c r="J747" t="s">
        <v>182</v>
      </c>
      <c r="K747" t="s">
        <v>182</v>
      </c>
      <c r="L747" t="s">
        <v>182</v>
      </c>
      <c r="M747" t="s">
        <v>183</v>
      </c>
      <c r="N747" t="s">
        <v>183</v>
      </c>
      <c r="O747" t="s">
        <v>183</v>
      </c>
      <c r="P747" t="s">
        <v>183</v>
      </c>
      <c r="Q747" t="s">
        <v>183</v>
      </c>
      <c r="R747" s="261" t="s">
        <v>182</v>
      </c>
      <c r="S747" s="261" t="s">
        <v>182</v>
      </c>
      <c r="T747" s="261" t="s">
        <v>182</v>
      </c>
      <c r="U747" s="261" t="s">
        <v>182</v>
      </c>
      <c r="V747" s="261" t="s">
        <v>182</v>
      </c>
      <c r="AQ747" s="261" t="s">
        <v>415</v>
      </c>
      <c r="AR747" s="261" t="s">
        <v>307</v>
      </c>
    </row>
    <row r="748" spans="1:45" ht="21.6" x14ac:dyDescent="0.65">
      <c r="A748" s="238">
        <v>124675</v>
      </c>
      <c r="B748" s="265" t="s">
        <v>415</v>
      </c>
      <c r="C748" t="s">
        <v>181</v>
      </c>
      <c r="D748" t="s">
        <v>183</v>
      </c>
      <c r="E748" t="s">
        <v>183</v>
      </c>
      <c r="F748" t="s">
        <v>183</v>
      </c>
      <c r="G748" t="s">
        <v>181</v>
      </c>
      <c r="H748" t="s">
        <v>183</v>
      </c>
      <c r="I748" t="s">
        <v>183</v>
      </c>
      <c r="J748" t="s">
        <v>183</v>
      </c>
      <c r="K748" t="s">
        <v>183</v>
      </c>
      <c r="L748" t="s">
        <v>183</v>
      </c>
      <c r="M748" t="s">
        <v>183</v>
      </c>
      <c r="N748" t="s">
        <v>183</v>
      </c>
      <c r="O748" t="s">
        <v>183</v>
      </c>
      <c r="P748" t="s">
        <v>183</v>
      </c>
      <c r="Q748" t="s">
        <v>183</v>
      </c>
      <c r="R748" s="261" t="s">
        <v>182</v>
      </c>
      <c r="S748" s="261" t="s">
        <v>182</v>
      </c>
      <c r="T748" s="261" t="s">
        <v>182</v>
      </c>
      <c r="U748" s="261" t="s">
        <v>182</v>
      </c>
      <c r="V748" s="261" t="s">
        <v>182</v>
      </c>
      <c r="AQ748" s="261" t="s">
        <v>415</v>
      </c>
      <c r="AR748" s="261" t="s">
        <v>307</v>
      </c>
    </row>
    <row r="749" spans="1:45" ht="21.6" x14ac:dyDescent="0.65">
      <c r="A749" s="238">
        <v>124677</v>
      </c>
      <c r="B749" s="265" t="s">
        <v>415</v>
      </c>
      <c r="C749" t="s">
        <v>183</v>
      </c>
      <c r="D749" t="s">
        <v>181</v>
      </c>
      <c r="E749" t="s">
        <v>181</v>
      </c>
      <c r="F749" t="s">
        <v>183</v>
      </c>
      <c r="G749" t="s">
        <v>181</v>
      </c>
      <c r="H749" t="s">
        <v>183</v>
      </c>
      <c r="I749" t="s">
        <v>183</v>
      </c>
      <c r="J749" t="s">
        <v>182</v>
      </c>
      <c r="K749" t="s">
        <v>182</v>
      </c>
      <c r="L749" t="s">
        <v>182</v>
      </c>
      <c r="M749" t="s">
        <v>182</v>
      </c>
      <c r="N749" t="s">
        <v>182</v>
      </c>
      <c r="O749" t="s">
        <v>182</v>
      </c>
      <c r="P749" t="s">
        <v>182</v>
      </c>
      <c r="Q749" t="s">
        <v>182</v>
      </c>
      <c r="R749" s="261" t="s">
        <v>182</v>
      </c>
      <c r="S749" s="261" t="s">
        <v>182</v>
      </c>
      <c r="T749" s="261" t="s">
        <v>182</v>
      </c>
      <c r="U749" s="261" t="s">
        <v>182</v>
      </c>
      <c r="V749" s="261" t="s">
        <v>182</v>
      </c>
      <c r="AQ749" s="261" t="s">
        <v>415</v>
      </c>
      <c r="AR749" s="261" t="s">
        <v>307</v>
      </c>
    </row>
    <row r="750" spans="1:45" ht="21.6" x14ac:dyDescent="0.65">
      <c r="A750" s="238">
        <v>124678</v>
      </c>
      <c r="B750" s="265" t="s">
        <v>415</v>
      </c>
      <c r="C750" t="s">
        <v>183</v>
      </c>
      <c r="D750" t="s">
        <v>183</v>
      </c>
      <c r="E750" t="s">
        <v>181</v>
      </c>
      <c r="F750" t="s">
        <v>183</v>
      </c>
      <c r="G750" t="s">
        <v>181</v>
      </c>
      <c r="H750" t="s">
        <v>183</v>
      </c>
      <c r="I750" t="s">
        <v>181</v>
      </c>
      <c r="J750" t="s">
        <v>182</v>
      </c>
      <c r="K750" t="s">
        <v>183</v>
      </c>
      <c r="L750" t="s">
        <v>183</v>
      </c>
      <c r="M750" t="s">
        <v>183</v>
      </c>
      <c r="N750" t="s">
        <v>183</v>
      </c>
      <c r="O750" t="s">
        <v>183</v>
      </c>
      <c r="P750" t="s">
        <v>183</v>
      </c>
      <c r="Q750" t="s">
        <v>183</v>
      </c>
      <c r="R750" s="261" t="s">
        <v>182</v>
      </c>
      <c r="S750" s="261" t="s">
        <v>182</v>
      </c>
      <c r="T750" s="261" t="s">
        <v>182</v>
      </c>
      <c r="U750" s="261" t="s">
        <v>182</v>
      </c>
      <c r="V750" s="261" t="s">
        <v>182</v>
      </c>
      <c r="AQ750" s="261" t="s">
        <v>415</v>
      </c>
      <c r="AR750" s="261" t="s">
        <v>307</v>
      </c>
      <c r="AS750"/>
    </row>
    <row r="751" spans="1:45" ht="21.6" x14ac:dyDescent="0.65">
      <c r="A751" s="267">
        <v>124679</v>
      </c>
      <c r="B751" s="265" t="s">
        <v>415</v>
      </c>
      <c r="C751" t="s">
        <v>183</v>
      </c>
      <c r="D751" t="s">
        <v>183</v>
      </c>
      <c r="E751" t="s">
        <v>181</v>
      </c>
      <c r="F751" t="s">
        <v>181</v>
      </c>
      <c r="G751" t="s">
        <v>181</v>
      </c>
      <c r="H751" t="s">
        <v>183</v>
      </c>
      <c r="I751" t="s">
        <v>183</v>
      </c>
      <c r="J751" t="s">
        <v>183</v>
      </c>
      <c r="K751" t="s">
        <v>181</v>
      </c>
      <c r="L751" t="s">
        <v>181</v>
      </c>
      <c r="M751" t="s">
        <v>183</v>
      </c>
      <c r="N751" t="s">
        <v>182</v>
      </c>
      <c r="O751" t="s">
        <v>182</v>
      </c>
      <c r="P751" t="s">
        <v>183</v>
      </c>
      <c r="Q751" t="s">
        <v>183</v>
      </c>
      <c r="R751" s="261" t="s">
        <v>182</v>
      </c>
      <c r="S751" s="261" t="s">
        <v>182</v>
      </c>
      <c r="T751" s="261" t="s">
        <v>182</v>
      </c>
      <c r="U751" s="261" t="s">
        <v>182</v>
      </c>
      <c r="V751" s="261" t="s">
        <v>182</v>
      </c>
      <c r="AQ751" s="261" t="s">
        <v>415</v>
      </c>
      <c r="AR751" s="261" t="s">
        <v>307</v>
      </c>
    </row>
    <row r="752" spans="1:45" ht="21.6" x14ac:dyDescent="0.65">
      <c r="A752" s="267">
        <v>124680</v>
      </c>
      <c r="B752" s="265" t="s">
        <v>415</v>
      </c>
      <c r="C752" t="s">
        <v>183</v>
      </c>
      <c r="D752" t="s">
        <v>181</v>
      </c>
      <c r="E752" t="s">
        <v>183</v>
      </c>
      <c r="F752" t="s">
        <v>182</v>
      </c>
      <c r="G752" t="s">
        <v>183</v>
      </c>
      <c r="H752" t="s">
        <v>183</v>
      </c>
      <c r="I752" t="s">
        <v>183</v>
      </c>
      <c r="J752" t="s">
        <v>183</v>
      </c>
      <c r="K752" t="s">
        <v>182</v>
      </c>
      <c r="L752" t="s">
        <v>181</v>
      </c>
      <c r="M752" t="s">
        <v>183</v>
      </c>
      <c r="N752" t="s">
        <v>182</v>
      </c>
      <c r="O752" t="s">
        <v>183</v>
      </c>
      <c r="P752" t="s">
        <v>183</v>
      </c>
      <c r="Q752" t="s">
        <v>183</v>
      </c>
      <c r="R752" s="261" t="s">
        <v>182</v>
      </c>
      <c r="S752" s="261" t="s">
        <v>182</v>
      </c>
      <c r="T752" s="261" t="s">
        <v>182</v>
      </c>
      <c r="U752" s="261" t="s">
        <v>182</v>
      </c>
      <c r="V752" s="261" t="s">
        <v>182</v>
      </c>
      <c r="AQ752" s="261" t="s">
        <v>415</v>
      </c>
      <c r="AR752" s="261" t="s">
        <v>307</v>
      </c>
    </row>
    <row r="753" spans="1:45" ht="14.4" x14ac:dyDescent="0.3">
      <c r="A753" s="287">
        <v>124682</v>
      </c>
      <c r="B753" s="289" t="s">
        <v>415</v>
      </c>
      <c r="C753" s="264" t="s">
        <v>183</v>
      </c>
      <c r="D753" s="264" t="s">
        <v>183</v>
      </c>
      <c r="E753" s="264" t="s">
        <v>183</v>
      </c>
      <c r="F753" s="264" t="s">
        <v>183</v>
      </c>
      <c r="G753" s="264" t="s">
        <v>183</v>
      </c>
      <c r="H753" s="264" t="s">
        <v>183</v>
      </c>
      <c r="I753" s="264" t="s">
        <v>183</v>
      </c>
      <c r="J753" s="264" t="s">
        <v>183</v>
      </c>
      <c r="K753" s="264" t="s">
        <v>183</v>
      </c>
      <c r="L753" s="264" t="s">
        <v>183</v>
      </c>
      <c r="M753" s="264" t="s">
        <v>182</v>
      </c>
      <c r="N753" s="264" t="s">
        <v>182</v>
      </c>
      <c r="O753" s="264" t="s">
        <v>182</v>
      </c>
      <c r="P753" s="264" t="s">
        <v>182</v>
      </c>
      <c r="Q753" s="264" t="s">
        <v>182</v>
      </c>
      <c r="R753" s="261" t="s">
        <v>182</v>
      </c>
      <c r="S753" s="261" t="s">
        <v>182</v>
      </c>
      <c r="T753" s="261" t="s">
        <v>182</v>
      </c>
      <c r="U753" s="261" t="s">
        <v>182</v>
      </c>
      <c r="V753" s="261" t="s">
        <v>182</v>
      </c>
      <c r="W753" s="264"/>
      <c r="X753" s="264"/>
      <c r="Y753" s="264"/>
      <c r="Z753" s="264"/>
      <c r="AA753" s="264"/>
      <c r="AB753" s="264"/>
      <c r="AC753" s="264"/>
      <c r="AD753" s="264"/>
      <c r="AE753" s="264"/>
      <c r="AF753" s="264"/>
      <c r="AG753" s="264"/>
      <c r="AH753" s="264"/>
      <c r="AI753" s="264"/>
      <c r="AJ753" s="264"/>
      <c r="AK753" s="264"/>
      <c r="AL753" s="264"/>
      <c r="AM753" s="264"/>
      <c r="AN753" s="264"/>
      <c r="AO753" s="264"/>
      <c r="AP753" s="264"/>
      <c r="AQ753" s="261" t="e">
        <f>VLOOKUP(A753,#REF!,5,0)</f>
        <v>#REF!</v>
      </c>
      <c r="AR753" s="261" t="e">
        <f>VLOOKUP(A753,#REF!,6,0)</f>
        <v>#REF!</v>
      </c>
      <c r="AS753"/>
    </row>
    <row r="754" spans="1:45" ht="21.6" x14ac:dyDescent="0.65">
      <c r="A754" s="267">
        <v>124683</v>
      </c>
      <c r="B754" s="265" t="s">
        <v>415</v>
      </c>
      <c r="C754" t="s">
        <v>183</v>
      </c>
      <c r="D754" t="s">
        <v>183</v>
      </c>
      <c r="E754" t="s">
        <v>181</v>
      </c>
      <c r="F754" t="s">
        <v>183</v>
      </c>
      <c r="G754" t="s">
        <v>183</v>
      </c>
      <c r="H754" t="s">
        <v>183</v>
      </c>
      <c r="I754" t="s">
        <v>182</v>
      </c>
      <c r="J754" t="s">
        <v>182</v>
      </c>
      <c r="K754" t="s">
        <v>182</v>
      </c>
      <c r="L754" t="s">
        <v>183</v>
      </c>
      <c r="M754" t="s">
        <v>183</v>
      </c>
      <c r="N754" t="s">
        <v>183</v>
      </c>
      <c r="O754" t="s">
        <v>183</v>
      </c>
      <c r="P754" t="s">
        <v>183</v>
      </c>
      <c r="Q754" t="s">
        <v>183</v>
      </c>
      <c r="R754" s="261" t="s">
        <v>182</v>
      </c>
      <c r="S754" s="261" t="s">
        <v>182</v>
      </c>
      <c r="T754" s="261" t="s">
        <v>182</v>
      </c>
      <c r="U754" s="261" t="s">
        <v>182</v>
      </c>
      <c r="V754" s="261" t="s">
        <v>182</v>
      </c>
      <c r="AQ754" s="261" t="s">
        <v>415</v>
      </c>
      <c r="AR754" s="261" t="s">
        <v>307</v>
      </c>
    </row>
    <row r="755" spans="1:45" ht="21.6" x14ac:dyDescent="0.65">
      <c r="A755" s="267">
        <v>124684</v>
      </c>
      <c r="B755" s="265" t="s">
        <v>415</v>
      </c>
      <c r="C755" t="s">
        <v>183</v>
      </c>
      <c r="D755" t="s">
        <v>183</v>
      </c>
      <c r="E755" t="s">
        <v>183</v>
      </c>
      <c r="F755" t="s">
        <v>183</v>
      </c>
      <c r="G755" t="s">
        <v>183</v>
      </c>
      <c r="H755" t="s">
        <v>183</v>
      </c>
      <c r="I755" t="s">
        <v>181</v>
      </c>
      <c r="J755" t="s">
        <v>183</v>
      </c>
      <c r="K755" t="s">
        <v>183</v>
      </c>
      <c r="L755" t="s">
        <v>181</v>
      </c>
      <c r="M755" t="s">
        <v>183</v>
      </c>
      <c r="N755" t="s">
        <v>183</v>
      </c>
      <c r="O755" t="s">
        <v>183</v>
      </c>
      <c r="P755" t="s">
        <v>183</v>
      </c>
      <c r="Q755" t="s">
        <v>183</v>
      </c>
      <c r="R755" s="261" t="s">
        <v>182</v>
      </c>
      <c r="S755" s="261" t="s">
        <v>182</v>
      </c>
      <c r="T755" s="261" t="s">
        <v>182</v>
      </c>
      <c r="U755" s="261" t="s">
        <v>182</v>
      </c>
      <c r="V755" s="261" t="s">
        <v>182</v>
      </c>
      <c r="AQ755" s="261" t="s">
        <v>415</v>
      </c>
      <c r="AR755" s="261" t="s">
        <v>307</v>
      </c>
    </row>
    <row r="756" spans="1:45" ht="14.4" x14ac:dyDescent="0.3">
      <c r="A756" s="287">
        <v>124686</v>
      </c>
      <c r="B756" s="289" t="s">
        <v>415</v>
      </c>
      <c r="C756" s="264" t="s">
        <v>183</v>
      </c>
      <c r="D756" s="264" t="s">
        <v>183</v>
      </c>
      <c r="E756" s="264" t="s">
        <v>183</v>
      </c>
      <c r="F756" s="264" t="s">
        <v>183</v>
      </c>
      <c r="G756" s="264" t="s">
        <v>183</v>
      </c>
      <c r="H756" s="264" t="s">
        <v>183</v>
      </c>
      <c r="I756" s="264" t="s">
        <v>183</v>
      </c>
      <c r="J756" s="264" t="s">
        <v>183</v>
      </c>
      <c r="K756" s="264" t="s">
        <v>183</v>
      </c>
      <c r="L756" s="264" t="s">
        <v>183</v>
      </c>
      <c r="M756" s="264" t="s">
        <v>182</v>
      </c>
      <c r="N756" s="264" t="s">
        <v>182</v>
      </c>
      <c r="O756" s="264" t="s">
        <v>182</v>
      </c>
      <c r="P756" s="264" t="s">
        <v>182</v>
      </c>
      <c r="Q756" s="264" t="s">
        <v>182</v>
      </c>
      <c r="R756" s="261" t="s">
        <v>182</v>
      </c>
      <c r="S756" s="261" t="s">
        <v>182</v>
      </c>
      <c r="T756" s="261" t="s">
        <v>182</v>
      </c>
      <c r="U756" s="261" t="s">
        <v>182</v>
      </c>
      <c r="V756" s="261" t="s">
        <v>182</v>
      </c>
      <c r="W756" s="264"/>
      <c r="X756" s="264"/>
      <c r="Y756" s="264"/>
      <c r="Z756" s="264"/>
      <c r="AA756" s="264"/>
      <c r="AB756" s="264"/>
      <c r="AC756" s="264"/>
      <c r="AD756" s="264"/>
      <c r="AE756" s="264"/>
      <c r="AF756" s="264"/>
      <c r="AG756" s="264"/>
      <c r="AH756" s="264"/>
      <c r="AI756" s="264"/>
      <c r="AJ756" s="264"/>
      <c r="AK756" s="264"/>
      <c r="AL756" s="264"/>
      <c r="AM756" s="264"/>
      <c r="AN756" s="264"/>
      <c r="AO756" s="264"/>
      <c r="AP756" s="264"/>
      <c r="AQ756" s="261" t="e">
        <f>VLOOKUP(A756,#REF!,5,0)</f>
        <v>#REF!</v>
      </c>
      <c r="AR756" s="261" t="e">
        <f>VLOOKUP(A756,#REF!,6,0)</f>
        <v>#REF!</v>
      </c>
      <c r="AS756"/>
    </row>
    <row r="757" spans="1:45" ht="21.6" x14ac:dyDescent="0.65">
      <c r="A757" s="267">
        <v>124687</v>
      </c>
      <c r="B757" s="265" t="s">
        <v>415</v>
      </c>
      <c r="C757" t="s">
        <v>181</v>
      </c>
      <c r="D757" t="s">
        <v>183</v>
      </c>
      <c r="E757" t="s">
        <v>183</v>
      </c>
      <c r="F757" t="s">
        <v>182</v>
      </c>
      <c r="G757" t="s">
        <v>182</v>
      </c>
      <c r="H757" t="s">
        <v>183</v>
      </c>
      <c r="I757" t="s">
        <v>183</v>
      </c>
      <c r="J757" t="s">
        <v>183</v>
      </c>
      <c r="K757" t="s">
        <v>183</v>
      </c>
      <c r="L757" t="s">
        <v>183</v>
      </c>
      <c r="M757" t="s">
        <v>183</v>
      </c>
      <c r="N757" t="s">
        <v>183</v>
      </c>
      <c r="O757" t="s">
        <v>183</v>
      </c>
      <c r="P757" t="s">
        <v>183</v>
      </c>
      <c r="Q757" t="s">
        <v>183</v>
      </c>
      <c r="R757" s="261" t="s">
        <v>182</v>
      </c>
      <c r="S757" s="261" t="s">
        <v>182</v>
      </c>
      <c r="T757" s="261" t="s">
        <v>182</v>
      </c>
      <c r="U757" s="261" t="s">
        <v>182</v>
      </c>
      <c r="V757" s="261" t="s">
        <v>182</v>
      </c>
      <c r="AQ757" s="261" t="s">
        <v>415</v>
      </c>
      <c r="AR757" s="261" t="s">
        <v>307</v>
      </c>
    </row>
    <row r="758" spans="1:45" ht="21.6" x14ac:dyDescent="0.65">
      <c r="A758" s="267">
        <v>124690</v>
      </c>
      <c r="B758" s="265" t="s">
        <v>415</v>
      </c>
      <c r="C758" t="s">
        <v>182</v>
      </c>
      <c r="D758" t="s">
        <v>182</v>
      </c>
      <c r="E758" t="s">
        <v>182</v>
      </c>
      <c r="F758" t="s">
        <v>182</v>
      </c>
      <c r="G758" t="s">
        <v>182</v>
      </c>
      <c r="H758" t="s">
        <v>183</v>
      </c>
      <c r="I758" t="s">
        <v>182</v>
      </c>
      <c r="J758" t="s">
        <v>182</v>
      </c>
      <c r="K758" t="s">
        <v>182</v>
      </c>
      <c r="L758" t="s">
        <v>181</v>
      </c>
      <c r="M758" t="s">
        <v>182</v>
      </c>
      <c r="N758" t="s">
        <v>182</v>
      </c>
      <c r="O758" t="s">
        <v>182</v>
      </c>
      <c r="P758" t="s">
        <v>182</v>
      </c>
      <c r="Q758" t="s">
        <v>182</v>
      </c>
      <c r="R758" s="261" t="s">
        <v>182</v>
      </c>
      <c r="S758" s="261" t="s">
        <v>182</v>
      </c>
      <c r="T758" s="261" t="s">
        <v>182</v>
      </c>
      <c r="U758" s="261" t="s">
        <v>182</v>
      </c>
      <c r="V758" s="261" t="s">
        <v>182</v>
      </c>
      <c r="AQ758" s="261" t="s">
        <v>415</v>
      </c>
      <c r="AR758" s="261" t="s">
        <v>307</v>
      </c>
    </row>
    <row r="759" spans="1:45" ht="21.6" x14ac:dyDescent="0.65">
      <c r="A759" s="238">
        <v>124692</v>
      </c>
      <c r="B759" s="265" t="s">
        <v>415</v>
      </c>
      <c r="C759" t="s">
        <v>182</v>
      </c>
      <c r="D759" t="s">
        <v>182</v>
      </c>
      <c r="E759" t="s">
        <v>183</v>
      </c>
      <c r="F759" t="s">
        <v>182</v>
      </c>
      <c r="G759" t="s">
        <v>183</v>
      </c>
      <c r="H759" t="s">
        <v>181</v>
      </c>
      <c r="I759" t="s">
        <v>181</v>
      </c>
      <c r="J759" t="s">
        <v>182</v>
      </c>
      <c r="K759" t="s">
        <v>182</v>
      </c>
      <c r="L759" t="s">
        <v>181</v>
      </c>
      <c r="M759" t="s">
        <v>183</v>
      </c>
      <c r="N759" t="s">
        <v>182</v>
      </c>
      <c r="O759" t="s">
        <v>182</v>
      </c>
      <c r="P759" t="s">
        <v>183</v>
      </c>
      <c r="Q759" t="s">
        <v>182</v>
      </c>
      <c r="R759" s="261" t="s">
        <v>182</v>
      </c>
      <c r="S759" s="261" t="s">
        <v>182</v>
      </c>
      <c r="T759" s="261" t="s">
        <v>182</v>
      </c>
      <c r="U759" s="261" t="s">
        <v>182</v>
      </c>
      <c r="V759" s="261" t="s">
        <v>182</v>
      </c>
      <c r="AQ759" s="261" t="s">
        <v>415</v>
      </c>
      <c r="AR759" s="261" t="s">
        <v>307</v>
      </c>
    </row>
    <row r="760" spans="1:45" ht="14.4" x14ac:dyDescent="0.3">
      <c r="A760" s="287">
        <v>124694</v>
      </c>
      <c r="B760" s="289" t="s">
        <v>415</v>
      </c>
      <c r="C760" s="264" t="s">
        <v>183</v>
      </c>
      <c r="D760" s="264" t="s">
        <v>183</v>
      </c>
      <c r="E760" s="264" t="s">
        <v>183</v>
      </c>
      <c r="F760" s="264" t="s">
        <v>183</v>
      </c>
      <c r="G760" s="264" t="s">
        <v>183</v>
      </c>
      <c r="H760" s="264" t="s">
        <v>307</v>
      </c>
      <c r="I760" s="264" t="s">
        <v>307</v>
      </c>
      <c r="J760" s="264" t="s">
        <v>307</v>
      </c>
      <c r="K760" s="264" t="s">
        <v>307</v>
      </c>
      <c r="L760" s="264" t="s">
        <v>307</v>
      </c>
      <c r="M760" s="264" t="s">
        <v>307</v>
      </c>
      <c r="N760" s="264"/>
      <c r="O760" s="264"/>
      <c r="P760" s="264"/>
      <c r="Q760" s="264"/>
      <c r="R760" s="264"/>
      <c r="S760" s="264"/>
      <c r="T760" s="264"/>
      <c r="U760" s="264"/>
      <c r="V760" s="264"/>
      <c r="W760" s="264"/>
      <c r="X760" s="264"/>
      <c r="Y760" s="264"/>
      <c r="Z760" s="264"/>
      <c r="AA760" s="264"/>
      <c r="AB760" s="264"/>
      <c r="AC760" s="264"/>
      <c r="AD760" s="264"/>
      <c r="AE760" s="264"/>
      <c r="AF760" s="264"/>
      <c r="AG760" s="264"/>
      <c r="AH760" s="264"/>
      <c r="AI760" s="264"/>
      <c r="AJ760" s="264"/>
      <c r="AK760" s="264"/>
      <c r="AL760" s="264"/>
      <c r="AM760" s="264"/>
      <c r="AN760" s="264"/>
      <c r="AO760" s="264"/>
      <c r="AP760" s="264"/>
      <c r="AQ760" s="261" t="e">
        <f>VLOOKUP(A760,#REF!,5,0)</f>
        <v>#REF!</v>
      </c>
      <c r="AR760" s="261" t="e">
        <f>VLOOKUP(A760,#REF!,6,0)</f>
        <v>#REF!</v>
      </c>
      <c r="AS760"/>
    </row>
    <row r="761" spans="1:45" ht="21.6" x14ac:dyDescent="0.65">
      <c r="A761" s="267">
        <v>124696</v>
      </c>
      <c r="B761" s="265" t="s">
        <v>415</v>
      </c>
      <c r="C761" t="s">
        <v>182</v>
      </c>
      <c r="D761" t="s">
        <v>182</v>
      </c>
      <c r="E761" t="s">
        <v>182</v>
      </c>
      <c r="F761" t="s">
        <v>182</v>
      </c>
      <c r="G761" t="s">
        <v>182</v>
      </c>
      <c r="H761" t="s">
        <v>183</v>
      </c>
      <c r="I761" t="s">
        <v>182</v>
      </c>
      <c r="J761" t="s">
        <v>182</v>
      </c>
      <c r="K761" t="s">
        <v>182</v>
      </c>
      <c r="L761" t="s">
        <v>183</v>
      </c>
      <c r="M761" t="s">
        <v>183</v>
      </c>
      <c r="N761" t="s">
        <v>183</v>
      </c>
      <c r="O761" t="s">
        <v>182</v>
      </c>
      <c r="P761" t="s">
        <v>183</v>
      </c>
      <c r="Q761" t="s">
        <v>183</v>
      </c>
      <c r="R761" s="261" t="s">
        <v>182</v>
      </c>
      <c r="S761" s="261" t="s">
        <v>182</v>
      </c>
      <c r="T761" s="261" t="s">
        <v>182</v>
      </c>
      <c r="U761" s="261" t="s">
        <v>182</v>
      </c>
      <c r="V761" s="261" t="s">
        <v>182</v>
      </c>
      <c r="AQ761" s="261" t="s">
        <v>415</v>
      </c>
      <c r="AR761" s="261" t="s">
        <v>307</v>
      </c>
    </row>
    <row r="762" spans="1:45" ht="21.6" x14ac:dyDescent="0.65">
      <c r="A762" s="238">
        <v>124697</v>
      </c>
      <c r="B762" s="265" t="s">
        <v>415</v>
      </c>
      <c r="C762" t="s">
        <v>183</v>
      </c>
      <c r="D762" t="s">
        <v>183</v>
      </c>
      <c r="E762" t="s">
        <v>183</v>
      </c>
      <c r="F762" t="s">
        <v>183</v>
      </c>
      <c r="G762" t="s">
        <v>182</v>
      </c>
      <c r="H762" t="s">
        <v>183</v>
      </c>
      <c r="I762" t="s">
        <v>183</v>
      </c>
      <c r="J762" t="s">
        <v>182</v>
      </c>
      <c r="K762" t="s">
        <v>183</v>
      </c>
      <c r="L762" t="s">
        <v>181</v>
      </c>
      <c r="M762" t="s">
        <v>183</v>
      </c>
      <c r="N762" t="s">
        <v>183</v>
      </c>
      <c r="O762" t="s">
        <v>183</v>
      </c>
      <c r="P762" t="s">
        <v>183</v>
      </c>
      <c r="Q762" t="s">
        <v>183</v>
      </c>
      <c r="R762" s="261" t="s">
        <v>182</v>
      </c>
      <c r="S762" s="261" t="s">
        <v>182</v>
      </c>
      <c r="T762" s="261" t="s">
        <v>182</v>
      </c>
      <c r="U762" s="261" t="s">
        <v>182</v>
      </c>
      <c r="V762" s="261" t="s">
        <v>182</v>
      </c>
      <c r="AQ762" s="261" t="s">
        <v>415</v>
      </c>
      <c r="AR762" s="261" t="s">
        <v>307</v>
      </c>
    </row>
    <row r="763" spans="1:45" ht="21.6" x14ac:dyDescent="0.65">
      <c r="A763" s="267">
        <v>124699</v>
      </c>
      <c r="B763" s="265" t="s">
        <v>415</v>
      </c>
      <c r="C763" t="s">
        <v>183</v>
      </c>
      <c r="D763" t="s">
        <v>183</v>
      </c>
      <c r="E763" t="s">
        <v>183</v>
      </c>
      <c r="F763" t="s">
        <v>183</v>
      </c>
      <c r="G763" t="s">
        <v>181</v>
      </c>
      <c r="H763" t="s">
        <v>183</v>
      </c>
      <c r="I763" t="s">
        <v>183</v>
      </c>
      <c r="J763" t="s">
        <v>183</v>
      </c>
      <c r="K763" t="s">
        <v>183</v>
      </c>
      <c r="L763" t="s">
        <v>183</v>
      </c>
      <c r="M763" t="s">
        <v>183</v>
      </c>
      <c r="N763" t="s">
        <v>183</v>
      </c>
      <c r="O763" t="s">
        <v>183</v>
      </c>
      <c r="P763" t="s">
        <v>183</v>
      </c>
      <c r="Q763" t="s">
        <v>183</v>
      </c>
      <c r="R763" s="264" t="s">
        <v>182</v>
      </c>
      <c r="S763" s="264" t="s">
        <v>182</v>
      </c>
      <c r="T763" s="264" t="s">
        <v>182</v>
      </c>
      <c r="U763" s="264" t="s">
        <v>182</v>
      </c>
      <c r="V763" s="264" t="s">
        <v>182</v>
      </c>
      <c r="AQ763" s="261" t="s">
        <v>415</v>
      </c>
      <c r="AR763" s="261" t="s">
        <v>307</v>
      </c>
    </row>
    <row r="764" spans="1:45" ht="21.6" x14ac:dyDescent="0.65">
      <c r="A764" s="238">
        <v>124702</v>
      </c>
      <c r="B764" s="265" t="s">
        <v>415</v>
      </c>
      <c r="C764" t="s">
        <v>183</v>
      </c>
      <c r="D764" t="s">
        <v>183</v>
      </c>
      <c r="E764" t="s">
        <v>181</v>
      </c>
      <c r="F764" t="s">
        <v>181</v>
      </c>
      <c r="G764" t="s">
        <v>181</v>
      </c>
      <c r="H764" t="s">
        <v>183</v>
      </c>
      <c r="I764" t="s">
        <v>183</v>
      </c>
      <c r="J764" t="s">
        <v>183</v>
      </c>
      <c r="K764" t="s">
        <v>182</v>
      </c>
      <c r="L764" t="s">
        <v>183</v>
      </c>
      <c r="M764" t="s">
        <v>183</v>
      </c>
      <c r="N764" t="s">
        <v>183</v>
      </c>
      <c r="O764" t="s">
        <v>183</v>
      </c>
      <c r="P764" t="s">
        <v>183</v>
      </c>
      <c r="Q764" t="s">
        <v>183</v>
      </c>
      <c r="R764" s="261" t="s">
        <v>182</v>
      </c>
      <c r="S764" s="261" t="s">
        <v>182</v>
      </c>
      <c r="T764" s="261" t="s">
        <v>182</v>
      </c>
      <c r="U764" s="261" t="s">
        <v>182</v>
      </c>
      <c r="V764" s="261" t="s">
        <v>182</v>
      </c>
      <c r="AQ764" s="261" t="s">
        <v>415</v>
      </c>
      <c r="AR764" s="261" t="s">
        <v>307</v>
      </c>
    </row>
    <row r="765" spans="1:45" ht="14.4" x14ac:dyDescent="0.3">
      <c r="A765" s="287">
        <v>124703</v>
      </c>
      <c r="B765" s="289" t="s">
        <v>415</v>
      </c>
      <c r="C765" s="264" t="s">
        <v>183</v>
      </c>
      <c r="D765" s="264" t="s">
        <v>183</v>
      </c>
      <c r="E765" s="264" t="s">
        <v>183</v>
      </c>
      <c r="F765" s="264" t="s">
        <v>183</v>
      </c>
      <c r="G765" s="264" t="s">
        <v>183</v>
      </c>
      <c r="H765" s="264" t="s">
        <v>183</v>
      </c>
      <c r="I765" s="264" t="s">
        <v>183</v>
      </c>
      <c r="J765" s="264" t="s">
        <v>183</v>
      </c>
      <c r="K765" s="264" t="s">
        <v>183</v>
      </c>
      <c r="L765" s="264" t="s">
        <v>183</v>
      </c>
      <c r="M765" s="264" t="s">
        <v>182</v>
      </c>
      <c r="N765" s="264" t="s">
        <v>182</v>
      </c>
      <c r="O765" s="264" t="s">
        <v>182</v>
      </c>
      <c r="P765" s="264" t="s">
        <v>182</v>
      </c>
      <c r="Q765" s="264" t="s">
        <v>182</v>
      </c>
      <c r="R765" s="261" t="s">
        <v>182</v>
      </c>
      <c r="S765" s="261" t="s">
        <v>182</v>
      </c>
      <c r="T765" s="261" t="s">
        <v>182</v>
      </c>
      <c r="U765" s="261" t="s">
        <v>182</v>
      </c>
      <c r="V765" s="261" t="s">
        <v>182</v>
      </c>
      <c r="W765" s="264"/>
      <c r="X765" s="264"/>
      <c r="Y765" s="264"/>
      <c r="Z765" s="264"/>
      <c r="AA765" s="264"/>
      <c r="AB765" s="264"/>
      <c r="AC765" s="264"/>
      <c r="AD765" s="264"/>
      <c r="AE765" s="264"/>
      <c r="AF765" s="264"/>
      <c r="AG765" s="264"/>
      <c r="AH765" s="264"/>
      <c r="AI765" s="264"/>
      <c r="AJ765" s="264"/>
      <c r="AK765" s="264"/>
      <c r="AL765" s="264"/>
      <c r="AM765" s="264"/>
      <c r="AN765" s="264"/>
      <c r="AO765" s="264"/>
      <c r="AP765" s="264"/>
      <c r="AQ765" s="261" t="e">
        <f>VLOOKUP(A765,#REF!,5,0)</f>
        <v>#REF!</v>
      </c>
      <c r="AR765" s="261" t="e">
        <f>VLOOKUP(A765,#REF!,6,0)</f>
        <v>#REF!</v>
      </c>
      <c r="AS765"/>
    </row>
    <row r="766" spans="1:45" ht="21.6" x14ac:dyDescent="0.65">
      <c r="A766" s="267">
        <v>124705</v>
      </c>
      <c r="B766" s="265" t="s">
        <v>415</v>
      </c>
      <c r="C766" t="s">
        <v>181</v>
      </c>
      <c r="D766" t="s">
        <v>181</v>
      </c>
      <c r="E766" t="s">
        <v>183</v>
      </c>
      <c r="F766" t="s">
        <v>183</v>
      </c>
      <c r="G766" t="s">
        <v>183</v>
      </c>
      <c r="H766" t="s">
        <v>183</v>
      </c>
      <c r="I766" t="s">
        <v>183</v>
      </c>
      <c r="J766" t="s">
        <v>183</v>
      </c>
      <c r="K766" t="s">
        <v>181</v>
      </c>
      <c r="L766" t="s">
        <v>183</v>
      </c>
      <c r="M766" t="s">
        <v>183</v>
      </c>
      <c r="N766" t="s">
        <v>183</v>
      </c>
      <c r="O766" t="s">
        <v>183</v>
      </c>
      <c r="P766" t="s">
        <v>183</v>
      </c>
      <c r="Q766" t="s">
        <v>183</v>
      </c>
      <c r="R766" s="261" t="s">
        <v>182</v>
      </c>
      <c r="S766" s="261" t="s">
        <v>182</v>
      </c>
      <c r="T766" s="261" t="s">
        <v>182</v>
      </c>
      <c r="U766" s="261" t="s">
        <v>182</v>
      </c>
      <c r="V766" s="261" t="s">
        <v>182</v>
      </c>
      <c r="AQ766" s="261" t="s">
        <v>415</v>
      </c>
      <c r="AR766" s="261" t="s">
        <v>307</v>
      </c>
    </row>
    <row r="767" spans="1:45" ht="21.6" x14ac:dyDescent="0.65">
      <c r="A767" s="238">
        <v>124706</v>
      </c>
      <c r="B767" s="265" t="s">
        <v>415</v>
      </c>
      <c r="C767" t="s">
        <v>181</v>
      </c>
      <c r="D767" t="s">
        <v>183</v>
      </c>
      <c r="E767" t="s">
        <v>181</v>
      </c>
      <c r="F767" t="s">
        <v>181</v>
      </c>
      <c r="G767" t="s">
        <v>183</v>
      </c>
      <c r="H767" t="s">
        <v>181</v>
      </c>
      <c r="I767" t="s">
        <v>181</v>
      </c>
      <c r="J767" t="s">
        <v>183</v>
      </c>
      <c r="K767" t="s">
        <v>182</v>
      </c>
      <c r="L767" t="s">
        <v>183</v>
      </c>
      <c r="M767" t="s">
        <v>183</v>
      </c>
      <c r="N767" t="s">
        <v>183</v>
      </c>
      <c r="O767" t="s">
        <v>183</v>
      </c>
      <c r="P767" t="s">
        <v>183</v>
      </c>
      <c r="Q767" t="s">
        <v>183</v>
      </c>
      <c r="R767" s="261" t="s">
        <v>182</v>
      </c>
      <c r="S767" s="261" t="s">
        <v>182</v>
      </c>
      <c r="T767" s="261" t="s">
        <v>182</v>
      </c>
      <c r="U767" s="261" t="s">
        <v>182</v>
      </c>
      <c r="V767" s="261" t="s">
        <v>182</v>
      </c>
      <c r="AQ767" s="261" t="s">
        <v>415</v>
      </c>
      <c r="AR767" s="261" t="s">
        <v>307</v>
      </c>
    </row>
    <row r="768" spans="1:45" ht="14.4" x14ac:dyDescent="0.3">
      <c r="A768" s="287">
        <v>124707</v>
      </c>
      <c r="B768" s="289" t="s">
        <v>415</v>
      </c>
      <c r="C768" s="264" t="s">
        <v>181</v>
      </c>
      <c r="D768" s="264" t="s">
        <v>181</v>
      </c>
      <c r="E768" s="264" t="s">
        <v>181</v>
      </c>
      <c r="F768" s="264" t="s">
        <v>181</v>
      </c>
      <c r="G768" s="264" t="s">
        <v>183</v>
      </c>
      <c r="H768" s="264" t="s">
        <v>183</v>
      </c>
      <c r="I768" s="264" t="s">
        <v>183</v>
      </c>
      <c r="J768" s="264" t="s">
        <v>183</v>
      </c>
      <c r="K768" s="264" t="s">
        <v>183</v>
      </c>
      <c r="L768" s="264" t="s">
        <v>182</v>
      </c>
      <c r="M768" s="264" t="s">
        <v>182</v>
      </c>
      <c r="N768" s="264" t="s">
        <v>182</v>
      </c>
      <c r="O768" s="264" t="s">
        <v>182</v>
      </c>
      <c r="P768" s="264" t="s">
        <v>182</v>
      </c>
      <c r="Q768" s="264" t="s">
        <v>182</v>
      </c>
      <c r="R768" s="264" t="s">
        <v>182</v>
      </c>
      <c r="S768" s="264" t="s">
        <v>182</v>
      </c>
      <c r="T768" s="264" t="s">
        <v>182</v>
      </c>
      <c r="U768" s="264" t="s">
        <v>182</v>
      </c>
      <c r="V768" s="264" t="s">
        <v>182</v>
      </c>
      <c r="W768" s="264"/>
      <c r="X768" s="264"/>
      <c r="Y768" s="264"/>
      <c r="Z768" s="264"/>
      <c r="AA768" s="264"/>
      <c r="AB768" s="264"/>
      <c r="AC768" s="264"/>
      <c r="AD768" s="264"/>
      <c r="AE768" s="264"/>
      <c r="AF768" s="264"/>
      <c r="AG768" s="264"/>
      <c r="AH768" s="264"/>
      <c r="AI768" s="264"/>
      <c r="AJ768" s="264"/>
      <c r="AK768" s="264"/>
      <c r="AL768" s="264"/>
      <c r="AM768" s="264"/>
      <c r="AN768" s="264"/>
      <c r="AO768" s="264"/>
      <c r="AP768" s="264"/>
      <c r="AQ768" s="261" t="e">
        <f>VLOOKUP(A768,#REF!,5,0)</f>
        <v>#REF!</v>
      </c>
      <c r="AR768" s="261" t="e">
        <f>VLOOKUP(A768,#REF!,6,0)</f>
        <v>#REF!</v>
      </c>
      <c r="AS768"/>
    </row>
    <row r="769" spans="1:45" ht="14.4" x14ac:dyDescent="0.3">
      <c r="A769" s="287">
        <v>124709</v>
      </c>
      <c r="B769" s="289" t="s">
        <v>415</v>
      </c>
      <c r="C769" s="264" t="s">
        <v>182</v>
      </c>
      <c r="D769" s="264" t="s">
        <v>182</v>
      </c>
      <c r="E769" s="264" t="s">
        <v>182</v>
      </c>
      <c r="F769" s="264" t="s">
        <v>182</v>
      </c>
      <c r="G769" s="264" t="s">
        <v>183</v>
      </c>
      <c r="H769" s="264" t="s">
        <v>182</v>
      </c>
      <c r="I769" s="264" t="s">
        <v>182</v>
      </c>
      <c r="J769" s="264" t="s">
        <v>182</v>
      </c>
      <c r="K769" s="264" t="s">
        <v>182</v>
      </c>
      <c r="L769" s="264" t="s">
        <v>183</v>
      </c>
      <c r="M769" s="264" t="s">
        <v>182</v>
      </c>
      <c r="N769" s="264" t="s">
        <v>182</v>
      </c>
      <c r="O769" s="264" t="s">
        <v>182</v>
      </c>
      <c r="P769" s="264" t="s">
        <v>182</v>
      </c>
      <c r="Q769" s="264" t="s">
        <v>182</v>
      </c>
      <c r="R769" s="264" t="s">
        <v>182</v>
      </c>
      <c r="S769" s="264" t="s">
        <v>182</v>
      </c>
      <c r="T769" s="264" t="s">
        <v>182</v>
      </c>
      <c r="U769" s="264" t="s">
        <v>182</v>
      </c>
      <c r="V769" s="264" t="s">
        <v>182</v>
      </c>
      <c r="W769" s="264"/>
      <c r="X769" s="264"/>
      <c r="Y769" s="264"/>
      <c r="Z769" s="264"/>
      <c r="AA769" s="264"/>
      <c r="AB769" s="264"/>
      <c r="AC769" s="264"/>
      <c r="AD769" s="264"/>
      <c r="AE769" s="264"/>
      <c r="AF769" s="264"/>
      <c r="AG769" s="264"/>
      <c r="AH769" s="264"/>
      <c r="AI769" s="264"/>
      <c r="AJ769" s="264"/>
      <c r="AK769" s="264"/>
      <c r="AL769" s="264"/>
      <c r="AM769" s="264"/>
      <c r="AN769" s="264"/>
      <c r="AO769" s="264"/>
      <c r="AP769" s="264"/>
      <c r="AQ769" s="261" t="e">
        <f>VLOOKUP(A769,#REF!,5,0)</f>
        <v>#REF!</v>
      </c>
      <c r="AR769" s="261" t="e">
        <f>VLOOKUP(A769,#REF!,6,0)</f>
        <v>#REF!</v>
      </c>
      <c r="AS769"/>
    </row>
    <row r="770" spans="1:45" ht="21.6" x14ac:dyDescent="0.65">
      <c r="A770" s="267">
        <v>124711</v>
      </c>
      <c r="B770" s="265" t="s">
        <v>415</v>
      </c>
      <c r="C770" t="s">
        <v>183</v>
      </c>
      <c r="D770" t="s">
        <v>183</v>
      </c>
      <c r="E770" t="s">
        <v>181</v>
      </c>
      <c r="F770" t="s">
        <v>183</v>
      </c>
      <c r="G770" t="s">
        <v>183</v>
      </c>
      <c r="H770" t="s">
        <v>183</v>
      </c>
      <c r="I770" t="s">
        <v>183</v>
      </c>
      <c r="J770" t="s">
        <v>183</v>
      </c>
      <c r="K770" t="s">
        <v>183</v>
      </c>
      <c r="L770" t="s">
        <v>183</v>
      </c>
      <c r="M770" t="s">
        <v>182</v>
      </c>
      <c r="N770" t="s">
        <v>182</v>
      </c>
      <c r="O770" t="s">
        <v>182</v>
      </c>
      <c r="P770" t="s">
        <v>182</v>
      </c>
      <c r="Q770" t="s">
        <v>182</v>
      </c>
      <c r="R770" s="264" t="s">
        <v>182</v>
      </c>
      <c r="S770" s="264" t="s">
        <v>182</v>
      </c>
      <c r="T770" s="264" t="s">
        <v>182</v>
      </c>
      <c r="U770" s="264" t="s">
        <v>182</v>
      </c>
      <c r="V770" s="264" t="s">
        <v>182</v>
      </c>
      <c r="AQ770" s="261" t="s">
        <v>415</v>
      </c>
      <c r="AR770" s="261" t="s">
        <v>307</v>
      </c>
    </row>
    <row r="771" spans="1:45" ht="21.6" x14ac:dyDescent="0.65">
      <c r="A771" s="238">
        <v>124711</v>
      </c>
      <c r="B771" s="265" t="s">
        <v>415</v>
      </c>
      <c r="C771" t="s">
        <v>183</v>
      </c>
      <c r="D771" t="s">
        <v>183</v>
      </c>
      <c r="E771" t="s">
        <v>181</v>
      </c>
      <c r="F771" t="s">
        <v>183</v>
      </c>
      <c r="G771" t="s">
        <v>183</v>
      </c>
      <c r="H771" t="s">
        <v>181</v>
      </c>
      <c r="I771" t="s">
        <v>181</v>
      </c>
      <c r="J771" t="s">
        <v>183</v>
      </c>
      <c r="K771" t="s">
        <v>181</v>
      </c>
      <c r="L771" t="s">
        <v>181</v>
      </c>
      <c r="M771" t="s">
        <v>182</v>
      </c>
      <c r="N771" t="s">
        <v>182</v>
      </c>
      <c r="O771" t="s">
        <v>182</v>
      </c>
      <c r="P771" t="s">
        <v>182</v>
      </c>
      <c r="Q771" t="s">
        <v>182</v>
      </c>
      <c r="R771" s="264" t="s">
        <v>182</v>
      </c>
      <c r="S771" s="264" t="s">
        <v>182</v>
      </c>
      <c r="T771" s="264" t="s">
        <v>182</v>
      </c>
      <c r="U771" s="264" t="s">
        <v>182</v>
      </c>
      <c r="V771" s="264" t="s">
        <v>182</v>
      </c>
      <c r="AQ771" s="261" t="s">
        <v>415</v>
      </c>
      <c r="AR771" s="261" t="s">
        <v>307</v>
      </c>
      <c r="AS771"/>
    </row>
    <row r="772" spans="1:45" ht="14.4" x14ac:dyDescent="0.3">
      <c r="A772" s="287">
        <v>124713</v>
      </c>
      <c r="B772" s="289" t="s">
        <v>415</v>
      </c>
      <c r="C772" s="264" t="s">
        <v>181</v>
      </c>
      <c r="D772" s="264" t="s">
        <v>183</v>
      </c>
      <c r="E772" s="264" t="s">
        <v>183</v>
      </c>
      <c r="F772" s="264" t="s">
        <v>181</v>
      </c>
      <c r="G772" s="264" t="s">
        <v>182</v>
      </c>
      <c r="H772" s="264" t="s">
        <v>183</v>
      </c>
      <c r="I772" s="264" t="s">
        <v>183</v>
      </c>
      <c r="J772" s="264" t="s">
        <v>183</v>
      </c>
      <c r="K772" s="264" t="s">
        <v>183</v>
      </c>
      <c r="L772" s="264" t="s">
        <v>182</v>
      </c>
      <c r="M772" s="264" t="s">
        <v>182</v>
      </c>
      <c r="N772" s="264" t="s">
        <v>182</v>
      </c>
      <c r="O772" s="264" t="s">
        <v>182</v>
      </c>
      <c r="P772" s="264" t="s">
        <v>182</v>
      </c>
      <c r="Q772" s="264" t="s">
        <v>182</v>
      </c>
      <c r="R772" s="264" t="s">
        <v>182</v>
      </c>
      <c r="S772" s="264" t="s">
        <v>182</v>
      </c>
      <c r="T772" s="264" t="s">
        <v>182</v>
      </c>
      <c r="U772" s="264" t="s">
        <v>182</v>
      </c>
      <c r="V772" s="264" t="s">
        <v>182</v>
      </c>
      <c r="W772" s="264"/>
      <c r="X772" s="264"/>
      <c r="Y772" s="264"/>
      <c r="Z772" s="264"/>
      <c r="AA772" s="264"/>
      <c r="AB772" s="264"/>
      <c r="AC772" s="264"/>
      <c r="AD772" s="264"/>
      <c r="AE772" s="264"/>
      <c r="AF772" s="264"/>
      <c r="AG772" s="264"/>
      <c r="AH772" s="264"/>
      <c r="AI772" s="264"/>
      <c r="AJ772" s="264"/>
      <c r="AK772" s="264"/>
      <c r="AL772" s="264"/>
      <c r="AM772" s="264"/>
      <c r="AN772" s="264"/>
      <c r="AO772" s="264"/>
      <c r="AP772" s="264"/>
      <c r="AQ772" s="261" t="e">
        <f>VLOOKUP(A772,#REF!,5,0)</f>
        <v>#REF!</v>
      </c>
      <c r="AR772" s="261" t="e">
        <f>VLOOKUP(A772,#REF!,6,0)</f>
        <v>#REF!</v>
      </c>
      <c r="AS772"/>
    </row>
    <row r="773" spans="1:45" ht="21.6" x14ac:dyDescent="0.65">
      <c r="A773" s="267">
        <v>124715</v>
      </c>
      <c r="B773" s="265" t="s">
        <v>415</v>
      </c>
      <c r="C773" t="s">
        <v>182</v>
      </c>
      <c r="D773" t="s">
        <v>182</v>
      </c>
      <c r="E773" t="s">
        <v>182</v>
      </c>
      <c r="F773" t="s">
        <v>182</v>
      </c>
      <c r="G773" t="s">
        <v>183</v>
      </c>
      <c r="H773" t="s">
        <v>182</v>
      </c>
      <c r="I773" t="s">
        <v>182</v>
      </c>
      <c r="J773" t="s">
        <v>182</v>
      </c>
      <c r="K773" t="s">
        <v>182</v>
      </c>
      <c r="L773" t="s">
        <v>181</v>
      </c>
      <c r="M773" t="s">
        <v>183</v>
      </c>
      <c r="N773" t="s">
        <v>183</v>
      </c>
      <c r="O773" t="s">
        <v>183</v>
      </c>
      <c r="P773" t="s">
        <v>183</v>
      </c>
      <c r="Q773" t="s">
        <v>183</v>
      </c>
      <c r="R773" s="264" t="s">
        <v>182</v>
      </c>
      <c r="S773" s="264" t="s">
        <v>182</v>
      </c>
      <c r="T773" s="264" t="s">
        <v>182</v>
      </c>
      <c r="U773" s="264" t="s">
        <v>182</v>
      </c>
      <c r="V773" s="264" t="s">
        <v>182</v>
      </c>
      <c r="AQ773" s="261" t="s">
        <v>415</v>
      </c>
      <c r="AR773" s="261" t="s">
        <v>307</v>
      </c>
    </row>
    <row r="774" spans="1:45" ht="21.6" x14ac:dyDescent="0.65">
      <c r="A774" s="238">
        <v>124717</v>
      </c>
      <c r="B774" s="265" t="s">
        <v>415</v>
      </c>
      <c r="C774" t="s">
        <v>183</v>
      </c>
      <c r="D774" t="s">
        <v>183</v>
      </c>
      <c r="E774" t="s">
        <v>181</v>
      </c>
      <c r="F774" t="s">
        <v>183</v>
      </c>
      <c r="G774" t="s">
        <v>183</v>
      </c>
      <c r="H774" t="s">
        <v>183</v>
      </c>
      <c r="I774" t="s">
        <v>183</v>
      </c>
      <c r="J774" t="s">
        <v>183</v>
      </c>
      <c r="K774" t="s">
        <v>183</v>
      </c>
      <c r="L774" t="s">
        <v>183</v>
      </c>
      <c r="M774" t="s">
        <v>183</v>
      </c>
      <c r="N774" t="s">
        <v>183</v>
      </c>
      <c r="O774" t="s">
        <v>183</v>
      </c>
      <c r="P774" t="s">
        <v>183</v>
      </c>
      <c r="Q774" t="s">
        <v>183</v>
      </c>
      <c r="R774" s="264" t="s">
        <v>182</v>
      </c>
      <c r="S774" s="264" t="s">
        <v>182</v>
      </c>
      <c r="T774" s="264" t="s">
        <v>182</v>
      </c>
      <c r="U774" s="264" t="s">
        <v>182</v>
      </c>
      <c r="V774" s="264" t="s">
        <v>182</v>
      </c>
      <c r="AQ774" s="261" t="s">
        <v>415</v>
      </c>
      <c r="AR774" s="261" t="s">
        <v>307</v>
      </c>
    </row>
    <row r="775" spans="1:45" ht="21.6" x14ac:dyDescent="0.65">
      <c r="A775" s="267">
        <v>124718</v>
      </c>
      <c r="B775" s="265" t="s">
        <v>415</v>
      </c>
      <c r="C775" t="s">
        <v>183</v>
      </c>
      <c r="D775" t="s">
        <v>183</v>
      </c>
      <c r="E775" t="s">
        <v>183</v>
      </c>
      <c r="F775" t="s">
        <v>183</v>
      </c>
      <c r="G775" t="s">
        <v>183</v>
      </c>
      <c r="H775" t="s">
        <v>183</v>
      </c>
      <c r="I775" t="s">
        <v>183</v>
      </c>
      <c r="J775" t="s">
        <v>183</v>
      </c>
      <c r="K775" t="s">
        <v>183</v>
      </c>
      <c r="L775" t="s">
        <v>181</v>
      </c>
      <c r="M775" t="s">
        <v>183</v>
      </c>
      <c r="N775" t="s">
        <v>183</v>
      </c>
      <c r="O775" t="s">
        <v>183</v>
      </c>
      <c r="P775" t="s">
        <v>183</v>
      </c>
      <c r="Q775" t="s">
        <v>183</v>
      </c>
      <c r="R775" s="264" t="s">
        <v>182</v>
      </c>
      <c r="S775" s="264" t="s">
        <v>182</v>
      </c>
      <c r="T775" s="264" t="s">
        <v>182</v>
      </c>
      <c r="U775" s="264" t="s">
        <v>182</v>
      </c>
      <c r="V775" s="264" t="s">
        <v>182</v>
      </c>
      <c r="AQ775" s="261" t="s">
        <v>415</v>
      </c>
      <c r="AR775" s="261" t="s">
        <v>307</v>
      </c>
    </row>
    <row r="776" spans="1:45" ht="21.6" x14ac:dyDescent="0.65">
      <c r="A776" s="267">
        <v>124720</v>
      </c>
      <c r="B776" s="265" t="s">
        <v>415</v>
      </c>
      <c r="C776" t="s">
        <v>181</v>
      </c>
      <c r="D776" t="s">
        <v>181</v>
      </c>
      <c r="E776" t="s">
        <v>181</v>
      </c>
      <c r="F776" t="s">
        <v>181</v>
      </c>
      <c r="G776" t="s">
        <v>183</v>
      </c>
      <c r="H776" t="s">
        <v>183</v>
      </c>
      <c r="I776" t="s">
        <v>183</v>
      </c>
      <c r="J776" t="s">
        <v>183</v>
      </c>
      <c r="K776" t="s">
        <v>183</v>
      </c>
      <c r="L776" t="s">
        <v>183</v>
      </c>
      <c r="M776" t="s">
        <v>182</v>
      </c>
      <c r="N776" t="s">
        <v>182</v>
      </c>
      <c r="O776" t="s">
        <v>182</v>
      </c>
      <c r="P776" t="s">
        <v>182</v>
      </c>
      <c r="Q776" t="s">
        <v>183</v>
      </c>
      <c r="R776" s="264" t="s">
        <v>182</v>
      </c>
      <c r="S776" s="264" t="s">
        <v>182</v>
      </c>
      <c r="T776" s="264" t="s">
        <v>182</v>
      </c>
      <c r="U776" s="264" t="s">
        <v>182</v>
      </c>
      <c r="V776" s="264" t="s">
        <v>182</v>
      </c>
      <c r="AQ776" s="261" t="s">
        <v>415</v>
      </c>
      <c r="AR776" s="261" t="s">
        <v>307</v>
      </c>
    </row>
    <row r="777" spans="1:45" ht="21.6" x14ac:dyDescent="0.65">
      <c r="A777" s="238">
        <v>124721</v>
      </c>
      <c r="B777" s="265" t="s">
        <v>415</v>
      </c>
      <c r="C777" t="s">
        <v>183</v>
      </c>
      <c r="D777" t="s">
        <v>181</v>
      </c>
      <c r="E777" t="s">
        <v>181</v>
      </c>
      <c r="F777" t="s">
        <v>183</v>
      </c>
      <c r="G777" t="s">
        <v>181</v>
      </c>
      <c r="H777" t="s">
        <v>183</v>
      </c>
      <c r="I777" t="s">
        <v>182</v>
      </c>
      <c r="J777" t="s">
        <v>182</v>
      </c>
      <c r="K777" t="s">
        <v>183</v>
      </c>
      <c r="L777" t="s">
        <v>182</v>
      </c>
      <c r="M777" t="s">
        <v>183</v>
      </c>
      <c r="N777" t="s">
        <v>183</v>
      </c>
      <c r="O777" t="s">
        <v>183</v>
      </c>
      <c r="P777" t="s">
        <v>183</v>
      </c>
      <c r="Q777" t="s">
        <v>183</v>
      </c>
      <c r="R777" s="264" t="s">
        <v>182</v>
      </c>
      <c r="S777" s="264" t="s">
        <v>182</v>
      </c>
      <c r="T777" s="264" t="s">
        <v>182</v>
      </c>
      <c r="U777" s="264" t="s">
        <v>182</v>
      </c>
      <c r="V777" s="264" t="s">
        <v>182</v>
      </c>
      <c r="AQ777" s="261" t="s">
        <v>415</v>
      </c>
      <c r="AR777" s="261" t="s">
        <v>307</v>
      </c>
      <c r="AS777"/>
    </row>
    <row r="778" spans="1:45" ht="21.6" x14ac:dyDescent="0.65">
      <c r="A778" s="238">
        <v>124722</v>
      </c>
      <c r="B778" s="265" t="s">
        <v>415</v>
      </c>
      <c r="C778" t="s">
        <v>183</v>
      </c>
      <c r="D778" t="s">
        <v>183</v>
      </c>
      <c r="E778" t="s">
        <v>183</v>
      </c>
      <c r="F778" t="s">
        <v>183</v>
      </c>
      <c r="G778" t="s">
        <v>183</v>
      </c>
      <c r="H778" t="s">
        <v>183</v>
      </c>
      <c r="I778" t="s">
        <v>183</v>
      </c>
      <c r="J778" t="s">
        <v>183</v>
      </c>
      <c r="K778" t="s">
        <v>183</v>
      </c>
      <c r="L778" t="s">
        <v>183</v>
      </c>
      <c r="M778" t="s">
        <v>182</v>
      </c>
      <c r="N778" t="s">
        <v>182</v>
      </c>
      <c r="O778" t="s">
        <v>182</v>
      </c>
      <c r="P778" t="s">
        <v>182</v>
      </c>
      <c r="Q778" t="s">
        <v>182</v>
      </c>
      <c r="R778" s="264" t="s">
        <v>182</v>
      </c>
      <c r="S778" s="264" t="s">
        <v>182</v>
      </c>
      <c r="T778" s="264" t="s">
        <v>182</v>
      </c>
      <c r="U778" s="264" t="s">
        <v>182</v>
      </c>
      <c r="V778" s="264" t="s">
        <v>182</v>
      </c>
      <c r="AQ778" s="261" t="s">
        <v>415</v>
      </c>
      <c r="AR778" s="261" t="s">
        <v>307</v>
      </c>
    </row>
    <row r="779" spans="1:45" ht="21.6" x14ac:dyDescent="0.65">
      <c r="A779" s="267">
        <v>124723</v>
      </c>
      <c r="B779" s="265" t="s">
        <v>415</v>
      </c>
      <c r="C779" t="s">
        <v>183</v>
      </c>
      <c r="D779" t="s">
        <v>183</v>
      </c>
      <c r="E779" t="s">
        <v>181</v>
      </c>
      <c r="F779" t="s">
        <v>183</v>
      </c>
      <c r="G779" t="s">
        <v>182</v>
      </c>
      <c r="H779" t="s">
        <v>182</v>
      </c>
      <c r="I779" t="s">
        <v>183</v>
      </c>
      <c r="J779" t="s">
        <v>183</v>
      </c>
      <c r="K779" t="s">
        <v>183</v>
      </c>
      <c r="L779" t="s">
        <v>181</v>
      </c>
      <c r="M779" t="s">
        <v>183</v>
      </c>
      <c r="N779" t="s">
        <v>183</v>
      </c>
      <c r="O779" t="s">
        <v>183</v>
      </c>
      <c r="P779" t="s">
        <v>183</v>
      </c>
      <c r="Q779" t="s">
        <v>183</v>
      </c>
      <c r="R779" s="264" t="s">
        <v>182</v>
      </c>
      <c r="S779" s="264" t="s">
        <v>182</v>
      </c>
      <c r="T779" s="264" t="s">
        <v>182</v>
      </c>
      <c r="U779" s="264" t="s">
        <v>182</v>
      </c>
      <c r="V779" s="264" t="s">
        <v>182</v>
      </c>
      <c r="AQ779" s="261" t="s">
        <v>415</v>
      </c>
      <c r="AR779" s="261" t="s">
        <v>307</v>
      </c>
    </row>
    <row r="780" spans="1:45" ht="21.6" x14ac:dyDescent="0.65">
      <c r="A780" s="238">
        <v>124724</v>
      </c>
      <c r="B780" s="265" t="s">
        <v>415</v>
      </c>
      <c r="C780" t="s">
        <v>181</v>
      </c>
      <c r="D780" t="s">
        <v>181</v>
      </c>
      <c r="E780" t="s">
        <v>183</v>
      </c>
      <c r="F780" t="s">
        <v>181</v>
      </c>
      <c r="G780" t="s">
        <v>181</v>
      </c>
      <c r="H780" t="s">
        <v>183</v>
      </c>
      <c r="I780" t="s">
        <v>183</v>
      </c>
      <c r="J780" t="s">
        <v>183</v>
      </c>
      <c r="K780" t="s">
        <v>183</v>
      </c>
      <c r="L780" t="s">
        <v>183</v>
      </c>
      <c r="M780" t="s">
        <v>183</v>
      </c>
      <c r="N780" t="s">
        <v>183</v>
      </c>
      <c r="O780" t="s">
        <v>183</v>
      </c>
      <c r="P780" t="s">
        <v>183</v>
      </c>
      <c r="Q780" t="s">
        <v>183</v>
      </c>
      <c r="R780" s="264" t="s">
        <v>182</v>
      </c>
      <c r="S780" s="264" t="s">
        <v>182</v>
      </c>
      <c r="T780" s="264" t="s">
        <v>182</v>
      </c>
      <c r="U780" s="264" t="s">
        <v>182</v>
      </c>
      <c r="V780" s="264" t="s">
        <v>182</v>
      </c>
      <c r="AQ780" s="261" t="s">
        <v>415</v>
      </c>
      <c r="AR780" s="261" t="s">
        <v>307</v>
      </c>
    </row>
    <row r="781" spans="1:45" ht="21.6" x14ac:dyDescent="0.65">
      <c r="A781" s="238">
        <v>124725</v>
      </c>
      <c r="B781" s="265" t="s">
        <v>415</v>
      </c>
      <c r="C781" t="s">
        <v>183</v>
      </c>
      <c r="D781" t="s">
        <v>183</v>
      </c>
      <c r="E781" t="s">
        <v>183</v>
      </c>
      <c r="F781" t="s">
        <v>183</v>
      </c>
      <c r="G781" t="s">
        <v>182</v>
      </c>
      <c r="H781" t="s">
        <v>182</v>
      </c>
      <c r="I781" t="s">
        <v>183</v>
      </c>
      <c r="J781" t="s">
        <v>183</v>
      </c>
      <c r="K781" t="s">
        <v>182</v>
      </c>
      <c r="L781" t="s">
        <v>183</v>
      </c>
      <c r="M781" t="s">
        <v>183</v>
      </c>
      <c r="N781" t="s">
        <v>182</v>
      </c>
      <c r="O781" t="s">
        <v>182</v>
      </c>
      <c r="P781" t="s">
        <v>182</v>
      </c>
      <c r="Q781" t="s">
        <v>183</v>
      </c>
      <c r="R781" s="264" t="s">
        <v>182</v>
      </c>
      <c r="S781" s="264" t="s">
        <v>182</v>
      </c>
      <c r="T781" s="264" t="s">
        <v>182</v>
      </c>
      <c r="U781" s="264" t="s">
        <v>182</v>
      </c>
      <c r="V781" s="264" t="s">
        <v>182</v>
      </c>
      <c r="AQ781" s="261" t="s">
        <v>415</v>
      </c>
      <c r="AR781" s="261" t="s">
        <v>307</v>
      </c>
    </row>
    <row r="782" spans="1:45" ht="14.4" x14ac:dyDescent="0.3">
      <c r="A782" s="287">
        <v>124728</v>
      </c>
      <c r="B782" s="289" t="s">
        <v>415</v>
      </c>
      <c r="C782" s="264" t="s">
        <v>183</v>
      </c>
      <c r="D782" s="264" t="s">
        <v>183</v>
      </c>
      <c r="E782" s="264" t="s">
        <v>183</v>
      </c>
      <c r="F782" s="264" t="s">
        <v>183</v>
      </c>
      <c r="G782" s="264" t="s">
        <v>183</v>
      </c>
      <c r="H782" s="264" t="s">
        <v>183</v>
      </c>
      <c r="I782" s="264" t="s">
        <v>183</v>
      </c>
      <c r="J782" s="264" t="s">
        <v>183</v>
      </c>
      <c r="K782" s="264" t="s">
        <v>183</v>
      </c>
      <c r="L782" s="264" t="s">
        <v>183</v>
      </c>
      <c r="M782" s="264" t="s">
        <v>182</v>
      </c>
      <c r="N782" s="264" t="s">
        <v>182</v>
      </c>
      <c r="O782" s="264" t="s">
        <v>182</v>
      </c>
      <c r="P782" s="264" t="s">
        <v>182</v>
      </c>
      <c r="Q782" s="264" t="s">
        <v>182</v>
      </c>
      <c r="R782" s="264" t="s">
        <v>182</v>
      </c>
      <c r="S782" s="264" t="s">
        <v>182</v>
      </c>
      <c r="T782" s="264" t="s">
        <v>182</v>
      </c>
      <c r="U782" s="264" t="s">
        <v>182</v>
      </c>
      <c r="V782" s="264" t="s">
        <v>182</v>
      </c>
      <c r="W782" s="264"/>
      <c r="X782" s="264"/>
      <c r="Y782" s="264"/>
      <c r="Z782" s="264"/>
      <c r="AA782" s="264"/>
      <c r="AB782" s="264"/>
      <c r="AC782" s="264"/>
      <c r="AD782" s="264"/>
      <c r="AE782" s="264"/>
      <c r="AF782" s="264"/>
      <c r="AG782" s="264"/>
      <c r="AH782" s="264"/>
      <c r="AI782" s="264"/>
      <c r="AJ782" s="264"/>
      <c r="AK782" s="264"/>
      <c r="AL782" s="264"/>
      <c r="AM782" s="264"/>
      <c r="AN782" s="264"/>
      <c r="AO782" s="264"/>
      <c r="AP782" s="264"/>
      <c r="AQ782" s="261" t="e">
        <f>VLOOKUP(A782,#REF!,5,0)</f>
        <v>#REF!</v>
      </c>
      <c r="AR782" s="261" t="e">
        <f>VLOOKUP(A782,#REF!,6,0)</f>
        <v>#REF!</v>
      </c>
      <c r="AS782"/>
    </row>
    <row r="783" spans="1:45" ht="21.6" x14ac:dyDescent="0.65">
      <c r="A783" s="267">
        <v>124729</v>
      </c>
      <c r="B783" s="265" t="s">
        <v>415</v>
      </c>
      <c r="C783" t="s">
        <v>183</v>
      </c>
      <c r="D783" t="s">
        <v>183</v>
      </c>
      <c r="E783" t="s">
        <v>183</v>
      </c>
      <c r="F783" t="s">
        <v>183</v>
      </c>
      <c r="G783" t="s">
        <v>183</v>
      </c>
      <c r="H783" t="s">
        <v>183</v>
      </c>
      <c r="I783" t="s">
        <v>183</v>
      </c>
      <c r="J783" t="s">
        <v>182</v>
      </c>
      <c r="K783" t="s">
        <v>182</v>
      </c>
      <c r="L783" t="s">
        <v>183</v>
      </c>
      <c r="M783" t="s">
        <v>183</v>
      </c>
      <c r="N783" t="s">
        <v>183</v>
      </c>
      <c r="O783" t="s">
        <v>183</v>
      </c>
      <c r="P783" t="s">
        <v>183</v>
      </c>
      <c r="Q783" t="s">
        <v>183</v>
      </c>
      <c r="R783" s="264" t="s">
        <v>182</v>
      </c>
      <c r="S783" s="264" t="s">
        <v>182</v>
      </c>
      <c r="T783" s="264" t="s">
        <v>182</v>
      </c>
      <c r="U783" s="264" t="s">
        <v>182</v>
      </c>
      <c r="V783" s="264" t="s">
        <v>182</v>
      </c>
      <c r="AQ783" s="261" t="s">
        <v>415</v>
      </c>
      <c r="AR783" s="261" t="s">
        <v>307</v>
      </c>
    </row>
    <row r="784" spans="1:45" ht="21.6" x14ac:dyDescent="0.65">
      <c r="A784" s="238">
        <v>124730</v>
      </c>
      <c r="B784" s="265" t="s">
        <v>415</v>
      </c>
      <c r="C784" t="s">
        <v>183</v>
      </c>
      <c r="D784" t="s">
        <v>183</v>
      </c>
      <c r="E784" t="s">
        <v>183</v>
      </c>
      <c r="F784" t="s">
        <v>183</v>
      </c>
      <c r="G784" t="s">
        <v>183</v>
      </c>
      <c r="H784" t="s">
        <v>183</v>
      </c>
      <c r="I784" t="s">
        <v>183</v>
      </c>
      <c r="J784" t="s">
        <v>183</v>
      </c>
      <c r="K784" t="s">
        <v>181</v>
      </c>
      <c r="L784" t="s">
        <v>183</v>
      </c>
      <c r="M784" t="s">
        <v>183</v>
      </c>
      <c r="N784" t="s">
        <v>183</v>
      </c>
      <c r="O784" t="s">
        <v>183</v>
      </c>
      <c r="P784" t="s">
        <v>183</v>
      </c>
      <c r="Q784" t="s">
        <v>183</v>
      </c>
      <c r="R784" s="261" t="s">
        <v>182</v>
      </c>
      <c r="S784" s="261" t="s">
        <v>182</v>
      </c>
      <c r="T784" s="261" t="s">
        <v>182</v>
      </c>
      <c r="U784" s="261" t="s">
        <v>182</v>
      </c>
      <c r="V784" s="261" t="s">
        <v>182</v>
      </c>
      <c r="AQ784" s="261" t="s">
        <v>415</v>
      </c>
      <c r="AR784" s="261" t="s">
        <v>307</v>
      </c>
    </row>
    <row r="785" spans="1:45" ht="21.6" x14ac:dyDescent="0.65">
      <c r="A785" s="267">
        <v>124731</v>
      </c>
      <c r="B785" s="265" t="s">
        <v>415</v>
      </c>
      <c r="C785" t="s">
        <v>183</v>
      </c>
      <c r="D785" t="s">
        <v>183</v>
      </c>
      <c r="E785" t="s">
        <v>181</v>
      </c>
      <c r="F785" t="s">
        <v>183</v>
      </c>
      <c r="G785" t="s">
        <v>183</v>
      </c>
      <c r="H785" t="s">
        <v>183</v>
      </c>
      <c r="I785" t="s">
        <v>183</v>
      </c>
      <c r="J785" t="s">
        <v>183</v>
      </c>
      <c r="K785" t="s">
        <v>183</v>
      </c>
      <c r="L785" t="s">
        <v>183</v>
      </c>
      <c r="M785" t="s">
        <v>183</v>
      </c>
      <c r="N785" t="s">
        <v>183</v>
      </c>
      <c r="O785" t="s">
        <v>183</v>
      </c>
      <c r="P785" t="s">
        <v>183</v>
      </c>
      <c r="Q785" t="s">
        <v>183</v>
      </c>
      <c r="R785" s="261" t="s">
        <v>182</v>
      </c>
      <c r="S785" s="261" t="s">
        <v>182</v>
      </c>
      <c r="T785" s="261" t="s">
        <v>182</v>
      </c>
      <c r="U785" s="261" t="s">
        <v>182</v>
      </c>
      <c r="V785" s="261" t="s">
        <v>182</v>
      </c>
      <c r="AQ785" s="261" t="s">
        <v>415</v>
      </c>
      <c r="AR785" s="261" t="s">
        <v>307</v>
      </c>
    </row>
    <row r="786" spans="1:45" ht="21.6" x14ac:dyDescent="0.65">
      <c r="A786" s="267">
        <v>124732</v>
      </c>
      <c r="B786" s="265" t="s">
        <v>415</v>
      </c>
      <c r="C786" t="s">
        <v>183</v>
      </c>
      <c r="D786" t="s">
        <v>183</v>
      </c>
      <c r="E786" t="s">
        <v>183</v>
      </c>
      <c r="F786" t="s">
        <v>183</v>
      </c>
      <c r="G786" t="s">
        <v>183</v>
      </c>
      <c r="H786" t="s">
        <v>183</v>
      </c>
      <c r="I786" t="s">
        <v>183</v>
      </c>
      <c r="J786" t="s">
        <v>183</v>
      </c>
      <c r="K786" t="s">
        <v>183</v>
      </c>
      <c r="L786" t="s">
        <v>183</v>
      </c>
      <c r="M786" t="s">
        <v>183</v>
      </c>
      <c r="N786" t="s">
        <v>183</v>
      </c>
      <c r="O786" t="s">
        <v>183</v>
      </c>
      <c r="P786" t="s">
        <v>183</v>
      </c>
      <c r="Q786" t="s">
        <v>183</v>
      </c>
      <c r="R786" s="264" t="s">
        <v>182</v>
      </c>
      <c r="S786" s="264" t="s">
        <v>182</v>
      </c>
      <c r="T786" s="264" t="s">
        <v>182</v>
      </c>
      <c r="U786" s="264" t="s">
        <v>182</v>
      </c>
      <c r="V786" s="264" t="s">
        <v>182</v>
      </c>
      <c r="AQ786" s="261" t="s">
        <v>415</v>
      </c>
      <c r="AR786" s="261" t="s">
        <v>307</v>
      </c>
      <c r="AS786"/>
    </row>
    <row r="787" spans="1:45" ht="21.6" x14ac:dyDescent="0.65">
      <c r="A787" s="267">
        <v>124734</v>
      </c>
      <c r="B787" s="265" t="s">
        <v>415</v>
      </c>
      <c r="C787" t="s">
        <v>181</v>
      </c>
      <c r="D787" t="s">
        <v>181</v>
      </c>
      <c r="E787" t="s">
        <v>183</v>
      </c>
      <c r="F787" t="s">
        <v>183</v>
      </c>
      <c r="G787" t="s">
        <v>181</v>
      </c>
      <c r="H787" t="s">
        <v>181</v>
      </c>
      <c r="I787" t="s">
        <v>181</v>
      </c>
      <c r="J787" t="s">
        <v>183</v>
      </c>
      <c r="K787" t="s">
        <v>183</v>
      </c>
      <c r="L787" t="s">
        <v>181</v>
      </c>
      <c r="M787" t="s">
        <v>182</v>
      </c>
      <c r="N787" t="s">
        <v>182</v>
      </c>
      <c r="O787" t="s">
        <v>182</v>
      </c>
      <c r="P787" t="s">
        <v>182</v>
      </c>
      <c r="Q787" t="s">
        <v>182</v>
      </c>
      <c r="R787" s="264" t="s">
        <v>182</v>
      </c>
      <c r="S787" s="264" t="s">
        <v>182</v>
      </c>
      <c r="T787" s="264" t="s">
        <v>182</v>
      </c>
      <c r="U787" s="264" t="s">
        <v>182</v>
      </c>
      <c r="V787" s="264" t="s">
        <v>182</v>
      </c>
      <c r="AQ787" s="261" t="s">
        <v>415</v>
      </c>
      <c r="AR787" s="261" t="s">
        <v>307</v>
      </c>
      <c r="AS787"/>
    </row>
    <row r="788" spans="1:45" ht="21.6" x14ac:dyDescent="0.65">
      <c r="A788" s="267">
        <v>124736</v>
      </c>
      <c r="B788" s="265" t="s">
        <v>415</v>
      </c>
      <c r="C788" t="s">
        <v>182</v>
      </c>
      <c r="D788" t="s">
        <v>182</v>
      </c>
      <c r="E788" t="s">
        <v>181</v>
      </c>
      <c r="F788" t="s">
        <v>181</v>
      </c>
      <c r="G788" t="s">
        <v>183</v>
      </c>
      <c r="H788" t="s">
        <v>183</v>
      </c>
      <c r="I788" t="s">
        <v>182</v>
      </c>
      <c r="J788" t="s">
        <v>182</v>
      </c>
      <c r="K788" t="s">
        <v>182</v>
      </c>
      <c r="L788" t="s">
        <v>181</v>
      </c>
      <c r="M788" t="s">
        <v>181</v>
      </c>
      <c r="N788" t="s">
        <v>181</v>
      </c>
      <c r="O788" t="s">
        <v>182</v>
      </c>
      <c r="P788" t="s">
        <v>183</v>
      </c>
      <c r="Q788" t="s">
        <v>183</v>
      </c>
      <c r="R788" t="s">
        <v>182</v>
      </c>
      <c r="S788" t="s">
        <v>181</v>
      </c>
      <c r="T788" t="s">
        <v>182</v>
      </c>
      <c r="U788" t="s">
        <v>181</v>
      </c>
      <c r="V788" t="s">
        <v>183</v>
      </c>
      <c r="AQ788" s="261" t="s">
        <v>415</v>
      </c>
      <c r="AR788" s="261" t="s">
        <v>307</v>
      </c>
    </row>
    <row r="789" spans="1:45" ht="14.4" x14ac:dyDescent="0.3">
      <c r="A789" s="287">
        <v>124742</v>
      </c>
      <c r="B789" s="289" t="s">
        <v>415</v>
      </c>
      <c r="C789" s="264" t="s">
        <v>182</v>
      </c>
      <c r="D789" s="264" t="s">
        <v>182</v>
      </c>
      <c r="E789" s="264" t="s">
        <v>182</v>
      </c>
      <c r="F789" s="264" t="s">
        <v>182</v>
      </c>
      <c r="G789" s="264" t="s">
        <v>182</v>
      </c>
      <c r="H789" s="264" t="s">
        <v>182</v>
      </c>
      <c r="I789" s="264" t="s">
        <v>182</v>
      </c>
      <c r="J789" s="264" t="s">
        <v>182</v>
      </c>
      <c r="K789" s="264" t="s">
        <v>182</v>
      </c>
      <c r="L789" s="264" t="s">
        <v>182</v>
      </c>
      <c r="M789" s="264" t="s">
        <v>182</v>
      </c>
      <c r="N789" s="264" t="s">
        <v>182</v>
      </c>
      <c r="O789" s="264" t="s">
        <v>182</v>
      </c>
      <c r="P789" s="264" t="s">
        <v>182</v>
      </c>
      <c r="Q789" s="264" t="s">
        <v>182</v>
      </c>
      <c r="R789" s="264" t="s">
        <v>182</v>
      </c>
      <c r="S789" s="264" t="s">
        <v>182</v>
      </c>
      <c r="T789" s="264" t="s">
        <v>182</v>
      </c>
      <c r="U789" s="264" t="s">
        <v>183</v>
      </c>
      <c r="V789" s="264" t="s">
        <v>182</v>
      </c>
      <c r="W789" s="264"/>
      <c r="X789" s="264"/>
      <c r="Y789" s="264"/>
      <c r="Z789" s="264"/>
      <c r="AA789" s="264"/>
      <c r="AB789" s="264"/>
      <c r="AC789" s="264"/>
      <c r="AD789" s="264"/>
      <c r="AE789" s="264"/>
      <c r="AF789" s="264"/>
      <c r="AG789" s="264"/>
      <c r="AH789" s="264"/>
      <c r="AI789" s="264"/>
      <c r="AJ789" s="264"/>
      <c r="AK789" s="264"/>
      <c r="AL789" s="264"/>
      <c r="AM789" s="264"/>
      <c r="AN789" s="264"/>
      <c r="AO789" s="264"/>
      <c r="AP789" s="264"/>
      <c r="AQ789" s="261" t="e">
        <f>VLOOKUP(A789,#REF!,5,0)</f>
        <v>#REF!</v>
      </c>
      <c r="AR789" s="261" t="e">
        <f>VLOOKUP(A789,#REF!,6,0)</f>
        <v>#REF!</v>
      </c>
      <c r="AS789"/>
    </row>
    <row r="790" spans="1:45" ht="21.6" x14ac:dyDescent="0.65">
      <c r="A790" s="268">
        <v>124745</v>
      </c>
      <c r="B790" s="265" t="s">
        <v>415</v>
      </c>
      <c r="C790" t="s">
        <v>182</v>
      </c>
      <c r="D790" t="s">
        <v>183</v>
      </c>
      <c r="E790" t="s">
        <v>182</v>
      </c>
      <c r="F790" t="s">
        <v>182</v>
      </c>
      <c r="G790" t="s">
        <v>183</v>
      </c>
      <c r="H790" t="s">
        <v>182</v>
      </c>
      <c r="I790" t="s">
        <v>182</v>
      </c>
      <c r="J790" t="s">
        <v>183</v>
      </c>
      <c r="K790" t="s">
        <v>183</v>
      </c>
      <c r="L790" t="s">
        <v>183</v>
      </c>
      <c r="M790" t="s">
        <v>182</v>
      </c>
      <c r="N790" t="s">
        <v>182</v>
      </c>
      <c r="O790" t="s">
        <v>182</v>
      </c>
      <c r="P790" t="s">
        <v>182</v>
      </c>
      <c r="Q790" t="s">
        <v>182</v>
      </c>
      <c r="R790" s="264" t="s">
        <v>182</v>
      </c>
      <c r="S790" s="264" t="s">
        <v>182</v>
      </c>
      <c r="T790" s="264" t="s">
        <v>182</v>
      </c>
      <c r="U790" s="264" t="s">
        <v>182</v>
      </c>
      <c r="V790" s="264" t="s">
        <v>182</v>
      </c>
      <c r="AQ790" s="261" t="s">
        <v>415</v>
      </c>
      <c r="AR790" s="261" t="s">
        <v>307</v>
      </c>
    </row>
    <row r="791" spans="1:45" ht="21.6" x14ac:dyDescent="0.65">
      <c r="A791" s="268">
        <v>124771</v>
      </c>
      <c r="B791" s="265" t="s">
        <v>415</v>
      </c>
      <c r="C791" t="s">
        <v>182</v>
      </c>
      <c r="D791" t="s">
        <v>183</v>
      </c>
      <c r="E791" t="s">
        <v>182</v>
      </c>
      <c r="F791" t="s">
        <v>182</v>
      </c>
      <c r="G791" t="s">
        <v>183</v>
      </c>
      <c r="H791" t="s">
        <v>183</v>
      </c>
      <c r="I791" t="s">
        <v>182</v>
      </c>
      <c r="J791" t="s">
        <v>183</v>
      </c>
      <c r="K791" t="s">
        <v>183</v>
      </c>
      <c r="L791" t="s">
        <v>183</v>
      </c>
      <c r="M791" t="s">
        <v>182</v>
      </c>
      <c r="N791" t="s">
        <v>182</v>
      </c>
      <c r="O791" t="s">
        <v>182</v>
      </c>
      <c r="P791" t="s">
        <v>182</v>
      </c>
      <c r="Q791" t="s">
        <v>182</v>
      </c>
      <c r="R791" s="264" t="s">
        <v>182</v>
      </c>
      <c r="S791" s="264" t="s">
        <v>182</v>
      </c>
      <c r="T791" s="264" t="s">
        <v>182</v>
      </c>
      <c r="U791" s="264" t="s">
        <v>182</v>
      </c>
      <c r="V791" s="264" t="s">
        <v>182</v>
      </c>
      <c r="AQ791" s="261" t="s">
        <v>415</v>
      </c>
      <c r="AR791" s="261" t="s">
        <v>307</v>
      </c>
    </row>
    <row r="792" spans="1:45" ht="21.6" x14ac:dyDescent="0.65">
      <c r="A792" s="268">
        <v>124781</v>
      </c>
      <c r="B792" s="265" t="s">
        <v>415</v>
      </c>
      <c r="C792" t="s">
        <v>182</v>
      </c>
      <c r="D792" t="s">
        <v>182</v>
      </c>
      <c r="E792" t="s">
        <v>182</v>
      </c>
      <c r="F792" t="s">
        <v>182</v>
      </c>
      <c r="G792" t="s">
        <v>183</v>
      </c>
      <c r="H792" t="s">
        <v>182</v>
      </c>
      <c r="I792" t="s">
        <v>182</v>
      </c>
      <c r="J792" t="s">
        <v>182</v>
      </c>
      <c r="K792" t="s">
        <v>182</v>
      </c>
      <c r="L792" t="s">
        <v>182</v>
      </c>
      <c r="M792" t="s">
        <v>183</v>
      </c>
      <c r="N792" t="s">
        <v>183</v>
      </c>
      <c r="O792" t="s">
        <v>183</v>
      </c>
      <c r="P792" t="s">
        <v>183</v>
      </c>
      <c r="Q792" t="s">
        <v>183</v>
      </c>
      <c r="R792" s="264" t="s">
        <v>182</v>
      </c>
      <c r="S792" s="264" t="s">
        <v>182</v>
      </c>
      <c r="T792" s="264" t="s">
        <v>182</v>
      </c>
      <c r="U792" s="264" t="s">
        <v>182</v>
      </c>
      <c r="V792" s="264" t="s">
        <v>182</v>
      </c>
      <c r="AQ792" s="261" t="s">
        <v>415</v>
      </c>
      <c r="AR792" s="261" t="s">
        <v>307</v>
      </c>
    </row>
    <row r="793" spans="1:45" ht="21.6" x14ac:dyDescent="0.65">
      <c r="A793" s="268">
        <v>124789</v>
      </c>
      <c r="B793" s="265" t="s">
        <v>415</v>
      </c>
      <c r="C793" t="s">
        <v>182</v>
      </c>
      <c r="D793" t="s">
        <v>183</v>
      </c>
      <c r="E793" t="s">
        <v>182</v>
      </c>
      <c r="F793" t="s">
        <v>183</v>
      </c>
      <c r="G793" t="s">
        <v>183</v>
      </c>
      <c r="H793" t="s">
        <v>183</v>
      </c>
      <c r="I793" t="s">
        <v>182</v>
      </c>
      <c r="J793" t="s">
        <v>182</v>
      </c>
      <c r="K793" t="s">
        <v>183</v>
      </c>
      <c r="L793" t="s">
        <v>183</v>
      </c>
      <c r="M793" t="s">
        <v>182</v>
      </c>
      <c r="N793" t="s">
        <v>182</v>
      </c>
      <c r="O793" t="s">
        <v>182</v>
      </c>
      <c r="P793" t="s">
        <v>182</v>
      </c>
      <c r="Q793" t="s">
        <v>182</v>
      </c>
      <c r="R793" s="264" t="s">
        <v>182</v>
      </c>
      <c r="S793" s="264" t="s">
        <v>182</v>
      </c>
      <c r="T793" s="264" t="s">
        <v>182</v>
      </c>
      <c r="U793" s="264" t="s">
        <v>182</v>
      </c>
      <c r="V793" s="264" t="s">
        <v>182</v>
      </c>
      <c r="AQ793" s="261" t="s">
        <v>415</v>
      </c>
      <c r="AR793" s="261" t="s">
        <v>307</v>
      </c>
    </row>
    <row r="794" spans="1:45" ht="21.6" x14ac:dyDescent="0.65">
      <c r="A794" s="268">
        <v>124809</v>
      </c>
      <c r="B794" s="265" t="s">
        <v>415</v>
      </c>
      <c r="C794" t="s">
        <v>182</v>
      </c>
      <c r="D794" t="s">
        <v>182</v>
      </c>
      <c r="E794" t="s">
        <v>182</v>
      </c>
      <c r="F794" t="s">
        <v>182</v>
      </c>
      <c r="G794" t="s">
        <v>183</v>
      </c>
      <c r="H794" t="s">
        <v>183</v>
      </c>
      <c r="I794" t="s">
        <v>182</v>
      </c>
      <c r="J794" t="s">
        <v>182</v>
      </c>
      <c r="K794" t="s">
        <v>182</v>
      </c>
      <c r="L794" t="s">
        <v>182</v>
      </c>
      <c r="M794" t="s">
        <v>183</v>
      </c>
      <c r="N794" t="s">
        <v>182</v>
      </c>
      <c r="O794" t="s">
        <v>182</v>
      </c>
      <c r="P794" t="s">
        <v>183</v>
      </c>
      <c r="Q794" t="s">
        <v>182</v>
      </c>
      <c r="R794" s="264" t="s">
        <v>182</v>
      </c>
      <c r="S794" s="264" t="s">
        <v>182</v>
      </c>
      <c r="T794" s="264" t="s">
        <v>182</v>
      </c>
      <c r="U794" s="264" t="s">
        <v>182</v>
      </c>
      <c r="V794" s="264" t="s">
        <v>182</v>
      </c>
      <c r="AQ794" s="261" t="s">
        <v>415</v>
      </c>
      <c r="AR794" s="261" t="s">
        <v>307</v>
      </c>
    </row>
    <row r="795" spans="1:45" ht="21.6" x14ac:dyDescent="0.65">
      <c r="A795" s="268">
        <v>124817</v>
      </c>
      <c r="B795" s="265" t="s">
        <v>415</v>
      </c>
      <c r="C795" t="s">
        <v>182</v>
      </c>
      <c r="D795" t="s">
        <v>182</v>
      </c>
      <c r="E795" t="s">
        <v>182</v>
      </c>
      <c r="F795" t="s">
        <v>182</v>
      </c>
      <c r="G795" t="s">
        <v>182</v>
      </c>
      <c r="H795" t="s">
        <v>183</v>
      </c>
      <c r="I795" t="s">
        <v>182</v>
      </c>
      <c r="J795" t="s">
        <v>182</v>
      </c>
      <c r="K795" t="s">
        <v>182</v>
      </c>
      <c r="L795" t="s">
        <v>182</v>
      </c>
      <c r="M795" t="s">
        <v>183</v>
      </c>
      <c r="N795" t="s">
        <v>183</v>
      </c>
      <c r="O795" t="s">
        <v>182</v>
      </c>
      <c r="P795" t="s">
        <v>183</v>
      </c>
      <c r="Q795" t="s">
        <v>183</v>
      </c>
      <c r="R795" s="264" t="s">
        <v>182</v>
      </c>
      <c r="S795" s="264" t="s">
        <v>182</v>
      </c>
      <c r="T795" s="264" t="s">
        <v>182</v>
      </c>
      <c r="U795" s="264" t="s">
        <v>182</v>
      </c>
      <c r="V795" s="264" t="s">
        <v>182</v>
      </c>
      <c r="AQ795" s="261" t="s">
        <v>415</v>
      </c>
      <c r="AR795" s="261" t="s">
        <v>307</v>
      </c>
    </row>
    <row r="796" spans="1:45" ht="21.6" x14ac:dyDescent="0.65">
      <c r="A796" s="268">
        <v>124821</v>
      </c>
      <c r="B796" s="265" t="s">
        <v>415</v>
      </c>
      <c r="C796" t="s">
        <v>182</v>
      </c>
      <c r="D796" t="s">
        <v>182</v>
      </c>
      <c r="E796" t="s">
        <v>182</v>
      </c>
      <c r="F796" t="s">
        <v>182</v>
      </c>
      <c r="G796" t="s">
        <v>183</v>
      </c>
      <c r="H796" t="s">
        <v>183</v>
      </c>
      <c r="I796" t="s">
        <v>182</v>
      </c>
      <c r="J796" t="s">
        <v>182</v>
      </c>
      <c r="K796" t="s">
        <v>182</v>
      </c>
      <c r="L796" t="s">
        <v>183</v>
      </c>
      <c r="M796" t="s">
        <v>183</v>
      </c>
      <c r="N796" t="s">
        <v>183</v>
      </c>
      <c r="O796" t="s">
        <v>182</v>
      </c>
      <c r="P796" t="s">
        <v>183</v>
      </c>
      <c r="Q796" t="s">
        <v>183</v>
      </c>
      <c r="R796" s="264" t="s">
        <v>182</v>
      </c>
      <c r="S796" s="264" t="s">
        <v>182</v>
      </c>
      <c r="T796" s="264" t="s">
        <v>182</v>
      </c>
      <c r="U796" s="264" t="s">
        <v>182</v>
      </c>
      <c r="V796" s="264" t="s">
        <v>182</v>
      </c>
      <c r="AQ796" s="261" t="s">
        <v>415</v>
      </c>
      <c r="AR796" s="261" t="s">
        <v>307</v>
      </c>
    </row>
    <row r="797" spans="1:45" ht="21.6" x14ac:dyDescent="0.65">
      <c r="A797" s="268">
        <v>124832</v>
      </c>
      <c r="B797" s="265" t="s">
        <v>415</v>
      </c>
      <c r="C797" t="s">
        <v>182</v>
      </c>
      <c r="D797" t="s">
        <v>182</v>
      </c>
      <c r="E797" t="s">
        <v>182</v>
      </c>
      <c r="F797" t="s">
        <v>182</v>
      </c>
      <c r="G797" t="s">
        <v>183</v>
      </c>
      <c r="H797" t="s">
        <v>183</v>
      </c>
      <c r="I797" t="s">
        <v>182</v>
      </c>
      <c r="J797" t="s">
        <v>182</v>
      </c>
      <c r="K797" t="s">
        <v>183</v>
      </c>
      <c r="L797" t="s">
        <v>182</v>
      </c>
      <c r="M797" t="s">
        <v>183</v>
      </c>
      <c r="N797" t="s">
        <v>182</v>
      </c>
      <c r="O797" t="s">
        <v>182</v>
      </c>
      <c r="P797" t="s">
        <v>182</v>
      </c>
      <c r="Q797" t="s">
        <v>182</v>
      </c>
      <c r="R797" s="264" t="s">
        <v>182</v>
      </c>
      <c r="S797" s="264" t="s">
        <v>182</v>
      </c>
      <c r="T797" s="264" t="s">
        <v>182</v>
      </c>
      <c r="U797" s="264" t="s">
        <v>182</v>
      </c>
      <c r="V797" s="264" t="s">
        <v>182</v>
      </c>
      <c r="AQ797" s="261" t="s">
        <v>415</v>
      </c>
      <c r="AR797" s="261" t="s">
        <v>307</v>
      </c>
    </row>
    <row r="798" spans="1:45" ht="21.6" x14ac:dyDescent="0.65">
      <c r="A798" s="268">
        <v>124847</v>
      </c>
      <c r="B798" s="265" t="s">
        <v>415</v>
      </c>
      <c r="C798" t="s">
        <v>182</v>
      </c>
      <c r="D798" t="s">
        <v>182</v>
      </c>
      <c r="E798" t="s">
        <v>182</v>
      </c>
      <c r="F798" t="s">
        <v>182</v>
      </c>
      <c r="G798" t="s">
        <v>182</v>
      </c>
      <c r="H798" t="s">
        <v>183</v>
      </c>
      <c r="I798" t="s">
        <v>182</v>
      </c>
      <c r="J798" t="s">
        <v>182</v>
      </c>
      <c r="K798" t="s">
        <v>182</v>
      </c>
      <c r="L798" t="s">
        <v>182</v>
      </c>
      <c r="M798" t="s">
        <v>183</v>
      </c>
      <c r="N798" t="s">
        <v>182</v>
      </c>
      <c r="O798" t="s">
        <v>182</v>
      </c>
      <c r="P798" t="s">
        <v>182</v>
      </c>
      <c r="Q798" t="s">
        <v>182</v>
      </c>
      <c r="R798" t="s">
        <v>183</v>
      </c>
      <c r="S798" t="s">
        <v>182</v>
      </c>
      <c r="T798" t="s">
        <v>182</v>
      </c>
      <c r="U798" t="s">
        <v>182</v>
      </c>
      <c r="V798" t="s">
        <v>182</v>
      </c>
      <c r="AQ798" s="261" t="s">
        <v>415</v>
      </c>
      <c r="AR798" s="261" t="s">
        <v>307</v>
      </c>
    </row>
    <row r="799" spans="1:45" ht="21.6" x14ac:dyDescent="0.65">
      <c r="A799" s="268">
        <v>124850</v>
      </c>
      <c r="B799" s="265" t="s">
        <v>415</v>
      </c>
      <c r="C799" t="s">
        <v>182</v>
      </c>
      <c r="D799" t="s">
        <v>183</v>
      </c>
      <c r="E799" t="s">
        <v>182</v>
      </c>
      <c r="F799" t="s">
        <v>183</v>
      </c>
      <c r="G799" t="s">
        <v>183</v>
      </c>
      <c r="H799" t="s">
        <v>182</v>
      </c>
      <c r="I799" t="s">
        <v>182</v>
      </c>
      <c r="J799" t="s">
        <v>182</v>
      </c>
      <c r="K799" t="s">
        <v>182</v>
      </c>
      <c r="L799" t="s">
        <v>182</v>
      </c>
      <c r="M799" t="s">
        <v>183</v>
      </c>
      <c r="N799" t="s">
        <v>183</v>
      </c>
      <c r="O799" t="s">
        <v>182</v>
      </c>
      <c r="P799" t="s">
        <v>182</v>
      </c>
      <c r="Q799" t="s">
        <v>182</v>
      </c>
      <c r="R799" s="264" t="s">
        <v>182</v>
      </c>
      <c r="S799" s="264" t="s">
        <v>182</v>
      </c>
      <c r="T799" s="264" t="s">
        <v>182</v>
      </c>
      <c r="U799" s="264" t="s">
        <v>182</v>
      </c>
      <c r="V799" s="264" t="s">
        <v>182</v>
      </c>
      <c r="AQ799" s="261" t="s">
        <v>415</v>
      </c>
      <c r="AR799" s="261" t="s">
        <v>307</v>
      </c>
    </row>
    <row r="800" spans="1:45" ht="21.6" x14ac:dyDescent="0.65">
      <c r="A800" s="268">
        <v>124854</v>
      </c>
      <c r="B800" s="265" t="s">
        <v>417</v>
      </c>
      <c r="C800" t="s">
        <v>182</v>
      </c>
      <c r="D800" t="s">
        <v>183</v>
      </c>
      <c r="E800" t="s">
        <v>182</v>
      </c>
      <c r="F800" t="s">
        <v>183</v>
      </c>
      <c r="G800" t="s">
        <v>183</v>
      </c>
      <c r="H800" t="s">
        <v>183</v>
      </c>
      <c r="I800" t="s">
        <v>183</v>
      </c>
      <c r="J800" t="s">
        <v>183</v>
      </c>
      <c r="K800" t="s">
        <v>183</v>
      </c>
      <c r="L800" t="s">
        <v>183</v>
      </c>
      <c r="M800" t="s">
        <v>182</v>
      </c>
      <c r="N800" t="s">
        <v>182</v>
      </c>
      <c r="O800" t="s">
        <v>182</v>
      </c>
      <c r="P800" t="s">
        <v>182</v>
      </c>
      <c r="Q800" t="s">
        <v>182</v>
      </c>
      <c r="R800" t="s">
        <v>307</v>
      </c>
      <c r="S800" t="s">
        <v>307</v>
      </c>
      <c r="T800" t="s">
        <v>307</v>
      </c>
      <c r="U800" t="s">
        <v>307</v>
      </c>
      <c r="V800" t="s">
        <v>307</v>
      </c>
      <c r="W800" t="s">
        <v>307</v>
      </c>
      <c r="X800" t="s">
        <v>307</v>
      </c>
      <c r="Y800" t="s">
        <v>307</v>
      </c>
      <c r="Z800" t="s">
        <v>307</v>
      </c>
      <c r="AA800" t="s">
        <v>307</v>
      </c>
      <c r="AB800" t="s">
        <v>307</v>
      </c>
      <c r="AC800" t="s">
        <v>307</v>
      </c>
      <c r="AD800" t="s">
        <v>307</v>
      </c>
      <c r="AE800" t="s">
        <v>307</v>
      </c>
      <c r="AF800" t="s">
        <v>307</v>
      </c>
      <c r="AG800" t="s">
        <v>307</v>
      </c>
      <c r="AH800" t="s">
        <v>307</v>
      </c>
      <c r="AI800" t="s">
        <v>307</v>
      </c>
      <c r="AJ800" t="s">
        <v>307</v>
      </c>
      <c r="AK800" t="s">
        <v>307</v>
      </c>
      <c r="AL800" t="s">
        <v>307</v>
      </c>
      <c r="AM800" t="s">
        <v>307</v>
      </c>
      <c r="AN800" t="s">
        <v>307</v>
      </c>
      <c r="AO800" t="s">
        <v>307</v>
      </c>
      <c r="AP800" t="s">
        <v>307</v>
      </c>
      <c r="AQ800" s="261" t="s">
        <v>417</v>
      </c>
      <c r="AR800" s="261" t="s">
        <v>307</v>
      </c>
    </row>
    <row r="801" spans="1:44" ht="21.6" x14ac:dyDescent="0.65">
      <c r="A801" s="268">
        <v>124861</v>
      </c>
      <c r="B801" s="265" t="s">
        <v>415</v>
      </c>
      <c r="C801" t="s">
        <v>182</v>
      </c>
      <c r="D801" t="s">
        <v>182</v>
      </c>
      <c r="E801" t="s">
        <v>182</v>
      </c>
      <c r="F801" t="s">
        <v>182</v>
      </c>
      <c r="G801" t="s">
        <v>183</v>
      </c>
      <c r="H801" t="s">
        <v>183</v>
      </c>
      <c r="I801" t="s">
        <v>182</v>
      </c>
      <c r="J801" t="s">
        <v>182</v>
      </c>
      <c r="K801" t="s">
        <v>182</v>
      </c>
      <c r="L801" t="s">
        <v>183</v>
      </c>
      <c r="M801" t="s">
        <v>183</v>
      </c>
      <c r="N801" t="s">
        <v>183</v>
      </c>
      <c r="O801" t="s">
        <v>182</v>
      </c>
      <c r="P801" t="s">
        <v>183</v>
      </c>
      <c r="Q801" t="s">
        <v>183</v>
      </c>
      <c r="R801" s="264" t="s">
        <v>182</v>
      </c>
      <c r="S801" s="264" t="s">
        <v>182</v>
      </c>
      <c r="T801" s="264" t="s">
        <v>182</v>
      </c>
      <c r="U801" s="264" t="s">
        <v>182</v>
      </c>
      <c r="V801" s="264" t="s">
        <v>182</v>
      </c>
      <c r="AQ801" s="261" t="s">
        <v>415</v>
      </c>
      <c r="AR801" s="261" t="s">
        <v>307</v>
      </c>
    </row>
    <row r="802" spans="1:44" ht="21.6" x14ac:dyDescent="0.65">
      <c r="A802" s="268">
        <v>124894</v>
      </c>
      <c r="B802" s="265" t="s">
        <v>415</v>
      </c>
      <c r="C802" t="s">
        <v>182</v>
      </c>
      <c r="D802" t="s">
        <v>182</v>
      </c>
      <c r="E802" t="s">
        <v>182</v>
      </c>
      <c r="F802" t="s">
        <v>182</v>
      </c>
      <c r="G802" t="s">
        <v>183</v>
      </c>
      <c r="H802" t="s">
        <v>182</v>
      </c>
      <c r="I802" t="s">
        <v>182</v>
      </c>
      <c r="J802" t="s">
        <v>182</v>
      </c>
      <c r="K802" t="s">
        <v>182</v>
      </c>
      <c r="L802" t="s">
        <v>183</v>
      </c>
      <c r="M802" t="s">
        <v>183</v>
      </c>
      <c r="N802" t="s">
        <v>183</v>
      </c>
      <c r="O802" t="s">
        <v>182</v>
      </c>
      <c r="P802" t="s">
        <v>182</v>
      </c>
      <c r="Q802" t="s">
        <v>183</v>
      </c>
      <c r="R802" t="s">
        <v>182</v>
      </c>
      <c r="S802" t="s">
        <v>183</v>
      </c>
      <c r="T802" t="s">
        <v>182</v>
      </c>
      <c r="U802" t="s">
        <v>182</v>
      </c>
      <c r="V802" t="s">
        <v>182</v>
      </c>
      <c r="AQ802" s="261" t="s">
        <v>415</v>
      </c>
      <c r="AR802" s="261" t="s">
        <v>307</v>
      </c>
    </row>
    <row r="803" spans="1:44" ht="21.6" x14ac:dyDescent="0.65">
      <c r="A803" s="268">
        <v>124896</v>
      </c>
      <c r="B803" s="265" t="s">
        <v>415</v>
      </c>
      <c r="C803" t="s">
        <v>182</v>
      </c>
      <c r="D803" t="s">
        <v>183</v>
      </c>
      <c r="E803" t="s">
        <v>183</v>
      </c>
      <c r="F803" t="s">
        <v>182</v>
      </c>
      <c r="G803" t="s">
        <v>183</v>
      </c>
      <c r="H803" t="s">
        <v>183</v>
      </c>
      <c r="I803" t="s">
        <v>182</v>
      </c>
      <c r="J803" t="s">
        <v>182</v>
      </c>
      <c r="K803" t="s">
        <v>182</v>
      </c>
      <c r="L803" t="s">
        <v>183</v>
      </c>
      <c r="M803" t="s">
        <v>183</v>
      </c>
      <c r="N803" t="s">
        <v>183</v>
      </c>
      <c r="O803" t="s">
        <v>182</v>
      </c>
      <c r="P803" t="s">
        <v>183</v>
      </c>
      <c r="Q803" t="s">
        <v>183</v>
      </c>
      <c r="R803" s="264" t="s">
        <v>182</v>
      </c>
      <c r="S803" s="264" t="s">
        <v>182</v>
      </c>
      <c r="T803" s="264" t="s">
        <v>182</v>
      </c>
      <c r="U803" s="264" t="s">
        <v>182</v>
      </c>
      <c r="V803" s="264" t="s">
        <v>182</v>
      </c>
      <c r="AQ803" s="261" t="s">
        <v>415</v>
      </c>
      <c r="AR803" s="261" t="s">
        <v>307</v>
      </c>
    </row>
    <row r="804" spans="1:44" ht="21.6" x14ac:dyDescent="0.65">
      <c r="A804" s="268">
        <v>124904</v>
      </c>
      <c r="B804" s="265" t="s">
        <v>415</v>
      </c>
      <c r="C804" t="s">
        <v>182</v>
      </c>
      <c r="D804" t="s">
        <v>182</v>
      </c>
      <c r="E804" t="s">
        <v>182</v>
      </c>
      <c r="F804" t="s">
        <v>182</v>
      </c>
      <c r="G804" t="s">
        <v>183</v>
      </c>
      <c r="H804" t="s">
        <v>183</v>
      </c>
      <c r="I804" t="s">
        <v>182</v>
      </c>
      <c r="J804" t="s">
        <v>182</v>
      </c>
      <c r="K804" t="s">
        <v>182</v>
      </c>
      <c r="L804" t="s">
        <v>182</v>
      </c>
      <c r="M804" t="s">
        <v>183</v>
      </c>
      <c r="N804" t="s">
        <v>183</v>
      </c>
      <c r="O804" t="s">
        <v>182</v>
      </c>
      <c r="P804" t="s">
        <v>183</v>
      </c>
      <c r="Q804" t="s">
        <v>183</v>
      </c>
      <c r="R804" s="264" t="s">
        <v>182</v>
      </c>
      <c r="S804" s="264" t="s">
        <v>182</v>
      </c>
      <c r="T804" s="264" t="s">
        <v>182</v>
      </c>
      <c r="U804" s="264" t="s">
        <v>182</v>
      </c>
      <c r="V804" s="264" t="s">
        <v>182</v>
      </c>
      <c r="AQ804" s="261" t="s">
        <v>415</v>
      </c>
      <c r="AR804" s="261" t="s">
        <v>307</v>
      </c>
    </row>
    <row r="805" spans="1:44" ht="21.6" x14ac:dyDescent="0.65">
      <c r="A805" s="268">
        <v>124918</v>
      </c>
      <c r="B805" s="265" t="s">
        <v>415</v>
      </c>
      <c r="C805" t="s">
        <v>182</v>
      </c>
      <c r="D805" t="s">
        <v>182</v>
      </c>
      <c r="E805" t="s">
        <v>182</v>
      </c>
      <c r="F805" t="s">
        <v>182</v>
      </c>
      <c r="G805" t="s">
        <v>183</v>
      </c>
      <c r="H805" t="s">
        <v>183</v>
      </c>
      <c r="I805" t="s">
        <v>182</v>
      </c>
      <c r="J805" t="s">
        <v>182</v>
      </c>
      <c r="K805" t="s">
        <v>183</v>
      </c>
      <c r="L805" t="s">
        <v>183</v>
      </c>
      <c r="M805" t="s">
        <v>182</v>
      </c>
      <c r="N805" t="s">
        <v>182</v>
      </c>
      <c r="O805" t="s">
        <v>182</v>
      </c>
      <c r="P805" t="s">
        <v>182</v>
      </c>
      <c r="Q805" t="s">
        <v>182</v>
      </c>
      <c r="R805" s="264" t="s">
        <v>182</v>
      </c>
      <c r="S805" s="264" t="s">
        <v>182</v>
      </c>
      <c r="T805" s="264" t="s">
        <v>182</v>
      </c>
      <c r="U805" s="264" t="s">
        <v>182</v>
      </c>
      <c r="V805" s="264" t="s">
        <v>182</v>
      </c>
      <c r="AQ805" s="261" t="s">
        <v>415</v>
      </c>
      <c r="AR805" s="261" t="s">
        <v>307</v>
      </c>
    </row>
    <row r="806" spans="1:44" ht="21.6" x14ac:dyDescent="0.65">
      <c r="A806" s="268">
        <v>124919</v>
      </c>
      <c r="B806" s="265" t="s">
        <v>415</v>
      </c>
      <c r="C806" t="s">
        <v>182</v>
      </c>
      <c r="D806" t="s">
        <v>182</v>
      </c>
      <c r="E806" t="s">
        <v>182</v>
      </c>
      <c r="F806" t="s">
        <v>182</v>
      </c>
      <c r="G806" t="s">
        <v>182</v>
      </c>
      <c r="H806" t="s">
        <v>182</v>
      </c>
      <c r="I806" t="s">
        <v>182</v>
      </c>
      <c r="J806" t="s">
        <v>182</v>
      </c>
      <c r="K806" t="s">
        <v>182</v>
      </c>
      <c r="L806" t="s">
        <v>182</v>
      </c>
      <c r="M806" t="s">
        <v>183</v>
      </c>
      <c r="N806" t="s">
        <v>183</v>
      </c>
      <c r="O806" t="s">
        <v>182</v>
      </c>
      <c r="P806" t="s">
        <v>182</v>
      </c>
      <c r="Q806" t="s">
        <v>183</v>
      </c>
      <c r="R806" s="264" t="s">
        <v>182</v>
      </c>
      <c r="S806" s="264" t="s">
        <v>182</v>
      </c>
      <c r="T806" s="264" t="s">
        <v>182</v>
      </c>
      <c r="U806" s="264" t="s">
        <v>182</v>
      </c>
      <c r="V806" s="264" t="s">
        <v>182</v>
      </c>
      <c r="AQ806" s="261" t="s">
        <v>415</v>
      </c>
      <c r="AR806" s="261" t="s">
        <v>307</v>
      </c>
    </row>
    <row r="807" spans="1:44" ht="21.6" x14ac:dyDescent="0.65">
      <c r="A807" s="268">
        <v>124944</v>
      </c>
      <c r="B807" s="265" t="s">
        <v>415</v>
      </c>
      <c r="C807" t="s">
        <v>182</v>
      </c>
      <c r="D807" t="s">
        <v>182</v>
      </c>
      <c r="E807" t="s">
        <v>182</v>
      </c>
      <c r="F807" t="s">
        <v>182</v>
      </c>
      <c r="G807" t="s">
        <v>183</v>
      </c>
      <c r="H807" t="s">
        <v>183</v>
      </c>
      <c r="I807" t="s">
        <v>183</v>
      </c>
      <c r="J807" t="s">
        <v>182</v>
      </c>
      <c r="K807" t="s">
        <v>183</v>
      </c>
      <c r="L807" t="s">
        <v>183</v>
      </c>
      <c r="M807" t="s">
        <v>182</v>
      </c>
      <c r="N807" t="s">
        <v>182</v>
      </c>
      <c r="O807" t="s">
        <v>182</v>
      </c>
      <c r="P807" t="s">
        <v>182</v>
      </c>
      <c r="Q807" t="s">
        <v>182</v>
      </c>
      <c r="R807" t="s">
        <v>182</v>
      </c>
      <c r="S807" t="s">
        <v>182</v>
      </c>
      <c r="T807" t="s">
        <v>182</v>
      </c>
      <c r="U807" t="s">
        <v>182</v>
      </c>
      <c r="V807" t="s">
        <v>182</v>
      </c>
      <c r="AQ807" s="261" t="s">
        <v>415</v>
      </c>
      <c r="AR807" s="261" t="s">
        <v>307</v>
      </c>
    </row>
    <row r="808" spans="1:44" ht="21.6" x14ac:dyDescent="0.65">
      <c r="A808" s="268">
        <v>124985</v>
      </c>
      <c r="B808" s="265" t="s">
        <v>415</v>
      </c>
      <c r="C808" t="s">
        <v>182</v>
      </c>
      <c r="D808" t="s">
        <v>183</v>
      </c>
      <c r="E808" t="s">
        <v>182</v>
      </c>
      <c r="F808" t="s">
        <v>182</v>
      </c>
      <c r="G808" t="s">
        <v>183</v>
      </c>
      <c r="H808" t="s">
        <v>182</v>
      </c>
      <c r="I808" t="s">
        <v>183</v>
      </c>
      <c r="J808" t="s">
        <v>182</v>
      </c>
      <c r="K808" t="s">
        <v>183</v>
      </c>
      <c r="L808" t="s">
        <v>182</v>
      </c>
      <c r="M808" t="s">
        <v>183</v>
      </c>
      <c r="N808" t="s">
        <v>183</v>
      </c>
      <c r="O808" t="s">
        <v>182</v>
      </c>
      <c r="P808" t="s">
        <v>182</v>
      </c>
      <c r="Q808" t="s">
        <v>183</v>
      </c>
      <c r="R808" t="s">
        <v>182</v>
      </c>
      <c r="S808" t="s">
        <v>182</v>
      </c>
      <c r="T808" t="s">
        <v>182</v>
      </c>
      <c r="U808" t="s">
        <v>182</v>
      </c>
      <c r="V808" t="s">
        <v>182</v>
      </c>
      <c r="AQ808" s="261" t="s">
        <v>415</v>
      </c>
      <c r="AR808" s="261" t="s">
        <v>307</v>
      </c>
    </row>
    <row r="809" spans="1:44" ht="21.6" x14ac:dyDescent="0.65">
      <c r="A809" s="268">
        <v>125004</v>
      </c>
      <c r="B809" s="265" t="s">
        <v>415</v>
      </c>
      <c r="C809" t="s">
        <v>183</v>
      </c>
      <c r="D809" t="s">
        <v>182</v>
      </c>
      <c r="E809" t="s">
        <v>182</v>
      </c>
      <c r="F809" t="s">
        <v>182</v>
      </c>
      <c r="G809" t="s">
        <v>183</v>
      </c>
      <c r="H809" t="s">
        <v>183</v>
      </c>
      <c r="I809" t="s">
        <v>182</v>
      </c>
      <c r="J809" t="s">
        <v>182</v>
      </c>
      <c r="K809" t="s">
        <v>182</v>
      </c>
      <c r="L809" t="s">
        <v>183</v>
      </c>
      <c r="M809" t="s">
        <v>183</v>
      </c>
      <c r="N809" t="s">
        <v>183</v>
      </c>
      <c r="O809" t="s">
        <v>182</v>
      </c>
      <c r="P809" t="s">
        <v>183</v>
      </c>
      <c r="Q809" t="s">
        <v>183</v>
      </c>
      <c r="R809" t="s">
        <v>182</v>
      </c>
      <c r="S809" t="s">
        <v>182</v>
      </c>
      <c r="T809" t="s">
        <v>182</v>
      </c>
      <c r="U809" t="s">
        <v>182</v>
      </c>
      <c r="V809" t="s">
        <v>182</v>
      </c>
      <c r="AQ809" s="261" t="s">
        <v>415</v>
      </c>
      <c r="AR809" s="261" t="s">
        <v>307</v>
      </c>
    </row>
    <row r="810" spans="1:44" ht="21.6" x14ac:dyDescent="0.65">
      <c r="A810" s="268">
        <v>125011</v>
      </c>
      <c r="B810" s="265" t="s">
        <v>415</v>
      </c>
      <c r="C810" t="s">
        <v>182</v>
      </c>
      <c r="D810" t="s">
        <v>182</v>
      </c>
      <c r="E810" t="s">
        <v>182</v>
      </c>
      <c r="F810" t="s">
        <v>182</v>
      </c>
      <c r="G810" t="s">
        <v>183</v>
      </c>
      <c r="H810" t="s">
        <v>183</v>
      </c>
      <c r="I810" t="s">
        <v>183</v>
      </c>
      <c r="J810" t="s">
        <v>183</v>
      </c>
      <c r="K810" t="s">
        <v>182</v>
      </c>
      <c r="L810" t="s">
        <v>183</v>
      </c>
      <c r="M810" t="s">
        <v>183</v>
      </c>
      <c r="N810" t="s">
        <v>183</v>
      </c>
      <c r="O810" t="s">
        <v>183</v>
      </c>
      <c r="P810" t="s">
        <v>183</v>
      </c>
      <c r="Q810" t="s">
        <v>183</v>
      </c>
      <c r="R810" t="s">
        <v>182</v>
      </c>
      <c r="S810" t="s">
        <v>182</v>
      </c>
      <c r="T810" t="s">
        <v>182</v>
      </c>
      <c r="U810" t="s">
        <v>182</v>
      </c>
      <c r="V810" t="s">
        <v>182</v>
      </c>
      <c r="AQ810" s="261" t="s">
        <v>415</v>
      </c>
      <c r="AR810" s="261" t="s">
        <v>307</v>
      </c>
    </row>
    <row r="811" spans="1:44" ht="21.6" x14ac:dyDescent="0.65">
      <c r="A811" s="268">
        <v>125024</v>
      </c>
      <c r="B811" s="265" t="s">
        <v>415</v>
      </c>
      <c r="C811" t="s">
        <v>183</v>
      </c>
      <c r="D811" t="s">
        <v>183</v>
      </c>
      <c r="E811" t="s">
        <v>182</v>
      </c>
      <c r="F811" t="s">
        <v>182</v>
      </c>
      <c r="G811" t="s">
        <v>183</v>
      </c>
      <c r="H811" t="s">
        <v>182</v>
      </c>
      <c r="I811" t="s">
        <v>182</v>
      </c>
      <c r="J811" t="s">
        <v>182</v>
      </c>
      <c r="K811" t="s">
        <v>182</v>
      </c>
      <c r="L811" t="s">
        <v>182</v>
      </c>
      <c r="M811" t="s">
        <v>183</v>
      </c>
      <c r="N811" t="s">
        <v>183</v>
      </c>
      <c r="O811" t="s">
        <v>182</v>
      </c>
      <c r="P811" t="s">
        <v>183</v>
      </c>
      <c r="Q811" t="s">
        <v>183</v>
      </c>
      <c r="R811" t="s">
        <v>182</v>
      </c>
      <c r="S811" t="s">
        <v>182</v>
      </c>
      <c r="T811" t="s">
        <v>182</v>
      </c>
      <c r="U811" t="s">
        <v>182</v>
      </c>
      <c r="V811" t="s">
        <v>182</v>
      </c>
      <c r="AQ811" s="261" t="s">
        <v>415</v>
      </c>
      <c r="AR811" s="261" t="s">
        <v>307</v>
      </c>
    </row>
    <row r="812" spans="1:44" ht="21.6" x14ac:dyDescent="0.65">
      <c r="A812" s="268">
        <v>125025</v>
      </c>
      <c r="B812" s="265" t="s">
        <v>415</v>
      </c>
      <c r="C812" t="s">
        <v>182</v>
      </c>
      <c r="D812" t="s">
        <v>182</v>
      </c>
      <c r="E812" t="s">
        <v>182</v>
      </c>
      <c r="F812" t="s">
        <v>182</v>
      </c>
      <c r="G812" t="s">
        <v>183</v>
      </c>
      <c r="H812" t="s">
        <v>182</v>
      </c>
      <c r="I812" t="s">
        <v>183</v>
      </c>
      <c r="J812" t="s">
        <v>182</v>
      </c>
      <c r="K812" t="s">
        <v>183</v>
      </c>
      <c r="L812" t="s">
        <v>183</v>
      </c>
      <c r="M812" t="s">
        <v>182</v>
      </c>
      <c r="N812" t="s">
        <v>182</v>
      </c>
      <c r="O812" t="s">
        <v>182</v>
      </c>
      <c r="P812" t="s">
        <v>182</v>
      </c>
      <c r="Q812" t="s">
        <v>182</v>
      </c>
      <c r="R812" t="s">
        <v>182</v>
      </c>
      <c r="S812" t="s">
        <v>182</v>
      </c>
      <c r="T812" t="s">
        <v>182</v>
      </c>
      <c r="U812" t="s">
        <v>182</v>
      </c>
      <c r="V812" t="s">
        <v>182</v>
      </c>
      <c r="AQ812" s="261" t="s">
        <v>415</v>
      </c>
      <c r="AR812" s="261" t="s">
        <v>307</v>
      </c>
    </row>
    <row r="813" spans="1:44" ht="21.6" x14ac:dyDescent="0.65">
      <c r="A813" s="268">
        <v>125034</v>
      </c>
      <c r="B813" s="265" t="s">
        <v>415</v>
      </c>
      <c r="C813" t="s">
        <v>182</v>
      </c>
      <c r="D813" t="s">
        <v>182</v>
      </c>
      <c r="E813" t="s">
        <v>182</v>
      </c>
      <c r="F813" t="s">
        <v>182</v>
      </c>
      <c r="G813" t="s">
        <v>183</v>
      </c>
      <c r="H813" t="s">
        <v>183</v>
      </c>
      <c r="I813" t="s">
        <v>183</v>
      </c>
      <c r="J813" t="s">
        <v>182</v>
      </c>
      <c r="K813" t="s">
        <v>182</v>
      </c>
      <c r="L813" t="s">
        <v>183</v>
      </c>
      <c r="M813" t="s">
        <v>183</v>
      </c>
      <c r="N813" t="s">
        <v>183</v>
      </c>
      <c r="O813" t="s">
        <v>182</v>
      </c>
      <c r="P813" t="s">
        <v>183</v>
      </c>
      <c r="Q813" t="s">
        <v>183</v>
      </c>
      <c r="R813" t="s">
        <v>182</v>
      </c>
      <c r="S813" t="s">
        <v>182</v>
      </c>
      <c r="T813" t="s">
        <v>182</v>
      </c>
      <c r="U813" t="s">
        <v>182</v>
      </c>
      <c r="V813" t="s">
        <v>182</v>
      </c>
      <c r="AQ813" s="261" t="s">
        <v>415</v>
      </c>
      <c r="AR813" s="261" t="s">
        <v>307</v>
      </c>
    </row>
    <row r="814" spans="1:44" ht="21.6" x14ac:dyDescent="0.65">
      <c r="A814" s="268">
        <v>125038</v>
      </c>
      <c r="B814" s="265" t="s">
        <v>415</v>
      </c>
      <c r="C814" t="s">
        <v>182</v>
      </c>
      <c r="D814" t="s">
        <v>182</v>
      </c>
      <c r="E814" t="s">
        <v>183</v>
      </c>
      <c r="F814" t="s">
        <v>182</v>
      </c>
      <c r="G814" t="s">
        <v>183</v>
      </c>
      <c r="H814" t="s">
        <v>183</v>
      </c>
      <c r="I814" t="s">
        <v>183</v>
      </c>
      <c r="J814" t="s">
        <v>183</v>
      </c>
      <c r="K814" t="s">
        <v>182</v>
      </c>
      <c r="L814" t="s">
        <v>183</v>
      </c>
      <c r="M814" t="s">
        <v>182</v>
      </c>
      <c r="N814" t="s">
        <v>182</v>
      </c>
      <c r="O814" t="s">
        <v>182</v>
      </c>
      <c r="P814" t="s">
        <v>182</v>
      </c>
      <c r="Q814" t="s">
        <v>182</v>
      </c>
      <c r="R814" t="s">
        <v>182</v>
      </c>
      <c r="S814" t="s">
        <v>182</v>
      </c>
      <c r="T814" t="s">
        <v>182</v>
      </c>
      <c r="U814" t="s">
        <v>182</v>
      </c>
      <c r="V814" t="s">
        <v>182</v>
      </c>
      <c r="AQ814" s="261" t="s">
        <v>415</v>
      </c>
      <c r="AR814" s="261" t="s">
        <v>307</v>
      </c>
    </row>
    <row r="815" spans="1:44" ht="21.6" x14ac:dyDescent="0.65">
      <c r="A815" s="268">
        <v>125042</v>
      </c>
      <c r="B815" s="265" t="s">
        <v>415</v>
      </c>
      <c r="C815" t="s">
        <v>182</v>
      </c>
      <c r="D815" t="s">
        <v>182</v>
      </c>
      <c r="E815" t="s">
        <v>183</v>
      </c>
      <c r="F815" t="s">
        <v>182</v>
      </c>
      <c r="G815" t="s">
        <v>183</v>
      </c>
      <c r="H815" t="s">
        <v>182</v>
      </c>
      <c r="I815" t="s">
        <v>182</v>
      </c>
      <c r="J815" t="s">
        <v>182</v>
      </c>
      <c r="K815" t="s">
        <v>182</v>
      </c>
      <c r="L815" t="s">
        <v>182</v>
      </c>
      <c r="M815" t="s">
        <v>182</v>
      </c>
      <c r="N815" t="s">
        <v>182</v>
      </c>
      <c r="O815" t="s">
        <v>182</v>
      </c>
      <c r="P815" t="s">
        <v>182</v>
      </c>
      <c r="Q815" t="s">
        <v>182</v>
      </c>
      <c r="R815" t="s">
        <v>182</v>
      </c>
      <c r="S815" t="s">
        <v>182</v>
      </c>
      <c r="T815" t="s">
        <v>182</v>
      </c>
      <c r="U815" t="s">
        <v>182</v>
      </c>
      <c r="V815" t="s">
        <v>182</v>
      </c>
      <c r="AQ815" s="261" t="s">
        <v>415</v>
      </c>
      <c r="AR815" s="261" t="s">
        <v>307</v>
      </c>
    </row>
    <row r="816" spans="1:44" ht="21.6" x14ac:dyDescent="0.65">
      <c r="A816" s="268">
        <v>125110</v>
      </c>
      <c r="B816" s="265" t="s">
        <v>415</v>
      </c>
      <c r="C816" t="s">
        <v>182</v>
      </c>
      <c r="D816" t="s">
        <v>182</v>
      </c>
      <c r="E816" t="s">
        <v>182</v>
      </c>
      <c r="F816" t="s">
        <v>182</v>
      </c>
      <c r="G816" t="s">
        <v>183</v>
      </c>
      <c r="H816" t="s">
        <v>182</v>
      </c>
      <c r="I816" t="s">
        <v>182</v>
      </c>
      <c r="J816" t="s">
        <v>182</v>
      </c>
      <c r="K816" t="s">
        <v>182</v>
      </c>
      <c r="L816" t="s">
        <v>182</v>
      </c>
      <c r="M816" t="s">
        <v>183</v>
      </c>
      <c r="N816" t="s">
        <v>183</v>
      </c>
      <c r="O816" t="s">
        <v>183</v>
      </c>
      <c r="P816" t="s">
        <v>183</v>
      </c>
      <c r="Q816" t="s">
        <v>183</v>
      </c>
      <c r="R816" t="s">
        <v>182</v>
      </c>
      <c r="S816" t="s">
        <v>182</v>
      </c>
      <c r="T816" t="s">
        <v>182</v>
      </c>
      <c r="U816" t="s">
        <v>182</v>
      </c>
      <c r="V816" t="s">
        <v>182</v>
      </c>
      <c r="AQ816" s="261" t="s">
        <v>415</v>
      </c>
      <c r="AR816" s="261" t="s">
        <v>307</v>
      </c>
    </row>
    <row r="817" spans="1:45" ht="21.6" x14ac:dyDescent="0.65">
      <c r="A817" s="268">
        <v>125117</v>
      </c>
      <c r="B817" s="265" t="s">
        <v>415</v>
      </c>
      <c r="C817" t="s">
        <v>182</v>
      </c>
      <c r="D817" t="s">
        <v>182</v>
      </c>
      <c r="E817" t="s">
        <v>182</v>
      </c>
      <c r="F817" t="s">
        <v>182</v>
      </c>
      <c r="G817" t="s">
        <v>183</v>
      </c>
      <c r="H817" t="s">
        <v>183</v>
      </c>
      <c r="I817" t="s">
        <v>182</v>
      </c>
      <c r="J817" t="s">
        <v>182</v>
      </c>
      <c r="K817" t="s">
        <v>182</v>
      </c>
      <c r="L817" t="s">
        <v>183</v>
      </c>
      <c r="M817" t="s">
        <v>183</v>
      </c>
      <c r="N817" t="s">
        <v>183</v>
      </c>
      <c r="O817" t="s">
        <v>182</v>
      </c>
      <c r="P817" t="s">
        <v>183</v>
      </c>
      <c r="Q817" t="s">
        <v>183</v>
      </c>
      <c r="R817" t="s">
        <v>182</v>
      </c>
      <c r="S817" t="s">
        <v>182</v>
      </c>
      <c r="T817" t="s">
        <v>182</v>
      </c>
      <c r="U817" t="s">
        <v>182</v>
      </c>
      <c r="V817" t="s">
        <v>182</v>
      </c>
      <c r="AQ817" s="261" t="s">
        <v>415</v>
      </c>
      <c r="AR817" s="261" t="s">
        <v>307</v>
      </c>
    </row>
    <row r="818" spans="1:45" ht="21.6" x14ac:dyDescent="0.65">
      <c r="A818" s="268">
        <v>125118</v>
      </c>
      <c r="B818" s="265" t="s">
        <v>415</v>
      </c>
      <c r="C818" t="s">
        <v>182</v>
      </c>
      <c r="D818" t="s">
        <v>182</v>
      </c>
      <c r="E818" t="s">
        <v>182</v>
      </c>
      <c r="F818" t="s">
        <v>182</v>
      </c>
      <c r="G818" t="s">
        <v>182</v>
      </c>
      <c r="H818" t="s">
        <v>182</v>
      </c>
      <c r="I818" t="s">
        <v>182</v>
      </c>
      <c r="J818" t="s">
        <v>182</v>
      </c>
      <c r="K818" t="s">
        <v>182</v>
      </c>
      <c r="L818" t="s">
        <v>182</v>
      </c>
      <c r="M818" t="s">
        <v>183</v>
      </c>
      <c r="N818" t="s">
        <v>182</v>
      </c>
      <c r="O818" t="s">
        <v>182</v>
      </c>
      <c r="P818" t="s">
        <v>183</v>
      </c>
      <c r="Q818" t="s">
        <v>183</v>
      </c>
      <c r="R818" t="s">
        <v>182</v>
      </c>
      <c r="S818" t="s">
        <v>182</v>
      </c>
      <c r="T818" t="s">
        <v>182</v>
      </c>
      <c r="U818" t="s">
        <v>182</v>
      </c>
      <c r="V818" t="s">
        <v>182</v>
      </c>
      <c r="AQ818" s="261" t="s">
        <v>415</v>
      </c>
      <c r="AR818" s="261" t="s">
        <v>307</v>
      </c>
    </row>
    <row r="819" spans="1:45" ht="21.6" x14ac:dyDescent="0.65">
      <c r="A819" s="268">
        <v>125120</v>
      </c>
      <c r="B819" s="265" t="s">
        <v>415</v>
      </c>
      <c r="C819" t="s">
        <v>182</v>
      </c>
      <c r="D819" t="s">
        <v>182</v>
      </c>
      <c r="E819" t="s">
        <v>182</v>
      </c>
      <c r="F819" t="s">
        <v>182</v>
      </c>
      <c r="G819" t="s">
        <v>183</v>
      </c>
      <c r="H819" t="s">
        <v>183</v>
      </c>
      <c r="I819" t="s">
        <v>182</v>
      </c>
      <c r="J819" t="s">
        <v>182</v>
      </c>
      <c r="K819" t="s">
        <v>182</v>
      </c>
      <c r="L819" t="s">
        <v>182</v>
      </c>
      <c r="M819" t="s">
        <v>183</v>
      </c>
      <c r="N819" t="s">
        <v>183</v>
      </c>
      <c r="O819" t="s">
        <v>183</v>
      </c>
      <c r="P819" t="s">
        <v>182</v>
      </c>
      <c r="Q819" t="s">
        <v>183</v>
      </c>
      <c r="R819" t="s">
        <v>182</v>
      </c>
      <c r="S819" t="s">
        <v>182</v>
      </c>
      <c r="T819" t="s">
        <v>182</v>
      </c>
      <c r="U819" t="s">
        <v>182</v>
      </c>
      <c r="V819" t="s">
        <v>182</v>
      </c>
      <c r="AQ819" s="261" t="s">
        <v>415</v>
      </c>
      <c r="AR819" s="261" t="s">
        <v>307</v>
      </c>
    </row>
    <row r="820" spans="1:45" ht="21.6" x14ac:dyDescent="0.65">
      <c r="A820" s="269">
        <v>125131</v>
      </c>
      <c r="B820" s="265" t="s">
        <v>415</v>
      </c>
      <c r="C820" t="s">
        <v>182</v>
      </c>
      <c r="D820" t="s">
        <v>182</v>
      </c>
      <c r="E820" t="s">
        <v>182</v>
      </c>
      <c r="F820" t="s">
        <v>182</v>
      </c>
      <c r="G820" t="s">
        <v>183</v>
      </c>
      <c r="H820" t="s">
        <v>183</v>
      </c>
      <c r="I820" t="s">
        <v>182</v>
      </c>
      <c r="J820" t="s">
        <v>182</v>
      </c>
      <c r="K820" t="s">
        <v>182</v>
      </c>
      <c r="L820" t="s">
        <v>183</v>
      </c>
      <c r="M820" t="s">
        <v>183</v>
      </c>
      <c r="N820" t="s">
        <v>182</v>
      </c>
      <c r="O820" t="s">
        <v>182</v>
      </c>
      <c r="P820" t="s">
        <v>183</v>
      </c>
      <c r="Q820" t="s">
        <v>182</v>
      </c>
      <c r="R820" t="s">
        <v>182</v>
      </c>
      <c r="S820" t="s">
        <v>182</v>
      </c>
      <c r="T820" t="s">
        <v>182</v>
      </c>
      <c r="U820" t="s">
        <v>182</v>
      </c>
      <c r="V820" t="s">
        <v>182</v>
      </c>
      <c r="AQ820" s="261" t="s">
        <v>415</v>
      </c>
      <c r="AR820" s="261" t="s">
        <v>307</v>
      </c>
    </row>
    <row r="821" spans="1:45" ht="21.6" x14ac:dyDescent="0.65">
      <c r="A821" s="268">
        <v>125132</v>
      </c>
      <c r="B821" s="265" t="s">
        <v>415</v>
      </c>
      <c r="C821" t="s">
        <v>182</v>
      </c>
      <c r="D821" t="s">
        <v>182</v>
      </c>
      <c r="E821" t="s">
        <v>182</v>
      </c>
      <c r="F821" t="s">
        <v>182</v>
      </c>
      <c r="G821" t="s">
        <v>183</v>
      </c>
      <c r="H821" t="s">
        <v>183</v>
      </c>
      <c r="I821" t="s">
        <v>182</v>
      </c>
      <c r="J821" t="s">
        <v>182</v>
      </c>
      <c r="K821" t="s">
        <v>182</v>
      </c>
      <c r="L821" t="s">
        <v>182</v>
      </c>
      <c r="M821" t="s">
        <v>183</v>
      </c>
      <c r="N821" t="s">
        <v>183</v>
      </c>
      <c r="O821" t="s">
        <v>182</v>
      </c>
      <c r="P821" t="s">
        <v>183</v>
      </c>
      <c r="Q821" t="s">
        <v>183</v>
      </c>
      <c r="R821" t="s">
        <v>182</v>
      </c>
      <c r="S821" t="s">
        <v>182</v>
      </c>
      <c r="T821" t="s">
        <v>182</v>
      </c>
      <c r="U821" t="s">
        <v>182</v>
      </c>
      <c r="V821" t="s">
        <v>182</v>
      </c>
      <c r="AQ821" s="261" t="s">
        <v>415</v>
      </c>
      <c r="AR821" s="261" t="s">
        <v>307</v>
      </c>
    </row>
    <row r="822" spans="1:45" ht="21.6" x14ac:dyDescent="0.65">
      <c r="A822" s="268">
        <v>125136</v>
      </c>
      <c r="B822" s="265" t="s">
        <v>415</v>
      </c>
      <c r="C822" t="s">
        <v>183</v>
      </c>
      <c r="D822" t="s">
        <v>182</v>
      </c>
      <c r="E822" t="s">
        <v>182</v>
      </c>
      <c r="F822" t="s">
        <v>182</v>
      </c>
      <c r="G822" t="s">
        <v>183</v>
      </c>
      <c r="H822" t="s">
        <v>183</v>
      </c>
      <c r="I822" t="s">
        <v>182</v>
      </c>
      <c r="J822" t="s">
        <v>182</v>
      </c>
      <c r="K822" t="s">
        <v>183</v>
      </c>
      <c r="L822" t="s">
        <v>183</v>
      </c>
      <c r="M822" t="s">
        <v>182</v>
      </c>
      <c r="N822" t="s">
        <v>182</v>
      </c>
      <c r="O822" t="s">
        <v>182</v>
      </c>
      <c r="P822" t="s">
        <v>182</v>
      </c>
      <c r="Q822" t="s">
        <v>182</v>
      </c>
      <c r="R822" t="s">
        <v>182</v>
      </c>
      <c r="S822" t="s">
        <v>182</v>
      </c>
      <c r="T822" t="s">
        <v>182</v>
      </c>
      <c r="U822" t="s">
        <v>182</v>
      </c>
      <c r="V822" t="s">
        <v>182</v>
      </c>
      <c r="AQ822" s="261" t="s">
        <v>415</v>
      </c>
      <c r="AR822" s="261" t="s">
        <v>307</v>
      </c>
    </row>
    <row r="823" spans="1:45" ht="21.6" x14ac:dyDescent="0.3">
      <c r="A823" s="233"/>
      <c r="B823" s="234"/>
      <c r="AO823" s="234"/>
      <c r="AP823" s="246"/>
      <c r="AQ823" s="231"/>
      <c r="AS823"/>
    </row>
    <row r="824" spans="1:45" ht="14.4" x14ac:dyDescent="0.3">
      <c r="A824" s="233"/>
      <c r="B824" s="234"/>
      <c r="AO824" s="234"/>
    </row>
    <row r="825" spans="1:45" ht="14.4" x14ac:dyDescent="0.3">
      <c r="A825" s="233"/>
      <c r="B825" s="234"/>
      <c r="AO825" s="234"/>
    </row>
    <row r="826" spans="1:45" ht="21.6" x14ac:dyDescent="0.3">
      <c r="A826" s="233"/>
      <c r="B826" s="234"/>
      <c r="AO826" s="234"/>
      <c r="AP826" s="246"/>
      <c r="AQ826" s="231"/>
      <c r="AS826"/>
    </row>
    <row r="827" spans="1:45" ht="21.6" x14ac:dyDescent="0.3">
      <c r="A827" s="233"/>
      <c r="B827" s="234"/>
      <c r="AO827" s="234"/>
      <c r="AP827" s="246"/>
      <c r="AQ827" s="231"/>
      <c r="AS827"/>
    </row>
    <row r="828" spans="1:45" ht="14.4" x14ac:dyDescent="0.3">
      <c r="A828" s="233"/>
      <c r="B828" s="234"/>
      <c r="AO828" s="234"/>
    </row>
    <row r="829" spans="1:45" ht="14.4" x14ac:dyDescent="0.3">
      <c r="A829" s="233"/>
      <c r="B829" s="234"/>
      <c r="AO829" s="234"/>
    </row>
    <row r="830" spans="1:45" ht="21.6" x14ac:dyDescent="0.65">
      <c r="A830" s="233"/>
      <c r="B830" s="234"/>
      <c r="AO830" s="236"/>
      <c r="AP830" s="245"/>
      <c r="AQ830" s="245"/>
      <c r="AS830"/>
    </row>
    <row r="831" spans="1:45" ht="14.4" x14ac:dyDescent="0.3">
      <c r="A831" s="233"/>
      <c r="B831" s="234"/>
      <c r="AO831" s="237"/>
      <c r="AP831" s="245"/>
      <c r="AQ831" s="245"/>
      <c r="AS831"/>
    </row>
    <row r="832" spans="1:45" ht="21.6" x14ac:dyDescent="0.3">
      <c r="A832" s="233"/>
      <c r="B832" s="234"/>
      <c r="AO832" s="234"/>
      <c r="AP832" s="246"/>
      <c r="AQ832" s="231"/>
      <c r="AS832"/>
    </row>
    <row r="833" spans="1:45" ht="14.4" x14ac:dyDescent="0.3">
      <c r="A833" s="233"/>
      <c r="B833" s="234"/>
      <c r="AO833" s="234"/>
    </row>
    <row r="834" spans="1:45" ht="21.6" x14ac:dyDescent="0.3">
      <c r="A834" s="233"/>
      <c r="B834" s="234"/>
      <c r="AO834" s="234"/>
      <c r="AP834" s="246"/>
      <c r="AQ834" s="231"/>
      <c r="AS834"/>
    </row>
    <row r="835" spans="1:45" ht="14.4" x14ac:dyDescent="0.3">
      <c r="A835" s="233"/>
      <c r="B835" s="234"/>
      <c r="AO835" s="234"/>
    </row>
    <row r="836" spans="1:45" ht="14.4" x14ac:dyDescent="0.3">
      <c r="A836" s="233"/>
      <c r="B836" s="234"/>
      <c r="AO836" s="234"/>
    </row>
    <row r="837" spans="1:45" ht="14.4" x14ac:dyDescent="0.3">
      <c r="A837" s="233"/>
      <c r="B837" s="234"/>
      <c r="AO837" s="234"/>
    </row>
    <row r="838" spans="1:45" ht="14.4" x14ac:dyDescent="0.3">
      <c r="A838" s="233"/>
      <c r="B838" s="234"/>
      <c r="AO838" s="234"/>
    </row>
    <row r="839" spans="1:45" ht="21.6" x14ac:dyDescent="0.3">
      <c r="A839" s="233"/>
      <c r="B839" s="234"/>
      <c r="AO839" s="234"/>
      <c r="AP839" s="246"/>
      <c r="AQ839" s="231"/>
      <c r="AS839"/>
    </row>
    <row r="840" spans="1:45" ht="14.4" x14ac:dyDescent="0.3">
      <c r="A840" s="233"/>
      <c r="B840" s="234"/>
      <c r="AO840" s="234"/>
    </row>
    <row r="841" spans="1:45" ht="14.4" x14ac:dyDescent="0.3">
      <c r="A841" s="233"/>
      <c r="B841" s="234"/>
      <c r="AO841" s="234"/>
    </row>
    <row r="842" spans="1:45" ht="14.4" x14ac:dyDescent="0.3">
      <c r="A842" s="233"/>
      <c r="B842" s="234"/>
      <c r="AO842" s="234"/>
    </row>
    <row r="843" spans="1:45" ht="21.6" x14ac:dyDescent="0.3">
      <c r="A843" s="233"/>
      <c r="B843" s="234"/>
      <c r="AO843" s="234"/>
      <c r="AP843" s="246"/>
      <c r="AQ843" s="231"/>
      <c r="AS843"/>
    </row>
    <row r="844" spans="1:45" ht="14.4" x14ac:dyDescent="0.3">
      <c r="A844" s="233"/>
      <c r="B844" s="234"/>
      <c r="AO844" s="234"/>
    </row>
    <row r="845" spans="1:45" ht="21.6" x14ac:dyDescent="0.3">
      <c r="A845" s="233"/>
      <c r="B845" s="234"/>
      <c r="AO845" s="234"/>
      <c r="AP845" s="246"/>
      <c r="AQ845" s="231"/>
      <c r="AS845"/>
    </row>
    <row r="846" spans="1:45" ht="14.4" x14ac:dyDescent="0.3">
      <c r="A846" s="233"/>
      <c r="B846" s="234"/>
      <c r="AO846" s="234"/>
    </row>
    <row r="847" spans="1:45" ht="21.6" x14ac:dyDescent="0.3">
      <c r="A847" s="233"/>
      <c r="B847" s="234"/>
      <c r="AO847" s="234"/>
      <c r="AP847" s="246"/>
      <c r="AQ847" s="231"/>
      <c r="AS847"/>
    </row>
    <row r="848" spans="1:45" ht="14.4" x14ac:dyDescent="0.3">
      <c r="A848" s="233"/>
      <c r="B848" s="234"/>
      <c r="AO848" s="234"/>
    </row>
    <row r="849" spans="1:45" ht="14.4" x14ac:dyDescent="0.3">
      <c r="A849" s="233"/>
      <c r="B849" s="234"/>
      <c r="AO849" s="234"/>
    </row>
    <row r="850" spans="1:45" ht="14.4" x14ac:dyDescent="0.3">
      <c r="A850" s="233"/>
      <c r="B850" s="234"/>
      <c r="AO850" s="234"/>
    </row>
    <row r="851" spans="1:45" ht="21.6" x14ac:dyDescent="0.3">
      <c r="A851" s="233"/>
      <c r="B851" s="234"/>
      <c r="AO851" s="234"/>
      <c r="AP851" s="246"/>
      <c r="AQ851" s="231"/>
      <c r="AS851"/>
    </row>
    <row r="852" spans="1:45" ht="21.6" x14ac:dyDescent="0.3">
      <c r="A852" s="233"/>
      <c r="B852" s="234"/>
      <c r="AO852" s="234"/>
      <c r="AP852" s="246"/>
      <c r="AQ852" s="231"/>
      <c r="AS852"/>
    </row>
    <row r="853" spans="1:45" ht="21.6" x14ac:dyDescent="0.3">
      <c r="A853" s="233"/>
      <c r="B853" s="234"/>
      <c r="AO853" s="234"/>
      <c r="AP853" s="246"/>
      <c r="AQ853" s="231"/>
      <c r="AS853"/>
    </row>
    <row r="854" spans="1:45" ht="14.4" x14ac:dyDescent="0.3">
      <c r="A854" s="233"/>
      <c r="B854" s="234"/>
      <c r="AO854" s="234"/>
    </row>
    <row r="855" spans="1:45" ht="14.4" x14ac:dyDescent="0.3">
      <c r="A855" s="233"/>
      <c r="B855" s="234"/>
      <c r="AO855" s="234"/>
    </row>
    <row r="856" spans="1:45" ht="14.4" x14ac:dyDescent="0.3">
      <c r="A856" s="233"/>
      <c r="B856" s="234"/>
      <c r="AO856" s="234"/>
    </row>
    <row r="857" spans="1:45" ht="21.6" x14ac:dyDescent="0.65">
      <c r="A857" s="233"/>
      <c r="B857" s="234"/>
      <c r="AO857" s="236"/>
      <c r="AP857" s="245"/>
      <c r="AQ857" s="245"/>
      <c r="AS857"/>
    </row>
    <row r="858" spans="1:45" ht="21.6" x14ac:dyDescent="0.3">
      <c r="A858" s="233"/>
      <c r="B858" s="234"/>
      <c r="AO858" s="234"/>
      <c r="AP858" s="246"/>
      <c r="AQ858" s="231"/>
      <c r="AS858"/>
    </row>
    <row r="859" spans="1:45" ht="14.4" x14ac:dyDescent="0.3">
      <c r="A859" s="233"/>
      <c r="B859" s="234"/>
      <c r="AO859" s="234"/>
    </row>
    <row r="860" spans="1:45" ht="14.4" x14ac:dyDescent="0.3">
      <c r="A860" s="233"/>
      <c r="B860" s="234"/>
      <c r="AO860" s="234"/>
    </row>
    <row r="861" spans="1:45" ht="21.6" x14ac:dyDescent="0.3">
      <c r="A861" s="233"/>
      <c r="B861" s="234"/>
      <c r="AO861" s="234"/>
      <c r="AP861" s="246"/>
      <c r="AQ861" s="231"/>
      <c r="AS861"/>
    </row>
    <row r="862" spans="1:45" ht="21.6" x14ac:dyDescent="0.3">
      <c r="A862" s="233"/>
      <c r="B862" s="234"/>
      <c r="AO862" s="234"/>
      <c r="AP862" s="246"/>
      <c r="AQ862" s="231"/>
      <c r="AS862"/>
    </row>
    <row r="863" spans="1:45" ht="21.6" x14ac:dyDescent="0.3">
      <c r="A863" s="233"/>
      <c r="B863" s="234"/>
      <c r="AO863" s="234"/>
      <c r="AP863" s="246"/>
      <c r="AQ863" s="231"/>
      <c r="AS863"/>
    </row>
    <row r="864" spans="1:45" ht="14.4" x14ac:dyDescent="0.3">
      <c r="A864" s="233"/>
      <c r="B864" s="234"/>
      <c r="AO864" s="234"/>
    </row>
    <row r="865" spans="1:45" ht="14.4" x14ac:dyDescent="0.3">
      <c r="A865" s="233"/>
      <c r="B865" s="234"/>
      <c r="AO865" s="234"/>
    </row>
    <row r="866" spans="1:45" ht="21.6" x14ac:dyDescent="0.3">
      <c r="A866" s="233"/>
      <c r="B866" s="234"/>
      <c r="AO866" s="234"/>
      <c r="AP866" s="246"/>
      <c r="AQ866" s="231"/>
      <c r="AS866"/>
    </row>
    <row r="867" spans="1:45" ht="21.6" x14ac:dyDescent="0.3">
      <c r="A867" s="233"/>
      <c r="B867" s="234"/>
      <c r="AO867" s="234"/>
      <c r="AP867" s="246"/>
      <c r="AQ867" s="231"/>
      <c r="AS867"/>
    </row>
    <row r="868" spans="1:45" ht="14.4" x14ac:dyDescent="0.3">
      <c r="A868" s="233"/>
      <c r="B868" s="234"/>
      <c r="AO868" s="234"/>
    </row>
    <row r="869" spans="1:45" ht="14.4" x14ac:dyDescent="0.3">
      <c r="A869" s="233"/>
      <c r="B869" s="234"/>
      <c r="AO869" s="234"/>
    </row>
    <row r="870" spans="1:45" ht="21.6" x14ac:dyDescent="0.3">
      <c r="A870" s="233"/>
      <c r="B870" s="234"/>
      <c r="AO870" s="234"/>
      <c r="AP870" s="246"/>
      <c r="AQ870" s="231"/>
      <c r="AS870"/>
    </row>
    <row r="871" spans="1:45" ht="21.6" x14ac:dyDescent="0.3">
      <c r="A871" s="233"/>
      <c r="B871" s="234"/>
      <c r="AO871" s="234"/>
      <c r="AP871" s="246"/>
      <c r="AQ871" s="231"/>
      <c r="AS871"/>
    </row>
    <row r="872" spans="1:45" ht="14.4" x14ac:dyDescent="0.3">
      <c r="A872" s="233"/>
      <c r="B872" s="234"/>
      <c r="AO872" s="234"/>
    </row>
    <row r="873" spans="1:45" ht="21.6" x14ac:dyDescent="0.3">
      <c r="A873" s="233"/>
      <c r="B873" s="234"/>
      <c r="AO873" s="234"/>
      <c r="AP873" s="246"/>
      <c r="AQ873" s="231"/>
      <c r="AS873"/>
    </row>
    <row r="874" spans="1:45" ht="21.6" x14ac:dyDescent="0.3">
      <c r="A874" s="233"/>
      <c r="B874" s="234"/>
      <c r="AO874" s="234"/>
      <c r="AP874" s="246"/>
      <c r="AQ874" s="231"/>
      <c r="AS874"/>
    </row>
    <row r="875" spans="1:45" ht="21.6" x14ac:dyDescent="0.3">
      <c r="A875" s="233"/>
      <c r="B875" s="234"/>
      <c r="AO875" s="234"/>
      <c r="AP875" s="246"/>
      <c r="AQ875" s="231"/>
      <c r="AS875"/>
    </row>
    <row r="876" spans="1:45" ht="21.6" x14ac:dyDescent="0.3">
      <c r="A876" s="233"/>
      <c r="B876" s="234"/>
      <c r="AO876" s="234"/>
      <c r="AP876" s="246"/>
      <c r="AQ876" s="231"/>
      <c r="AS876"/>
    </row>
    <row r="877" spans="1:45" ht="14.4" x14ac:dyDescent="0.3">
      <c r="A877" s="233"/>
      <c r="B877" s="234"/>
      <c r="AO877" s="234"/>
    </row>
    <row r="878" spans="1:45" ht="14.4" x14ac:dyDescent="0.3">
      <c r="A878" s="233"/>
      <c r="B878" s="234"/>
      <c r="AO878" s="234"/>
    </row>
    <row r="879" spans="1:45" ht="21.6" x14ac:dyDescent="0.3">
      <c r="A879" s="233"/>
      <c r="B879" s="234"/>
      <c r="AO879" s="234"/>
      <c r="AP879" s="246"/>
      <c r="AQ879" s="231"/>
      <c r="AS879"/>
    </row>
    <row r="880" spans="1:45" ht="21.6" x14ac:dyDescent="0.3">
      <c r="A880" s="233"/>
      <c r="B880" s="234"/>
      <c r="AO880" s="234"/>
      <c r="AP880" s="246"/>
      <c r="AQ880" s="231"/>
      <c r="AS880"/>
    </row>
    <row r="881" spans="1:45" ht="14.4" x14ac:dyDescent="0.3">
      <c r="A881" s="233"/>
      <c r="B881" s="234"/>
      <c r="AO881" s="234"/>
    </row>
    <row r="882" spans="1:45" ht="14.4" x14ac:dyDescent="0.3">
      <c r="A882" s="233"/>
      <c r="B882" s="234"/>
      <c r="AO882" s="234"/>
    </row>
    <row r="883" spans="1:45" ht="14.4" x14ac:dyDescent="0.3">
      <c r="A883" s="233"/>
      <c r="B883" s="234"/>
      <c r="AO883" s="234"/>
    </row>
    <row r="884" spans="1:45" ht="21.6" x14ac:dyDescent="0.3">
      <c r="A884" s="233"/>
      <c r="B884" s="234"/>
      <c r="AO884" s="234"/>
      <c r="AP884" s="246"/>
      <c r="AQ884" s="231"/>
      <c r="AS884"/>
    </row>
    <row r="885" spans="1:45" ht="14.4" x14ac:dyDescent="0.3">
      <c r="A885" s="233"/>
      <c r="B885" s="234"/>
      <c r="AO885" s="234"/>
    </row>
    <row r="886" spans="1:45" ht="14.4" x14ac:dyDescent="0.3">
      <c r="A886" s="233"/>
      <c r="B886" s="234"/>
      <c r="AO886" s="234"/>
    </row>
    <row r="887" spans="1:45" ht="14.4" x14ac:dyDescent="0.3">
      <c r="A887" s="233"/>
      <c r="B887" s="234"/>
      <c r="AO887" s="234"/>
    </row>
    <row r="888" spans="1:45" ht="14.4" x14ac:dyDescent="0.3">
      <c r="A888" s="233"/>
      <c r="B888" s="234"/>
      <c r="AO888" s="234"/>
    </row>
    <row r="889" spans="1:45" ht="14.4" x14ac:dyDescent="0.3">
      <c r="A889" s="233"/>
      <c r="B889" s="234"/>
      <c r="AO889" s="234"/>
    </row>
    <row r="890" spans="1:45" ht="14.4" x14ac:dyDescent="0.3">
      <c r="A890" s="233"/>
      <c r="B890" s="234"/>
      <c r="AO890" s="234"/>
    </row>
    <row r="891" spans="1:45" ht="14.4" x14ac:dyDescent="0.3">
      <c r="A891" s="233"/>
      <c r="B891" s="234"/>
      <c r="AO891" s="234"/>
    </row>
    <row r="892" spans="1:45" ht="14.4" x14ac:dyDescent="0.3">
      <c r="A892" s="233"/>
      <c r="B892" s="234"/>
      <c r="AO892" s="234"/>
    </row>
    <row r="893" spans="1:45" ht="21.6" x14ac:dyDescent="0.3">
      <c r="A893" s="233"/>
      <c r="B893" s="234"/>
      <c r="AO893" s="234"/>
      <c r="AP893" s="246"/>
      <c r="AQ893" s="231"/>
      <c r="AS893"/>
    </row>
    <row r="894" spans="1:45" ht="21.6" x14ac:dyDescent="0.3">
      <c r="A894" s="233"/>
      <c r="B894" s="234"/>
      <c r="AO894" s="234"/>
      <c r="AP894" s="246"/>
      <c r="AQ894" s="231"/>
      <c r="AS894"/>
    </row>
    <row r="895" spans="1:45" ht="14.4" x14ac:dyDescent="0.3">
      <c r="A895" s="233"/>
      <c r="B895" s="234"/>
      <c r="AO895" s="234"/>
    </row>
    <row r="896" spans="1:45" ht="14.4" x14ac:dyDescent="0.3">
      <c r="A896" s="233"/>
      <c r="B896" s="234"/>
      <c r="AO896" s="234"/>
    </row>
    <row r="897" spans="1:45" ht="14.4" x14ac:dyDescent="0.3">
      <c r="A897" s="233"/>
      <c r="B897" s="234"/>
      <c r="AO897" s="234"/>
    </row>
    <row r="898" spans="1:45" ht="21.6" x14ac:dyDescent="0.3">
      <c r="A898" s="233"/>
      <c r="B898" s="234"/>
      <c r="AO898" s="234"/>
      <c r="AP898" s="246"/>
      <c r="AQ898" s="231"/>
      <c r="AS898"/>
    </row>
    <row r="899" spans="1:45" ht="21.6" x14ac:dyDescent="0.3">
      <c r="A899" s="233"/>
      <c r="B899" s="234"/>
      <c r="AO899" s="234"/>
      <c r="AP899" s="246"/>
      <c r="AQ899" s="231"/>
      <c r="AS899"/>
    </row>
    <row r="900" spans="1:45" ht="14.4" x14ac:dyDescent="0.3">
      <c r="A900" s="233"/>
      <c r="B900" s="234"/>
      <c r="AO900" s="234"/>
    </row>
    <row r="901" spans="1:45" ht="14.4" x14ac:dyDescent="0.3">
      <c r="A901" s="233"/>
      <c r="B901" s="234"/>
      <c r="AO901" s="234"/>
    </row>
    <row r="902" spans="1:45" ht="21.6" x14ac:dyDescent="0.3">
      <c r="A902" s="233"/>
      <c r="B902" s="234"/>
      <c r="AO902" s="234"/>
      <c r="AP902" s="246"/>
      <c r="AQ902" s="231"/>
      <c r="AS902"/>
    </row>
    <row r="903" spans="1:45" ht="21.6" x14ac:dyDescent="0.3">
      <c r="A903" s="233"/>
      <c r="B903" s="234"/>
      <c r="AO903" s="234"/>
      <c r="AP903" s="246"/>
      <c r="AQ903" s="231"/>
      <c r="AS903"/>
    </row>
    <row r="904" spans="1:45" ht="21.6" x14ac:dyDescent="0.3">
      <c r="A904" s="233"/>
      <c r="B904" s="234"/>
      <c r="AO904" s="234"/>
      <c r="AP904" s="246"/>
      <c r="AQ904" s="231"/>
      <c r="AS904"/>
    </row>
    <row r="905" spans="1:45" ht="14.4" x14ac:dyDescent="0.3">
      <c r="A905" s="233"/>
      <c r="B905" s="234"/>
      <c r="AO905" s="234"/>
    </row>
    <row r="906" spans="1:45" ht="14.4" x14ac:dyDescent="0.3">
      <c r="A906" s="233"/>
      <c r="B906" s="234"/>
      <c r="AO906" s="234"/>
    </row>
    <row r="907" spans="1:45" ht="21.6" x14ac:dyDescent="0.3">
      <c r="A907" s="233"/>
      <c r="B907" s="234"/>
      <c r="AO907" s="234"/>
      <c r="AP907" s="246"/>
      <c r="AQ907" s="231"/>
      <c r="AS907"/>
    </row>
    <row r="908" spans="1:45" ht="14.4" x14ac:dyDescent="0.3">
      <c r="A908" s="233"/>
      <c r="B908" s="234"/>
      <c r="AO908" s="234"/>
    </row>
    <row r="909" spans="1:45" ht="21.6" x14ac:dyDescent="0.3">
      <c r="A909" s="233"/>
      <c r="B909" s="234"/>
      <c r="AO909" s="234"/>
      <c r="AP909" s="246"/>
      <c r="AQ909" s="231"/>
      <c r="AS909"/>
    </row>
    <row r="910" spans="1:45" ht="14.4" x14ac:dyDescent="0.3">
      <c r="A910" s="233"/>
      <c r="B910" s="234"/>
      <c r="AO910" s="234"/>
    </row>
    <row r="911" spans="1:45" ht="14.4" x14ac:dyDescent="0.3">
      <c r="A911" s="233"/>
      <c r="B911" s="234"/>
      <c r="AO911" s="237"/>
      <c r="AP911" s="245"/>
      <c r="AQ911" s="245"/>
      <c r="AS911"/>
    </row>
    <row r="912" spans="1:45" ht="21.6" x14ac:dyDescent="0.3">
      <c r="A912" s="233"/>
      <c r="B912" s="234"/>
      <c r="AO912" s="234"/>
      <c r="AP912" s="246"/>
      <c r="AQ912" s="231"/>
      <c r="AS912"/>
    </row>
    <row r="913" spans="1:45" ht="21.6" x14ac:dyDescent="0.3">
      <c r="A913" s="233"/>
      <c r="B913" s="234"/>
      <c r="AO913" s="234"/>
      <c r="AP913" s="246"/>
      <c r="AQ913" s="231"/>
      <c r="AS913"/>
    </row>
    <row r="914" spans="1:45" ht="21.6" x14ac:dyDescent="0.3">
      <c r="A914" s="233"/>
      <c r="B914" s="234"/>
      <c r="AO914" s="234"/>
      <c r="AP914" s="246"/>
      <c r="AQ914" s="231"/>
      <c r="AS914"/>
    </row>
    <row r="915" spans="1:45" ht="14.4" x14ac:dyDescent="0.3">
      <c r="A915" s="233"/>
      <c r="B915" s="234"/>
      <c r="AO915" s="234"/>
    </row>
    <row r="916" spans="1:45" ht="14.4" x14ac:dyDescent="0.3">
      <c r="A916" s="233"/>
      <c r="B916" s="234"/>
      <c r="AO916" s="234"/>
    </row>
    <row r="917" spans="1:45" ht="14.4" x14ac:dyDescent="0.3">
      <c r="A917" s="233"/>
      <c r="B917" s="234"/>
      <c r="AO917" s="234"/>
    </row>
    <row r="918" spans="1:45" ht="14.4" x14ac:dyDescent="0.3">
      <c r="A918" s="233"/>
      <c r="B918" s="234"/>
      <c r="AO918" s="234"/>
    </row>
    <row r="919" spans="1:45" ht="21.6" x14ac:dyDescent="0.3">
      <c r="A919" s="233"/>
      <c r="B919" s="234"/>
      <c r="AO919" s="234"/>
      <c r="AP919" s="246"/>
      <c r="AQ919" s="231"/>
      <c r="AS919"/>
    </row>
    <row r="920" spans="1:45" ht="21.6" x14ac:dyDescent="0.65">
      <c r="A920" s="233"/>
      <c r="B920" s="234"/>
      <c r="AO920" s="236"/>
      <c r="AP920" s="245"/>
      <c r="AQ920" s="245"/>
      <c r="AS920"/>
    </row>
    <row r="921" spans="1:45" ht="14.4" x14ac:dyDescent="0.3">
      <c r="A921" s="233"/>
      <c r="B921" s="234"/>
      <c r="AO921" s="234"/>
    </row>
    <row r="922" spans="1:45" ht="14.4" x14ac:dyDescent="0.3">
      <c r="A922" s="233"/>
      <c r="B922" s="234"/>
      <c r="AO922" s="234"/>
    </row>
    <row r="923" spans="1:45" ht="14.4" x14ac:dyDescent="0.3">
      <c r="A923" s="233"/>
      <c r="B923" s="234"/>
      <c r="AO923" s="234"/>
    </row>
    <row r="924" spans="1:45" ht="21.6" x14ac:dyDescent="0.3">
      <c r="A924" s="233"/>
      <c r="B924" s="234"/>
      <c r="AO924" s="234"/>
      <c r="AP924" s="246"/>
      <c r="AQ924" s="231"/>
      <c r="AS924"/>
    </row>
    <row r="925" spans="1:45" ht="21.6" x14ac:dyDescent="0.3">
      <c r="A925" s="233"/>
      <c r="B925" s="234"/>
      <c r="AO925" s="234"/>
      <c r="AP925" s="246"/>
      <c r="AQ925" s="231"/>
      <c r="AS925"/>
    </row>
    <row r="926" spans="1:45" ht="21.6" x14ac:dyDescent="0.3">
      <c r="A926" s="233"/>
      <c r="B926" s="234"/>
      <c r="AO926" s="234"/>
      <c r="AP926" s="246"/>
      <c r="AQ926" s="231"/>
      <c r="AS926"/>
    </row>
    <row r="927" spans="1:45" ht="21.6" x14ac:dyDescent="0.65">
      <c r="A927" s="233"/>
      <c r="B927" s="234"/>
      <c r="AO927" s="236"/>
      <c r="AP927" s="245"/>
      <c r="AQ927" s="245"/>
      <c r="AS927"/>
    </row>
    <row r="928" spans="1:45" ht="14.4" x14ac:dyDescent="0.3">
      <c r="A928" s="233"/>
      <c r="B928" s="234"/>
      <c r="AO928" s="234"/>
    </row>
    <row r="929" spans="1:45" ht="14.4" x14ac:dyDescent="0.3">
      <c r="A929" s="233"/>
      <c r="B929" s="234"/>
      <c r="AO929" s="234"/>
    </row>
    <row r="930" spans="1:45" ht="14.4" x14ac:dyDescent="0.3">
      <c r="A930" s="233"/>
      <c r="B930" s="234"/>
      <c r="AO930" s="234"/>
    </row>
    <row r="931" spans="1:45" ht="14.4" x14ac:dyDescent="0.3">
      <c r="A931" s="233"/>
      <c r="B931" s="234"/>
      <c r="AO931" s="234"/>
    </row>
    <row r="932" spans="1:45" ht="14.4" x14ac:dyDescent="0.3">
      <c r="A932" s="233"/>
      <c r="B932" s="234"/>
      <c r="AO932" s="234"/>
    </row>
    <row r="933" spans="1:45" ht="14.4" x14ac:dyDescent="0.3">
      <c r="A933" s="233"/>
      <c r="B933" s="234"/>
      <c r="AO933" s="234"/>
    </row>
    <row r="934" spans="1:45" ht="14.4" x14ac:dyDescent="0.3">
      <c r="A934" s="233"/>
      <c r="B934" s="234"/>
      <c r="AO934" s="237"/>
      <c r="AP934" s="245"/>
      <c r="AQ934" s="245"/>
      <c r="AS934"/>
    </row>
    <row r="935" spans="1:45" ht="21.6" x14ac:dyDescent="0.65">
      <c r="A935" s="233"/>
      <c r="B935" s="234"/>
      <c r="AO935" s="236"/>
      <c r="AP935" s="245"/>
      <c r="AQ935" s="245"/>
      <c r="AS935"/>
    </row>
    <row r="936" spans="1:45" ht="14.4" x14ac:dyDescent="0.3">
      <c r="A936" s="233"/>
      <c r="B936" s="234"/>
      <c r="AO936" s="234"/>
    </row>
    <row r="937" spans="1:45" ht="21.6" x14ac:dyDescent="0.3">
      <c r="A937" s="233"/>
      <c r="B937" s="234"/>
      <c r="AO937" s="234"/>
      <c r="AP937" s="246"/>
      <c r="AQ937" s="231"/>
      <c r="AS937"/>
    </row>
    <row r="938" spans="1:45" ht="14.4" x14ac:dyDescent="0.3">
      <c r="A938" s="233"/>
      <c r="B938" s="234"/>
      <c r="AO938" s="234"/>
    </row>
    <row r="939" spans="1:45" ht="21.6" x14ac:dyDescent="0.3">
      <c r="A939" s="233"/>
      <c r="B939" s="234"/>
      <c r="AO939" s="234"/>
      <c r="AP939" s="246"/>
      <c r="AQ939" s="231"/>
      <c r="AS939"/>
    </row>
    <row r="940" spans="1:45" ht="14.4" x14ac:dyDescent="0.3">
      <c r="A940" s="233"/>
      <c r="B940" s="234"/>
      <c r="AO940" s="234"/>
    </row>
    <row r="941" spans="1:45" ht="21.6" x14ac:dyDescent="0.3">
      <c r="A941" s="233"/>
      <c r="B941" s="234"/>
      <c r="AO941" s="234"/>
      <c r="AP941" s="246"/>
      <c r="AQ941" s="231"/>
      <c r="AS941"/>
    </row>
    <row r="942" spans="1:45" ht="14.4" x14ac:dyDescent="0.3">
      <c r="A942" s="233"/>
      <c r="B942" s="234"/>
      <c r="AO942" s="234"/>
    </row>
    <row r="943" spans="1:45" ht="14.4" x14ac:dyDescent="0.3">
      <c r="A943" s="233"/>
      <c r="B943" s="234"/>
      <c r="AO943" s="237"/>
      <c r="AP943" s="245"/>
      <c r="AQ943" s="245"/>
      <c r="AS943"/>
    </row>
    <row r="944" spans="1:45" ht="21.6" x14ac:dyDescent="0.3">
      <c r="A944" s="233"/>
      <c r="B944" s="234"/>
      <c r="AO944" s="234"/>
      <c r="AP944" s="246"/>
      <c r="AQ944" s="231"/>
      <c r="AS944"/>
    </row>
    <row r="945" spans="1:45" ht="14.4" x14ac:dyDescent="0.3">
      <c r="A945" s="233"/>
      <c r="B945" s="234"/>
      <c r="AO945" s="234"/>
    </row>
    <row r="946" spans="1:45" ht="21.6" x14ac:dyDescent="0.3">
      <c r="A946" s="233"/>
      <c r="B946" s="234"/>
      <c r="AO946" s="234"/>
      <c r="AP946" s="246"/>
      <c r="AQ946" s="231"/>
      <c r="AS946"/>
    </row>
    <row r="947" spans="1:45" ht="14.4" x14ac:dyDescent="0.3">
      <c r="A947" s="233"/>
      <c r="B947" s="234"/>
      <c r="AO947" s="234"/>
    </row>
    <row r="948" spans="1:45" ht="21.6" x14ac:dyDescent="0.3">
      <c r="A948" s="233"/>
      <c r="B948" s="234"/>
      <c r="AO948" s="234"/>
      <c r="AP948" s="246"/>
      <c r="AQ948" s="231"/>
      <c r="AS948"/>
    </row>
    <row r="949" spans="1:45" ht="21.6" x14ac:dyDescent="0.3">
      <c r="A949" s="233"/>
      <c r="B949" s="234"/>
      <c r="AO949" s="234"/>
      <c r="AP949" s="246"/>
      <c r="AQ949" s="231"/>
      <c r="AS949"/>
    </row>
    <row r="950" spans="1:45" ht="14.4" x14ac:dyDescent="0.3">
      <c r="A950" s="233"/>
      <c r="B950" s="234"/>
      <c r="AO950" s="234"/>
    </row>
    <row r="951" spans="1:45" ht="21.6" x14ac:dyDescent="0.3">
      <c r="A951" s="233"/>
      <c r="B951" s="234"/>
      <c r="AO951" s="234"/>
      <c r="AP951" s="246"/>
      <c r="AQ951" s="231"/>
      <c r="AS951"/>
    </row>
    <row r="952" spans="1:45" ht="21.6" x14ac:dyDescent="0.3">
      <c r="A952" s="233"/>
      <c r="B952" s="234"/>
      <c r="AO952" s="234"/>
      <c r="AP952" s="246"/>
      <c r="AQ952" s="231"/>
      <c r="AS952"/>
    </row>
    <row r="953" spans="1:45" ht="14.4" x14ac:dyDescent="0.3">
      <c r="A953" s="233"/>
      <c r="B953" s="234"/>
      <c r="AO953" s="234"/>
    </row>
    <row r="954" spans="1:45" ht="14.4" x14ac:dyDescent="0.3">
      <c r="A954" s="233"/>
      <c r="B954" s="234"/>
      <c r="AO954" s="234"/>
    </row>
    <row r="955" spans="1:45" ht="14.4" x14ac:dyDescent="0.3">
      <c r="A955" s="233"/>
      <c r="B955" s="234"/>
      <c r="AO955" s="234"/>
    </row>
    <row r="956" spans="1:45" ht="21.6" x14ac:dyDescent="0.3">
      <c r="A956" s="233"/>
      <c r="B956" s="234"/>
      <c r="AO956" s="234"/>
      <c r="AP956" s="246"/>
      <c r="AQ956" s="231"/>
      <c r="AS956"/>
    </row>
    <row r="957" spans="1:45" ht="14.4" x14ac:dyDescent="0.3">
      <c r="A957" s="233"/>
      <c r="B957" s="234"/>
      <c r="AO957" s="234"/>
    </row>
    <row r="958" spans="1:45" ht="14.4" x14ac:dyDescent="0.3">
      <c r="A958" s="233"/>
      <c r="B958" s="234"/>
      <c r="AO958" s="234"/>
    </row>
    <row r="959" spans="1:45" ht="21.6" x14ac:dyDescent="0.3">
      <c r="A959" s="233"/>
      <c r="B959" s="234"/>
      <c r="AO959" s="234"/>
      <c r="AP959" s="246"/>
      <c r="AQ959" s="231"/>
      <c r="AS959"/>
    </row>
    <row r="960" spans="1:45" ht="14.4" x14ac:dyDescent="0.3">
      <c r="A960" s="233"/>
      <c r="B960" s="234"/>
      <c r="AO960" s="234"/>
    </row>
    <row r="961" spans="1:45" ht="14.4" x14ac:dyDescent="0.3">
      <c r="A961" s="233"/>
      <c r="B961" s="234"/>
      <c r="AO961" s="234"/>
    </row>
    <row r="962" spans="1:45" ht="14.4" x14ac:dyDescent="0.3">
      <c r="A962" s="233"/>
      <c r="B962" s="234"/>
      <c r="AO962" s="234"/>
    </row>
    <row r="963" spans="1:45" ht="21.6" x14ac:dyDescent="0.3">
      <c r="A963" s="233"/>
      <c r="B963" s="234"/>
      <c r="AO963" s="234"/>
      <c r="AP963" s="246"/>
      <c r="AQ963" s="231"/>
      <c r="AS963"/>
    </row>
    <row r="964" spans="1:45" ht="14.4" x14ac:dyDescent="0.3">
      <c r="A964" s="233"/>
      <c r="B964" s="234"/>
      <c r="AO964" s="234"/>
    </row>
    <row r="965" spans="1:45" ht="14.4" x14ac:dyDescent="0.3">
      <c r="A965" s="233"/>
      <c r="B965" s="234"/>
      <c r="AO965" s="234"/>
    </row>
    <row r="966" spans="1:45" ht="14.4" x14ac:dyDescent="0.3">
      <c r="A966" s="233"/>
      <c r="B966" s="234"/>
      <c r="AO966" s="234"/>
    </row>
    <row r="967" spans="1:45" ht="21.6" x14ac:dyDescent="0.65">
      <c r="A967" s="233"/>
      <c r="B967" s="234"/>
      <c r="AO967" s="236"/>
      <c r="AP967" s="245"/>
      <c r="AQ967" s="245"/>
      <c r="AS967"/>
    </row>
    <row r="968" spans="1:45" ht="14.4" x14ac:dyDescent="0.3">
      <c r="A968" s="233"/>
      <c r="B968" s="234"/>
      <c r="AO968" s="234"/>
    </row>
    <row r="969" spans="1:45" ht="14.4" x14ac:dyDescent="0.3">
      <c r="A969" s="233"/>
      <c r="B969" s="234"/>
      <c r="AO969" s="234"/>
    </row>
    <row r="970" spans="1:45" ht="14.4" x14ac:dyDescent="0.3">
      <c r="A970" s="233"/>
      <c r="B970" s="234"/>
      <c r="AO970" s="234"/>
    </row>
    <row r="971" spans="1:45" ht="14.4" x14ac:dyDescent="0.3">
      <c r="A971" s="233"/>
      <c r="B971" s="234"/>
      <c r="AO971" s="234"/>
    </row>
    <row r="972" spans="1:45" ht="21.6" x14ac:dyDescent="0.3">
      <c r="A972" s="233"/>
      <c r="B972" s="234"/>
      <c r="AO972" s="234"/>
      <c r="AP972" s="246"/>
      <c r="AQ972" s="231"/>
      <c r="AS972"/>
    </row>
    <row r="973" spans="1:45" ht="14.4" x14ac:dyDescent="0.3">
      <c r="A973" s="233"/>
      <c r="B973" s="234"/>
      <c r="AO973" s="234"/>
    </row>
    <row r="974" spans="1:45" ht="14.4" x14ac:dyDescent="0.3">
      <c r="A974" s="233"/>
      <c r="B974" s="234"/>
      <c r="AO974" s="234"/>
    </row>
    <row r="975" spans="1:45" ht="14.4" x14ac:dyDescent="0.3">
      <c r="A975" s="233"/>
      <c r="B975" s="234"/>
      <c r="AO975" s="234"/>
    </row>
    <row r="976" spans="1:45" ht="21.6" x14ac:dyDescent="0.3">
      <c r="A976" s="233"/>
      <c r="B976" s="234"/>
      <c r="AO976" s="234"/>
      <c r="AP976" s="246"/>
      <c r="AQ976" s="231"/>
      <c r="AS976"/>
    </row>
    <row r="977" spans="1:45" ht="21.6" x14ac:dyDescent="0.3">
      <c r="A977" s="233"/>
      <c r="B977" s="234"/>
      <c r="AO977" s="234"/>
      <c r="AP977" s="246"/>
      <c r="AQ977" s="231"/>
      <c r="AS977"/>
    </row>
    <row r="978" spans="1:45" ht="14.4" x14ac:dyDescent="0.3">
      <c r="A978" s="233"/>
      <c r="B978" s="234"/>
      <c r="AO978" s="234"/>
    </row>
    <row r="979" spans="1:45" ht="14.4" x14ac:dyDescent="0.3">
      <c r="A979" s="233"/>
      <c r="B979" s="234"/>
      <c r="AO979" s="234"/>
    </row>
    <row r="980" spans="1:45" ht="21.6" x14ac:dyDescent="0.3">
      <c r="A980" s="233"/>
      <c r="B980" s="234"/>
      <c r="AO980" s="234"/>
      <c r="AP980" s="246"/>
      <c r="AQ980" s="231"/>
      <c r="AS980"/>
    </row>
    <row r="981" spans="1:45" ht="14.4" x14ac:dyDescent="0.3">
      <c r="A981" s="233"/>
      <c r="B981" s="234"/>
      <c r="AO981" s="234"/>
    </row>
    <row r="982" spans="1:45" ht="14.4" x14ac:dyDescent="0.3">
      <c r="A982" s="233"/>
      <c r="B982" s="234"/>
      <c r="AO982" s="237"/>
      <c r="AP982" s="245"/>
      <c r="AQ982" s="245"/>
      <c r="AS982"/>
    </row>
    <row r="983" spans="1:45" ht="14.4" x14ac:dyDescent="0.3">
      <c r="A983" s="233"/>
      <c r="B983" s="234"/>
      <c r="AO983" s="234"/>
    </row>
    <row r="984" spans="1:45" ht="14.4" x14ac:dyDescent="0.3">
      <c r="A984" s="233"/>
      <c r="B984" s="234"/>
      <c r="AO984" s="234"/>
    </row>
    <row r="985" spans="1:45" ht="21.6" x14ac:dyDescent="0.3">
      <c r="A985" s="233"/>
      <c r="B985" s="234"/>
      <c r="AO985" s="234"/>
      <c r="AP985" s="246"/>
      <c r="AQ985" s="231"/>
      <c r="AS985"/>
    </row>
    <row r="986" spans="1:45" ht="14.4" x14ac:dyDescent="0.3">
      <c r="A986" s="233"/>
      <c r="B986" s="234"/>
      <c r="AO986" s="234"/>
    </row>
    <row r="987" spans="1:45" ht="14.4" x14ac:dyDescent="0.3">
      <c r="A987" s="233"/>
      <c r="B987" s="234"/>
      <c r="AO987" s="234"/>
    </row>
    <row r="988" spans="1:45" ht="14.4" x14ac:dyDescent="0.3">
      <c r="A988" s="233"/>
      <c r="B988" s="234"/>
      <c r="AO988" s="234"/>
    </row>
    <row r="989" spans="1:45" ht="21.6" x14ac:dyDescent="0.3">
      <c r="A989" s="233"/>
      <c r="B989" s="234"/>
      <c r="AO989" s="234"/>
      <c r="AP989" s="246"/>
      <c r="AQ989" s="231"/>
      <c r="AS989"/>
    </row>
    <row r="990" spans="1:45" ht="14.4" x14ac:dyDescent="0.3">
      <c r="A990" s="233"/>
      <c r="B990" s="234"/>
      <c r="AO990" s="234"/>
    </row>
    <row r="991" spans="1:45" ht="21.6" x14ac:dyDescent="0.3">
      <c r="A991" s="233"/>
      <c r="B991" s="234"/>
      <c r="AO991" s="234"/>
      <c r="AP991" s="246"/>
      <c r="AQ991" s="231"/>
      <c r="AS991"/>
    </row>
    <row r="992" spans="1:45" ht="14.4" x14ac:dyDescent="0.3">
      <c r="A992" s="233"/>
      <c r="B992" s="234"/>
      <c r="AO992" s="234"/>
    </row>
    <row r="993" spans="1:45" ht="14.4" x14ac:dyDescent="0.3">
      <c r="A993" s="233"/>
      <c r="B993" s="234"/>
      <c r="AO993" s="234"/>
    </row>
    <row r="994" spans="1:45" ht="21.6" x14ac:dyDescent="0.3">
      <c r="A994" s="233"/>
      <c r="B994" s="234"/>
      <c r="AO994" s="234"/>
      <c r="AP994" s="246"/>
      <c r="AQ994" s="231"/>
      <c r="AS994"/>
    </row>
    <row r="995" spans="1:45" ht="21.6" x14ac:dyDescent="0.65">
      <c r="A995" s="233"/>
      <c r="B995" s="234"/>
      <c r="AO995" s="236"/>
      <c r="AP995" s="245"/>
      <c r="AQ995" s="245"/>
      <c r="AS995"/>
    </row>
    <row r="996" spans="1:45" ht="21.6" x14ac:dyDescent="0.3">
      <c r="A996" s="233"/>
      <c r="B996" s="234"/>
      <c r="AO996" s="234"/>
      <c r="AP996" s="246"/>
      <c r="AQ996" s="231"/>
      <c r="AS996"/>
    </row>
    <row r="997" spans="1:45" ht="14.4" x14ac:dyDescent="0.3">
      <c r="A997" s="233"/>
      <c r="B997" s="234"/>
      <c r="AO997" s="234"/>
    </row>
    <row r="998" spans="1:45" ht="14.4" x14ac:dyDescent="0.3">
      <c r="A998" s="233"/>
      <c r="B998" s="234"/>
      <c r="AO998" s="234"/>
    </row>
    <row r="999" spans="1:45" ht="14.4" x14ac:dyDescent="0.3">
      <c r="A999" s="233"/>
      <c r="B999" s="234"/>
      <c r="AO999" s="234"/>
    </row>
    <row r="1000" spans="1:45" ht="21.6" x14ac:dyDescent="0.3">
      <c r="A1000" s="233"/>
      <c r="B1000" s="234"/>
      <c r="AO1000" s="234"/>
      <c r="AP1000" s="246"/>
      <c r="AQ1000" s="231"/>
      <c r="AS1000"/>
    </row>
    <row r="1001" spans="1:45" ht="14.4" x14ac:dyDescent="0.3">
      <c r="A1001" s="233"/>
      <c r="B1001" s="234"/>
      <c r="AO1001" s="234"/>
    </row>
    <row r="1002" spans="1:45" ht="21.6" x14ac:dyDescent="0.3">
      <c r="A1002" s="233"/>
      <c r="B1002" s="234"/>
      <c r="AO1002" s="234"/>
      <c r="AP1002" s="246"/>
      <c r="AQ1002" s="231"/>
      <c r="AS1002"/>
    </row>
    <row r="1003" spans="1:45" ht="14.4" x14ac:dyDescent="0.3">
      <c r="A1003" s="233"/>
      <c r="B1003" s="234"/>
      <c r="AO1003" s="234"/>
    </row>
    <row r="1004" spans="1:45" ht="14.4" x14ac:dyDescent="0.3">
      <c r="A1004" s="233"/>
      <c r="B1004" s="234"/>
      <c r="AO1004" s="234"/>
    </row>
    <row r="1005" spans="1:45" ht="14.4" x14ac:dyDescent="0.3">
      <c r="A1005" s="233"/>
      <c r="B1005" s="234"/>
      <c r="AO1005" s="234"/>
    </row>
    <row r="1006" spans="1:45" ht="21.6" x14ac:dyDescent="0.3">
      <c r="A1006" s="233"/>
      <c r="B1006" s="234"/>
      <c r="AO1006" s="234"/>
      <c r="AP1006" s="246"/>
      <c r="AQ1006" s="231"/>
      <c r="AS1006"/>
    </row>
    <row r="1007" spans="1:45" ht="21.6" x14ac:dyDescent="0.3">
      <c r="A1007" s="233"/>
      <c r="B1007" s="234"/>
      <c r="AO1007" s="234"/>
      <c r="AP1007" s="246"/>
      <c r="AQ1007" s="231"/>
      <c r="AS1007"/>
    </row>
    <row r="1008" spans="1:45" ht="21.6" x14ac:dyDescent="0.3">
      <c r="A1008" s="233"/>
      <c r="B1008" s="234"/>
      <c r="AO1008" s="234"/>
      <c r="AP1008" s="246"/>
      <c r="AQ1008" s="231"/>
      <c r="AS1008"/>
    </row>
    <row r="1009" spans="1:45" ht="21.6" x14ac:dyDescent="0.3">
      <c r="A1009" s="233"/>
      <c r="B1009" s="234"/>
      <c r="AO1009" s="234"/>
      <c r="AP1009" s="246"/>
      <c r="AQ1009" s="231"/>
      <c r="AS1009"/>
    </row>
    <row r="1010" spans="1:45" ht="14.4" x14ac:dyDescent="0.3">
      <c r="A1010" s="233"/>
      <c r="B1010" s="234"/>
      <c r="AO1010" s="234"/>
    </row>
    <row r="1011" spans="1:45" ht="14.4" x14ac:dyDescent="0.3">
      <c r="A1011" s="233"/>
      <c r="B1011" s="234"/>
      <c r="AO1011" s="234"/>
    </row>
    <row r="1012" spans="1:45" ht="14.4" x14ac:dyDescent="0.3">
      <c r="A1012" s="233"/>
      <c r="B1012" s="234"/>
      <c r="AO1012" s="234"/>
    </row>
    <row r="1013" spans="1:45" ht="21.6" x14ac:dyDescent="0.3">
      <c r="A1013" s="233"/>
      <c r="B1013" s="234"/>
      <c r="AO1013" s="234"/>
      <c r="AP1013" s="246"/>
      <c r="AQ1013" s="231"/>
      <c r="AS1013"/>
    </row>
    <row r="1014" spans="1:45" ht="14.4" x14ac:dyDescent="0.3">
      <c r="A1014" s="233"/>
      <c r="B1014" s="234"/>
      <c r="AO1014" s="234"/>
    </row>
    <row r="1015" spans="1:45" ht="14.4" x14ac:dyDescent="0.3">
      <c r="A1015" s="233"/>
      <c r="B1015" s="234"/>
      <c r="AO1015" s="237"/>
      <c r="AP1015" s="245"/>
      <c r="AQ1015" s="245"/>
      <c r="AS1015"/>
    </row>
    <row r="1016" spans="1:45" ht="14.4" x14ac:dyDescent="0.3">
      <c r="A1016" s="233"/>
      <c r="B1016" s="234"/>
      <c r="AO1016" s="234"/>
    </row>
    <row r="1017" spans="1:45" ht="21.6" x14ac:dyDescent="0.3">
      <c r="A1017" s="233"/>
      <c r="B1017" s="234"/>
      <c r="AO1017" s="234"/>
      <c r="AP1017" s="246"/>
      <c r="AQ1017" s="231"/>
      <c r="AS1017"/>
    </row>
    <row r="1018" spans="1:45" ht="14.4" x14ac:dyDescent="0.3">
      <c r="A1018" s="233"/>
      <c r="B1018" s="234"/>
      <c r="AO1018" s="234"/>
    </row>
    <row r="1019" spans="1:45" ht="14.4" x14ac:dyDescent="0.3">
      <c r="A1019" s="233"/>
      <c r="B1019" s="234"/>
      <c r="AO1019" s="234"/>
    </row>
    <row r="1020" spans="1:45" ht="21.6" x14ac:dyDescent="0.3">
      <c r="A1020" s="233"/>
      <c r="B1020" s="234"/>
      <c r="AO1020" s="234"/>
      <c r="AP1020" s="246"/>
      <c r="AQ1020" s="231"/>
      <c r="AS1020"/>
    </row>
    <row r="1021" spans="1:45" ht="21.6" x14ac:dyDescent="0.3">
      <c r="A1021" s="233"/>
      <c r="B1021" s="234"/>
      <c r="AO1021" s="234"/>
      <c r="AP1021" s="246"/>
      <c r="AQ1021" s="231"/>
      <c r="AS1021"/>
    </row>
    <row r="1022" spans="1:45" ht="21.6" x14ac:dyDescent="0.3">
      <c r="A1022" s="233"/>
      <c r="B1022" s="234"/>
      <c r="AO1022" s="234"/>
      <c r="AP1022" s="246"/>
      <c r="AQ1022" s="231"/>
      <c r="AS1022"/>
    </row>
    <row r="1023" spans="1:45" ht="21.6" x14ac:dyDescent="0.3">
      <c r="A1023" s="233"/>
      <c r="B1023" s="234"/>
      <c r="AO1023" s="234"/>
      <c r="AP1023" s="246"/>
      <c r="AQ1023" s="231"/>
      <c r="AS1023"/>
    </row>
    <row r="1024" spans="1:45" ht="14.4" x14ac:dyDescent="0.3">
      <c r="A1024" s="233"/>
      <c r="B1024" s="234"/>
      <c r="AO1024" s="234"/>
    </row>
    <row r="1025" spans="1:45" ht="14.4" x14ac:dyDescent="0.3">
      <c r="A1025" s="233"/>
      <c r="B1025" s="234"/>
      <c r="AO1025" s="234"/>
    </row>
    <row r="1026" spans="1:45" ht="14.4" x14ac:dyDescent="0.3">
      <c r="A1026" s="233"/>
      <c r="B1026" s="234"/>
      <c r="AO1026" s="234"/>
    </row>
    <row r="1027" spans="1:45" ht="14.4" x14ac:dyDescent="0.3">
      <c r="A1027" s="233"/>
      <c r="B1027" s="234"/>
      <c r="AO1027" s="234"/>
    </row>
    <row r="1028" spans="1:45" ht="21.6" x14ac:dyDescent="0.3">
      <c r="A1028" s="233"/>
      <c r="B1028" s="234"/>
      <c r="AO1028" s="234"/>
      <c r="AP1028" s="246"/>
      <c r="AQ1028" s="231"/>
      <c r="AS1028"/>
    </row>
    <row r="1029" spans="1:45" ht="14.4" x14ac:dyDescent="0.3">
      <c r="A1029" s="233"/>
      <c r="B1029" s="234"/>
      <c r="AO1029" s="234"/>
    </row>
    <row r="1030" spans="1:45" ht="14.4" x14ac:dyDescent="0.3">
      <c r="A1030" s="233"/>
      <c r="B1030" s="234"/>
      <c r="AO1030" s="234"/>
    </row>
    <row r="1031" spans="1:45" ht="14.4" x14ac:dyDescent="0.3">
      <c r="A1031" s="233"/>
      <c r="B1031" s="234"/>
      <c r="AO1031" s="234"/>
    </row>
    <row r="1032" spans="1:45" ht="21.6" x14ac:dyDescent="0.3">
      <c r="A1032" s="233"/>
      <c r="B1032" s="234"/>
      <c r="AO1032" s="234"/>
      <c r="AP1032" s="246"/>
      <c r="AQ1032" s="231"/>
      <c r="AS1032"/>
    </row>
    <row r="1033" spans="1:45" ht="14.4" x14ac:dyDescent="0.3">
      <c r="A1033" s="233"/>
      <c r="B1033" s="234"/>
      <c r="AO1033" s="234"/>
    </row>
    <row r="1034" spans="1:45" ht="21.6" x14ac:dyDescent="0.3">
      <c r="A1034" s="233"/>
      <c r="B1034" s="234"/>
      <c r="AO1034" s="234"/>
      <c r="AP1034" s="246"/>
      <c r="AQ1034" s="231"/>
      <c r="AS1034"/>
    </row>
    <row r="1035" spans="1:45" ht="14.4" x14ac:dyDescent="0.3">
      <c r="A1035" s="233"/>
      <c r="B1035" s="234"/>
      <c r="AO1035" s="234"/>
    </row>
    <row r="1036" spans="1:45" ht="21.6" x14ac:dyDescent="0.65">
      <c r="A1036" s="233"/>
      <c r="B1036" s="234"/>
      <c r="AO1036" s="236"/>
      <c r="AP1036" s="245"/>
      <c r="AQ1036" s="245"/>
      <c r="AS1036"/>
    </row>
    <row r="1037" spans="1:45" ht="21.6" x14ac:dyDescent="0.3">
      <c r="A1037" s="233"/>
      <c r="B1037" s="234"/>
      <c r="AO1037" s="234"/>
      <c r="AP1037" s="246"/>
      <c r="AQ1037" s="231"/>
      <c r="AS1037"/>
    </row>
    <row r="1038" spans="1:45" ht="14.4" x14ac:dyDescent="0.3">
      <c r="A1038" s="233"/>
      <c r="B1038" s="234"/>
      <c r="AO1038" s="234"/>
    </row>
    <row r="1039" spans="1:45" ht="14.4" x14ac:dyDescent="0.3">
      <c r="A1039" s="233"/>
      <c r="B1039" s="234"/>
      <c r="AO1039" s="234"/>
    </row>
    <row r="1040" spans="1:45" ht="21.6" x14ac:dyDescent="0.3">
      <c r="A1040" s="233"/>
      <c r="B1040" s="234"/>
      <c r="AO1040" s="234"/>
      <c r="AP1040" s="246"/>
      <c r="AQ1040" s="231"/>
      <c r="AS1040"/>
    </row>
    <row r="1041" spans="1:45" ht="14.4" x14ac:dyDescent="0.3">
      <c r="A1041" s="233"/>
      <c r="B1041" s="234"/>
      <c r="AO1041" s="234"/>
    </row>
    <row r="1042" spans="1:45" ht="14.4" x14ac:dyDescent="0.3">
      <c r="A1042" s="233"/>
      <c r="B1042" s="234"/>
      <c r="AO1042" s="234"/>
    </row>
    <row r="1043" spans="1:45" ht="21.6" x14ac:dyDescent="0.3">
      <c r="A1043" s="233"/>
      <c r="B1043" s="234"/>
      <c r="AO1043" s="234"/>
      <c r="AP1043" s="246"/>
      <c r="AQ1043" s="231"/>
      <c r="AS1043"/>
    </row>
    <row r="1044" spans="1:45" ht="14.4" x14ac:dyDescent="0.3">
      <c r="A1044" s="233"/>
      <c r="B1044" s="234"/>
      <c r="AO1044" s="234"/>
    </row>
    <row r="1045" spans="1:45" ht="21.6" x14ac:dyDescent="0.3">
      <c r="A1045" s="233"/>
      <c r="B1045" s="234"/>
      <c r="AO1045" s="234"/>
      <c r="AP1045" s="246"/>
      <c r="AQ1045" s="231"/>
      <c r="AS1045"/>
    </row>
    <row r="1046" spans="1:45" ht="14.4" x14ac:dyDescent="0.3">
      <c r="A1046" s="233"/>
      <c r="B1046" s="234"/>
      <c r="AO1046" s="234"/>
    </row>
    <row r="1047" spans="1:45" ht="21.6" x14ac:dyDescent="0.3">
      <c r="A1047" s="233"/>
      <c r="B1047" s="234"/>
      <c r="AO1047" s="234"/>
      <c r="AP1047" s="246"/>
      <c r="AQ1047" s="231"/>
      <c r="AS1047"/>
    </row>
    <row r="1048" spans="1:45" ht="21.6" x14ac:dyDescent="0.3">
      <c r="A1048" s="233"/>
      <c r="B1048" s="234"/>
      <c r="AO1048" s="234"/>
      <c r="AP1048" s="246"/>
      <c r="AQ1048" s="231"/>
      <c r="AS1048"/>
    </row>
    <row r="1049" spans="1:45" ht="14.4" x14ac:dyDescent="0.3">
      <c r="A1049" s="233"/>
      <c r="B1049" s="234"/>
      <c r="AO1049" s="234"/>
    </row>
    <row r="1050" spans="1:45" ht="14.4" x14ac:dyDescent="0.3">
      <c r="A1050" s="233"/>
      <c r="B1050" s="234"/>
      <c r="AO1050" s="234"/>
    </row>
    <row r="1051" spans="1:45" ht="14.4" x14ac:dyDescent="0.3">
      <c r="A1051" s="233"/>
      <c r="B1051" s="234"/>
      <c r="AO1051" s="234"/>
    </row>
    <row r="1052" spans="1:45" ht="21.6" x14ac:dyDescent="0.3">
      <c r="A1052" s="233"/>
      <c r="B1052" s="234"/>
      <c r="AO1052" s="234"/>
      <c r="AP1052" s="246"/>
      <c r="AQ1052" s="231"/>
      <c r="AS1052"/>
    </row>
    <row r="1053" spans="1:45" ht="21.6" x14ac:dyDescent="0.3">
      <c r="A1053" s="233"/>
      <c r="B1053" s="234"/>
      <c r="AO1053" s="234"/>
      <c r="AP1053" s="246"/>
      <c r="AQ1053" s="231"/>
      <c r="AS1053"/>
    </row>
    <row r="1054" spans="1:45" ht="21.6" x14ac:dyDescent="0.3">
      <c r="A1054" s="233"/>
      <c r="B1054" s="234"/>
      <c r="AO1054" s="234"/>
      <c r="AP1054" s="246"/>
      <c r="AQ1054" s="231"/>
      <c r="AS1054"/>
    </row>
    <row r="1055" spans="1:45" ht="14.4" x14ac:dyDescent="0.3">
      <c r="A1055" s="233"/>
      <c r="B1055" s="234"/>
      <c r="AO1055" s="234"/>
    </row>
    <row r="1056" spans="1:45" ht="21.6" x14ac:dyDescent="0.3">
      <c r="A1056" s="233"/>
      <c r="B1056" s="234"/>
      <c r="AO1056" s="234"/>
      <c r="AP1056" s="246"/>
      <c r="AQ1056" s="231"/>
      <c r="AS1056"/>
    </row>
    <row r="1057" spans="1:45" ht="21.6" x14ac:dyDescent="0.3">
      <c r="A1057" s="233"/>
      <c r="B1057" s="234"/>
      <c r="AO1057" s="234"/>
      <c r="AP1057" s="246"/>
      <c r="AQ1057" s="231"/>
      <c r="AS1057"/>
    </row>
    <row r="1058" spans="1:45" ht="14.4" x14ac:dyDescent="0.3">
      <c r="A1058" s="233"/>
      <c r="B1058" s="234"/>
      <c r="AO1058" s="234"/>
    </row>
    <row r="1059" spans="1:45" ht="21.6" x14ac:dyDescent="0.3">
      <c r="A1059" s="233"/>
      <c r="B1059" s="234"/>
      <c r="AO1059" s="234"/>
      <c r="AP1059" s="246"/>
      <c r="AQ1059" s="231"/>
      <c r="AS1059"/>
    </row>
    <row r="1060" spans="1:45" ht="14.4" x14ac:dyDescent="0.3">
      <c r="A1060" s="233"/>
      <c r="B1060" s="234"/>
      <c r="AO1060" s="234"/>
    </row>
    <row r="1061" spans="1:45" ht="14.4" x14ac:dyDescent="0.3">
      <c r="A1061" s="233"/>
      <c r="B1061" s="234"/>
      <c r="AO1061" s="234"/>
    </row>
    <row r="1062" spans="1:45" ht="14.4" x14ac:dyDescent="0.3">
      <c r="A1062" s="233"/>
      <c r="B1062" s="234"/>
      <c r="AO1062" s="234"/>
    </row>
    <row r="1063" spans="1:45" ht="21.6" x14ac:dyDescent="0.3">
      <c r="A1063" s="233"/>
      <c r="B1063" s="234"/>
      <c r="AO1063" s="234"/>
      <c r="AP1063" s="246"/>
      <c r="AQ1063" s="231"/>
      <c r="AS1063"/>
    </row>
    <row r="1064" spans="1:45" ht="21.6" x14ac:dyDescent="0.3">
      <c r="A1064" s="233"/>
      <c r="B1064" s="234"/>
      <c r="AO1064" s="234"/>
      <c r="AP1064" s="246"/>
      <c r="AQ1064" s="231"/>
      <c r="AS1064"/>
    </row>
    <row r="1065" spans="1:45" ht="14.4" x14ac:dyDescent="0.3">
      <c r="A1065" s="233"/>
      <c r="B1065" s="234"/>
      <c r="AO1065" s="234"/>
    </row>
    <row r="1066" spans="1:45" ht="14.4" x14ac:dyDescent="0.3">
      <c r="A1066" s="233"/>
      <c r="B1066" s="234"/>
      <c r="AO1066" s="234"/>
    </row>
    <row r="1067" spans="1:45" ht="14.4" x14ac:dyDescent="0.3">
      <c r="A1067" s="233"/>
      <c r="B1067" s="234"/>
      <c r="AO1067" s="234"/>
    </row>
    <row r="1068" spans="1:45" ht="14.4" x14ac:dyDescent="0.3">
      <c r="A1068" s="233"/>
      <c r="B1068" s="234"/>
      <c r="AO1068" s="234"/>
    </row>
    <row r="1069" spans="1:45" ht="14.4" x14ac:dyDescent="0.3">
      <c r="A1069" s="233"/>
      <c r="B1069" s="234"/>
      <c r="AO1069" s="234"/>
    </row>
    <row r="1070" spans="1:45" ht="14.4" x14ac:dyDescent="0.3">
      <c r="A1070" s="233"/>
      <c r="B1070" s="234"/>
      <c r="AO1070" s="234"/>
    </row>
    <row r="1071" spans="1:45" ht="14.4" x14ac:dyDescent="0.3">
      <c r="A1071" s="233"/>
      <c r="B1071" s="234"/>
      <c r="AO1071" s="234"/>
    </row>
    <row r="1072" spans="1:45" ht="14.4" x14ac:dyDescent="0.3">
      <c r="A1072" s="233"/>
      <c r="B1072" s="234"/>
      <c r="AO1072" s="234"/>
    </row>
    <row r="1073" spans="1:45" ht="21.6" x14ac:dyDescent="0.3">
      <c r="A1073" s="233"/>
      <c r="B1073" s="234"/>
      <c r="AO1073" s="234"/>
      <c r="AP1073" s="246"/>
      <c r="AQ1073" s="231"/>
      <c r="AS1073"/>
    </row>
    <row r="1074" spans="1:45" ht="14.4" x14ac:dyDescent="0.3">
      <c r="A1074" s="233"/>
      <c r="B1074" s="234"/>
      <c r="AO1074" s="234"/>
    </row>
    <row r="1075" spans="1:45" ht="14.4" x14ac:dyDescent="0.3">
      <c r="A1075" s="233"/>
      <c r="B1075" s="234"/>
      <c r="AO1075" s="234"/>
    </row>
    <row r="1076" spans="1:45" ht="21.6" x14ac:dyDescent="0.3">
      <c r="A1076" s="233"/>
      <c r="B1076" s="234"/>
      <c r="AO1076" s="234"/>
      <c r="AP1076" s="246"/>
      <c r="AQ1076" s="231"/>
      <c r="AS1076"/>
    </row>
    <row r="1077" spans="1:45" ht="21.6" x14ac:dyDescent="0.3">
      <c r="A1077" s="233"/>
      <c r="B1077" s="234"/>
      <c r="AO1077" s="234"/>
      <c r="AP1077" s="246"/>
      <c r="AQ1077" s="231"/>
      <c r="AS1077"/>
    </row>
    <row r="1078" spans="1:45" ht="21.6" x14ac:dyDescent="0.3">
      <c r="A1078" s="233"/>
      <c r="B1078" s="234"/>
      <c r="AO1078" s="234"/>
      <c r="AP1078" s="246"/>
      <c r="AQ1078" s="231"/>
      <c r="AS1078"/>
    </row>
    <row r="1079" spans="1:45" ht="21.6" x14ac:dyDescent="0.3">
      <c r="A1079" s="233"/>
      <c r="B1079" s="234"/>
      <c r="AO1079" s="234"/>
      <c r="AP1079" s="246"/>
      <c r="AQ1079" s="231"/>
      <c r="AS1079"/>
    </row>
    <row r="1080" spans="1:45" ht="21.6" x14ac:dyDescent="0.3">
      <c r="A1080" s="233"/>
      <c r="B1080" s="234"/>
      <c r="AO1080" s="234"/>
      <c r="AP1080" s="246"/>
      <c r="AQ1080" s="231"/>
      <c r="AS1080"/>
    </row>
    <row r="1081" spans="1:45" ht="21.6" x14ac:dyDescent="0.3">
      <c r="A1081" s="233"/>
      <c r="B1081" s="234"/>
      <c r="AO1081" s="234"/>
      <c r="AP1081" s="246"/>
      <c r="AQ1081" s="231"/>
      <c r="AS1081"/>
    </row>
    <row r="1082" spans="1:45" ht="21.6" x14ac:dyDescent="0.3">
      <c r="A1082" s="233"/>
      <c r="B1082" s="234"/>
      <c r="AO1082" s="234"/>
      <c r="AP1082" s="246"/>
      <c r="AQ1082" s="231"/>
      <c r="AS1082"/>
    </row>
    <row r="1083" spans="1:45" ht="14.4" x14ac:dyDescent="0.3">
      <c r="A1083" s="233"/>
      <c r="B1083" s="234"/>
      <c r="AO1083" s="234"/>
    </row>
    <row r="1084" spans="1:45" ht="14.4" x14ac:dyDescent="0.3">
      <c r="A1084" s="233"/>
      <c r="B1084" s="234"/>
      <c r="AO1084" s="237"/>
      <c r="AP1084" s="245"/>
      <c r="AQ1084" s="245"/>
      <c r="AS1084"/>
    </row>
    <row r="1085" spans="1:45" ht="14.4" x14ac:dyDescent="0.3">
      <c r="A1085" s="233"/>
      <c r="B1085" s="234"/>
      <c r="AO1085" s="234"/>
    </row>
    <row r="1086" spans="1:45" ht="21.6" x14ac:dyDescent="0.3">
      <c r="A1086" s="233"/>
      <c r="B1086" s="234"/>
      <c r="AO1086" s="234"/>
      <c r="AP1086" s="246"/>
      <c r="AQ1086" s="231"/>
      <c r="AS1086"/>
    </row>
    <row r="1087" spans="1:45" ht="14.4" x14ac:dyDescent="0.3">
      <c r="A1087" s="233"/>
      <c r="B1087" s="234"/>
      <c r="AO1087" s="234"/>
    </row>
    <row r="1088" spans="1:45" ht="21.6" x14ac:dyDescent="0.3">
      <c r="A1088" s="233"/>
      <c r="B1088" s="234"/>
      <c r="AO1088" s="234"/>
      <c r="AP1088" s="246"/>
      <c r="AQ1088" s="231"/>
      <c r="AS1088"/>
    </row>
    <row r="1089" spans="1:45" ht="21.6" x14ac:dyDescent="0.3">
      <c r="A1089" s="233"/>
      <c r="B1089" s="234"/>
      <c r="AO1089" s="234"/>
      <c r="AP1089" s="246"/>
      <c r="AQ1089" s="231"/>
      <c r="AS1089"/>
    </row>
    <row r="1090" spans="1:45" ht="21.6" x14ac:dyDescent="0.3">
      <c r="A1090" s="233"/>
      <c r="B1090" s="234"/>
      <c r="AO1090" s="234"/>
      <c r="AP1090" s="246"/>
      <c r="AQ1090" s="231"/>
      <c r="AS1090"/>
    </row>
    <row r="1091" spans="1:45" ht="21.6" x14ac:dyDescent="0.3">
      <c r="A1091" s="233"/>
      <c r="B1091" s="234"/>
      <c r="AO1091" s="234"/>
      <c r="AP1091" s="246"/>
      <c r="AQ1091" s="231"/>
      <c r="AS1091"/>
    </row>
    <row r="1092" spans="1:45" ht="21.6" x14ac:dyDescent="0.3">
      <c r="A1092" s="233"/>
      <c r="B1092" s="234"/>
      <c r="AO1092" s="234"/>
      <c r="AP1092" s="246"/>
      <c r="AQ1092" s="231"/>
      <c r="AS1092"/>
    </row>
    <row r="1093" spans="1:45" ht="14.4" x14ac:dyDescent="0.3">
      <c r="A1093" s="233"/>
      <c r="B1093" s="234"/>
      <c r="AO1093" s="234"/>
    </row>
    <row r="1094" spans="1:45" ht="14.4" x14ac:dyDescent="0.3">
      <c r="A1094" s="233"/>
      <c r="B1094" s="234"/>
      <c r="AO1094" s="234"/>
    </row>
    <row r="1095" spans="1:45" ht="14.4" x14ac:dyDescent="0.3">
      <c r="A1095" s="233"/>
      <c r="B1095" s="234"/>
      <c r="AO1095" s="234"/>
    </row>
    <row r="1096" spans="1:45" ht="21.6" x14ac:dyDescent="0.3">
      <c r="A1096" s="233"/>
      <c r="B1096" s="234"/>
      <c r="AO1096" s="234"/>
      <c r="AP1096" s="246"/>
      <c r="AQ1096" s="231"/>
      <c r="AS1096"/>
    </row>
    <row r="1097" spans="1:45" ht="14.4" x14ac:dyDescent="0.3">
      <c r="A1097" s="233"/>
      <c r="B1097" s="234"/>
      <c r="AO1097" s="234"/>
    </row>
    <row r="1098" spans="1:45" ht="21.6" x14ac:dyDescent="0.3">
      <c r="A1098" s="233"/>
      <c r="B1098" s="234"/>
      <c r="AO1098" s="234"/>
      <c r="AP1098" s="246"/>
      <c r="AQ1098" s="231"/>
      <c r="AS1098"/>
    </row>
    <row r="1099" spans="1:45" ht="21.6" x14ac:dyDescent="0.3">
      <c r="A1099" s="233"/>
      <c r="B1099" s="234"/>
      <c r="AO1099" s="234"/>
      <c r="AP1099" s="246"/>
      <c r="AQ1099" s="231"/>
      <c r="AS1099"/>
    </row>
    <row r="1100" spans="1:45" ht="21.6" x14ac:dyDescent="0.3">
      <c r="A1100" s="233"/>
      <c r="B1100" s="234"/>
      <c r="AO1100" s="234"/>
      <c r="AP1100" s="246"/>
      <c r="AQ1100" s="231"/>
      <c r="AS1100"/>
    </row>
    <row r="1101" spans="1:45" ht="21.6" x14ac:dyDescent="0.3">
      <c r="A1101" s="233"/>
      <c r="B1101" s="234"/>
      <c r="AO1101" s="234"/>
      <c r="AP1101" s="246"/>
      <c r="AQ1101" s="231"/>
      <c r="AS1101"/>
    </row>
    <row r="1102" spans="1:45" ht="21.6" x14ac:dyDescent="0.3">
      <c r="A1102" s="233"/>
      <c r="B1102" s="234"/>
      <c r="AO1102" s="234"/>
      <c r="AP1102" s="246"/>
      <c r="AQ1102" s="231"/>
      <c r="AS1102"/>
    </row>
    <row r="1103" spans="1:45" ht="14.4" x14ac:dyDescent="0.3">
      <c r="A1103" s="233"/>
      <c r="B1103" s="234"/>
      <c r="AO1103" s="234"/>
    </row>
    <row r="1104" spans="1:45" ht="14.4" x14ac:dyDescent="0.3">
      <c r="A1104" s="233"/>
      <c r="B1104" s="234"/>
      <c r="AO1104" s="234"/>
    </row>
    <row r="1105" spans="1:45" ht="14.4" x14ac:dyDescent="0.3">
      <c r="A1105" s="233"/>
      <c r="B1105" s="234"/>
      <c r="AO1105" s="234"/>
    </row>
    <row r="1106" spans="1:45" ht="14.4" x14ac:dyDescent="0.3">
      <c r="A1106" s="233"/>
      <c r="B1106" s="234"/>
      <c r="AO1106" s="234"/>
    </row>
    <row r="1107" spans="1:45" ht="21.6" x14ac:dyDescent="0.3">
      <c r="A1107" s="233"/>
      <c r="B1107" s="234"/>
      <c r="AO1107" s="234"/>
      <c r="AP1107" s="246"/>
      <c r="AQ1107" s="231"/>
      <c r="AS1107"/>
    </row>
    <row r="1108" spans="1:45" ht="14.4" x14ac:dyDescent="0.3">
      <c r="A1108" s="233"/>
      <c r="B1108" s="234"/>
      <c r="AO1108" s="234"/>
    </row>
    <row r="1109" spans="1:45" ht="21.6" x14ac:dyDescent="0.3">
      <c r="A1109" s="233"/>
      <c r="B1109" s="234"/>
      <c r="AO1109" s="234"/>
      <c r="AP1109" s="246"/>
      <c r="AQ1109" s="231"/>
      <c r="AS1109"/>
    </row>
    <row r="1110" spans="1:45" ht="21.6" x14ac:dyDescent="0.3">
      <c r="A1110" s="233"/>
      <c r="B1110" s="234"/>
      <c r="AO1110" s="234"/>
      <c r="AP1110" s="246"/>
      <c r="AQ1110" s="231"/>
      <c r="AS1110"/>
    </row>
    <row r="1111" spans="1:45" ht="21.6" x14ac:dyDescent="0.3">
      <c r="A1111" s="233"/>
      <c r="B1111" s="234"/>
      <c r="AO1111" s="234"/>
      <c r="AP1111" s="246"/>
      <c r="AQ1111" s="231"/>
      <c r="AS1111"/>
    </row>
    <row r="1112" spans="1:45" ht="21.6" x14ac:dyDescent="0.3">
      <c r="A1112" s="233"/>
      <c r="B1112" s="234"/>
      <c r="AO1112" s="234"/>
      <c r="AP1112" s="246"/>
      <c r="AQ1112" s="231"/>
      <c r="AS1112"/>
    </row>
    <row r="1113" spans="1:45" ht="14.4" x14ac:dyDescent="0.3">
      <c r="A1113" s="233"/>
      <c r="B1113" s="234"/>
      <c r="AO1113" s="234"/>
    </row>
    <row r="1114" spans="1:45" ht="21.6" x14ac:dyDescent="0.3">
      <c r="A1114" s="233"/>
      <c r="B1114" s="234"/>
      <c r="AO1114" s="234"/>
      <c r="AP1114" s="246"/>
      <c r="AQ1114" s="231"/>
      <c r="AS1114"/>
    </row>
    <row r="1115" spans="1:45" ht="21.6" x14ac:dyDescent="0.3">
      <c r="A1115" s="233"/>
      <c r="B1115" s="234"/>
      <c r="AO1115" s="234"/>
      <c r="AP1115" s="246"/>
      <c r="AQ1115" s="231"/>
      <c r="AS1115"/>
    </row>
    <row r="1116" spans="1:45" ht="14.4" x14ac:dyDescent="0.3">
      <c r="A1116" s="233"/>
      <c r="B1116" s="234"/>
      <c r="AO1116" s="234"/>
    </row>
    <row r="1117" spans="1:45" ht="21.6" x14ac:dyDescent="0.3">
      <c r="A1117" s="233"/>
      <c r="B1117" s="234"/>
      <c r="AO1117" s="234"/>
      <c r="AP1117" s="246"/>
      <c r="AQ1117" s="231"/>
      <c r="AS1117"/>
    </row>
    <row r="1118" spans="1:45" ht="14.4" x14ac:dyDescent="0.3">
      <c r="A1118" s="233"/>
      <c r="B1118" s="234"/>
      <c r="AO1118" s="234"/>
    </row>
    <row r="1119" spans="1:45" ht="14.4" x14ac:dyDescent="0.3">
      <c r="A1119" s="233"/>
      <c r="B1119" s="234"/>
      <c r="AO1119" s="234"/>
    </row>
    <row r="1120" spans="1:45" ht="14.4" x14ac:dyDescent="0.3">
      <c r="A1120" s="233"/>
      <c r="B1120" s="234"/>
      <c r="AO1120" s="234"/>
    </row>
    <row r="1121" spans="1:45" ht="14.4" x14ac:dyDescent="0.3">
      <c r="A1121" s="233"/>
      <c r="B1121" s="234"/>
      <c r="AO1121" s="234"/>
    </row>
    <row r="1122" spans="1:45" ht="21.6" x14ac:dyDescent="0.3">
      <c r="A1122" s="233"/>
      <c r="B1122" s="234"/>
      <c r="AO1122" s="234"/>
      <c r="AP1122" s="246"/>
      <c r="AQ1122" s="231"/>
      <c r="AS1122"/>
    </row>
    <row r="1123" spans="1:45" ht="21.6" x14ac:dyDescent="0.65">
      <c r="A1123" s="233"/>
      <c r="B1123" s="234"/>
      <c r="AO1123" s="236"/>
      <c r="AP1123" s="245"/>
      <c r="AQ1123" s="245"/>
      <c r="AS1123"/>
    </row>
    <row r="1124" spans="1:45" ht="21.6" x14ac:dyDescent="0.3">
      <c r="A1124" s="233"/>
      <c r="B1124" s="234"/>
      <c r="AO1124" s="234"/>
      <c r="AP1124" s="246"/>
      <c r="AQ1124" s="231"/>
      <c r="AS1124"/>
    </row>
    <row r="1125" spans="1:45" ht="14.4" x14ac:dyDescent="0.3">
      <c r="A1125" s="233"/>
      <c r="B1125" s="234"/>
      <c r="AO1125" s="234"/>
    </row>
    <row r="1126" spans="1:45" ht="21.6" x14ac:dyDescent="0.3">
      <c r="A1126" s="233"/>
      <c r="B1126" s="234"/>
      <c r="AO1126" s="234"/>
      <c r="AP1126" s="246"/>
      <c r="AQ1126" s="231"/>
      <c r="AS1126"/>
    </row>
    <row r="1127" spans="1:45" ht="21.6" x14ac:dyDescent="0.3">
      <c r="A1127" s="233"/>
      <c r="B1127" s="234"/>
      <c r="AO1127" s="234"/>
      <c r="AP1127" s="246"/>
      <c r="AQ1127" s="231"/>
      <c r="AS1127"/>
    </row>
    <row r="1128" spans="1:45" ht="14.4" x14ac:dyDescent="0.3">
      <c r="A1128" s="233"/>
      <c r="B1128" s="234"/>
      <c r="AO1128" s="234"/>
    </row>
    <row r="1129" spans="1:45" ht="14.4" x14ac:dyDescent="0.3">
      <c r="A1129" s="233"/>
      <c r="B1129" s="234"/>
      <c r="AO1129" s="234"/>
    </row>
    <row r="1130" spans="1:45" ht="14.4" x14ac:dyDescent="0.3">
      <c r="A1130" s="233"/>
      <c r="B1130" s="234"/>
      <c r="AO1130" s="234"/>
    </row>
    <row r="1131" spans="1:45" ht="14.4" x14ac:dyDescent="0.3">
      <c r="A1131" s="233"/>
      <c r="B1131" s="234"/>
      <c r="AO1131" s="234"/>
    </row>
    <row r="1132" spans="1:45" ht="21.6" x14ac:dyDescent="0.3">
      <c r="A1132" s="233"/>
      <c r="B1132" s="234"/>
      <c r="AO1132" s="234"/>
      <c r="AP1132" s="246"/>
      <c r="AQ1132" s="231"/>
      <c r="AS1132"/>
    </row>
    <row r="1133" spans="1:45" ht="21.6" x14ac:dyDescent="0.3">
      <c r="A1133" s="233"/>
      <c r="B1133" s="234"/>
      <c r="AO1133" s="234"/>
      <c r="AP1133" s="246"/>
      <c r="AQ1133" s="231"/>
      <c r="AS1133"/>
    </row>
    <row r="1134" spans="1:45" ht="14.4" x14ac:dyDescent="0.3">
      <c r="A1134" s="233"/>
      <c r="B1134" s="234"/>
      <c r="AO1134" s="234"/>
    </row>
    <row r="1135" spans="1:45" ht="14.4" x14ac:dyDescent="0.3">
      <c r="A1135" s="233"/>
      <c r="B1135" s="234"/>
      <c r="AO1135" s="234"/>
    </row>
    <row r="1136" spans="1:45" ht="14.4" x14ac:dyDescent="0.3">
      <c r="A1136" s="233"/>
      <c r="B1136" s="234"/>
      <c r="AO1136" s="234"/>
    </row>
    <row r="1137" spans="1:45" ht="21.6" x14ac:dyDescent="0.3">
      <c r="A1137" s="233"/>
      <c r="B1137" s="234"/>
      <c r="AO1137" s="234"/>
      <c r="AP1137" s="246"/>
      <c r="AQ1137" s="231"/>
      <c r="AS1137"/>
    </row>
    <row r="1138" spans="1:45" ht="21.6" x14ac:dyDescent="0.3">
      <c r="A1138" s="233"/>
      <c r="B1138" s="234"/>
      <c r="AO1138" s="234"/>
      <c r="AP1138" s="246"/>
      <c r="AQ1138" s="231"/>
      <c r="AS1138"/>
    </row>
    <row r="1139" spans="1:45" ht="21.6" x14ac:dyDescent="0.3">
      <c r="A1139" s="233"/>
      <c r="B1139" s="234"/>
      <c r="AO1139" s="234"/>
      <c r="AP1139" s="246"/>
      <c r="AQ1139" s="231"/>
      <c r="AS1139"/>
    </row>
    <row r="1140" spans="1:45" ht="14.4" x14ac:dyDescent="0.3">
      <c r="A1140" s="233"/>
      <c r="B1140" s="234"/>
      <c r="AO1140" s="234"/>
    </row>
    <row r="1141" spans="1:45" ht="14.4" x14ac:dyDescent="0.3">
      <c r="A1141" s="233"/>
      <c r="B1141" s="234"/>
      <c r="AO1141" s="234"/>
    </row>
    <row r="1142" spans="1:45" ht="21.6" x14ac:dyDescent="0.3">
      <c r="A1142" s="233"/>
      <c r="B1142" s="234"/>
      <c r="AO1142" s="234"/>
      <c r="AP1142" s="246"/>
      <c r="AQ1142" s="231"/>
      <c r="AS1142"/>
    </row>
    <row r="1143" spans="1:45" ht="21.6" x14ac:dyDescent="0.3">
      <c r="A1143" s="233"/>
      <c r="B1143" s="234"/>
      <c r="AO1143" s="234"/>
      <c r="AP1143" s="246"/>
      <c r="AQ1143" s="231"/>
      <c r="AS1143"/>
    </row>
    <row r="1144" spans="1:45" ht="21.6" x14ac:dyDescent="0.3">
      <c r="A1144" s="233"/>
      <c r="B1144" s="234"/>
      <c r="AO1144" s="234"/>
      <c r="AP1144" s="246"/>
      <c r="AQ1144" s="231"/>
      <c r="AS1144"/>
    </row>
    <row r="1145" spans="1:45" ht="14.4" x14ac:dyDescent="0.3">
      <c r="A1145" s="233"/>
      <c r="B1145" s="234"/>
      <c r="AO1145" s="234"/>
    </row>
    <row r="1146" spans="1:45" ht="21.6" x14ac:dyDescent="0.65">
      <c r="A1146" s="233"/>
      <c r="B1146" s="234"/>
      <c r="AO1146" s="236"/>
      <c r="AP1146" s="245"/>
      <c r="AQ1146" s="245"/>
      <c r="AS1146"/>
    </row>
    <row r="1147" spans="1:45" ht="14.4" x14ac:dyDescent="0.3">
      <c r="A1147" s="233"/>
      <c r="B1147" s="234"/>
      <c r="AO1147" s="234"/>
    </row>
    <row r="1148" spans="1:45" ht="14.4" x14ac:dyDescent="0.3">
      <c r="A1148" s="233"/>
      <c r="B1148" s="234"/>
      <c r="AO1148" s="234"/>
    </row>
    <row r="1149" spans="1:45" ht="14.4" x14ac:dyDescent="0.3">
      <c r="A1149" s="233"/>
      <c r="B1149" s="234"/>
      <c r="AO1149" s="237"/>
      <c r="AP1149" s="245"/>
      <c r="AQ1149" s="245"/>
      <c r="AS1149"/>
    </row>
    <row r="1150" spans="1:45" ht="14.4" x14ac:dyDescent="0.3">
      <c r="A1150" s="233"/>
      <c r="B1150" s="234"/>
      <c r="AO1150" s="234"/>
    </row>
    <row r="1151" spans="1:45" ht="21.6" x14ac:dyDescent="0.3">
      <c r="A1151" s="233"/>
      <c r="B1151" s="234"/>
      <c r="AO1151" s="234"/>
      <c r="AP1151" s="246"/>
      <c r="AQ1151" s="231"/>
      <c r="AS1151"/>
    </row>
    <row r="1152" spans="1:45" ht="14.4" x14ac:dyDescent="0.3">
      <c r="A1152" s="233"/>
      <c r="B1152" s="234"/>
      <c r="AO1152" s="234"/>
    </row>
    <row r="1153" spans="1:45" ht="14.4" x14ac:dyDescent="0.3">
      <c r="A1153" s="233"/>
      <c r="B1153" s="234"/>
      <c r="AO1153" s="234"/>
    </row>
    <row r="1154" spans="1:45" ht="21.6" x14ac:dyDescent="0.3">
      <c r="A1154" s="233"/>
      <c r="B1154" s="234"/>
      <c r="AO1154" s="234"/>
      <c r="AP1154" s="246"/>
      <c r="AQ1154" s="231"/>
      <c r="AS1154"/>
    </row>
    <row r="1155" spans="1:45" ht="21.6" x14ac:dyDescent="0.3">
      <c r="A1155" s="233"/>
      <c r="B1155" s="234"/>
      <c r="AO1155" s="234"/>
      <c r="AP1155" s="246"/>
      <c r="AQ1155" s="231"/>
      <c r="AS1155"/>
    </row>
    <row r="1156" spans="1:45" ht="21.6" x14ac:dyDescent="0.3">
      <c r="A1156" s="233"/>
      <c r="B1156" s="234"/>
      <c r="AO1156" s="234"/>
      <c r="AP1156" s="246"/>
      <c r="AQ1156" s="231"/>
      <c r="AS1156"/>
    </row>
    <row r="1157" spans="1:45" ht="14.4" x14ac:dyDescent="0.3">
      <c r="A1157" s="233"/>
      <c r="B1157" s="234"/>
      <c r="AO1157" s="234"/>
    </row>
    <row r="1158" spans="1:45" ht="14.4" x14ac:dyDescent="0.3">
      <c r="A1158" s="233"/>
      <c r="B1158" s="234"/>
      <c r="AO1158" s="234"/>
    </row>
    <row r="1159" spans="1:45" ht="21.6" x14ac:dyDescent="0.3">
      <c r="A1159" s="233"/>
      <c r="B1159" s="234"/>
      <c r="AO1159" s="234"/>
      <c r="AP1159" s="246"/>
      <c r="AQ1159" s="231"/>
      <c r="AS1159"/>
    </row>
    <row r="1160" spans="1:45" ht="21.6" x14ac:dyDescent="0.3">
      <c r="A1160" s="233"/>
      <c r="B1160" s="234"/>
      <c r="AO1160" s="234"/>
      <c r="AP1160" s="246"/>
      <c r="AQ1160" s="231"/>
      <c r="AS1160"/>
    </row>
    <row r="1161" spans="1:45" ht="14.4" x14ac:dyDescent="0.3">
      <c r="A1161" s="233"/>
      <c r="B1161" s="234"/>
      <c r="AO1161" s="234"/>
    </row>
    <row r="1162" spans="1:45" ht="14.4" x14ac:dyDescent="0.3">
      <c r="A1162" s="233"/>
      <c r="B1162" s="234"/>
      <c r="AO1162" s="234"/>
    </row>
    <row r="1163" spans="1:45" ht="14.4" x14ac:dyDescent="0.3">
      <c r="A1163" s="233"/>
      <c r="B1163" s="234"/>
      <c r="AO1163" s="234"/>
    </row>
    <row r="1164" spans="1:45" ht="21.6" x14ac:dyDescent="0.65">
      <c r="A1164" s="233"/>
      <c r="B1164" s="234"/>
      <c r="AO1164" s="236"/>
      <c r="AP1164" s="245"/>
      <c r="AQ1164" s="245"/>
      <c r="AS1164"/>
    </row>
    <row r="1165" spans="1:45" ht="14.4" x14ac:dyDescent="0.3">
      <c r="A1165" s="233"/>
      <c r="B1165" s="234"/>
      <c r="AO1165" s="234"/>
    </row>
    <row r="1166" spans="1:45" ht="21.6" x14ac:dyDescent="0.3">
      <c r="A1166" s="233"/>
      <c r="B1166" s="234"/>
      <c r="AO1166" s="234"/>
      <c r="AP1166" s="246"/>
      <c r="AQ1166" s="231"/>
      <c r="AS1166"/>
    </row>
    <row r="1167" spans="1:45" ht="14.4" x14ac:dyDescent="0.3">
      <c r="A1167" s="233"/>
      <c r="B1167" s="234"/>
      <c r="AO1167" s="234"/>
    </row>
    <row r="1168" spans="1:45" ht="21.6" x14ac:dyDescent="0.3">
      <c r="A1168" s="233"/>
      <c r="B1168" s="234"/>
      <c r="AO1168" s="234"/>
      <c r="AP1168" s="246"/>
      <c r="AQ1168" s="231"/>
      <c r="AS1168"/>
    </row>
    <row r="1169" spans="1:45" ht="21.6" x14ac:dyDescent="0.3">
      <c r="A1169" s="233"/>
      <c r="B1169" s="234"/>
      <c r="AO1169" s="234"/>
      <c r="AP1169" s="246"/>
      <c r="AQ1169" s="231"/>
      <c r="AS1169"/>
    </row>
    <row r="1170" spans="1:45" ht="14.4" x14ac:dyDescent="0.3">
      <c r="A1170" s="233"/>
      <c r="B1170" s="234"/>
      <c r="AO1170" s="234"/>
    </row>
    <row r="1171" spans="1:45" ht="14.4" x14ac:dyDescent="0.3">
      <c r="A1171" s="233"/>
      <c r="B1171" s="234"/>
      <c r="AO1171" s="234"/>
    </row>
    <row r="1172" spans="1:45" ht="14.4" x14ac:dyDescent="0.3">
      <c r="A1172" s="233"/>
      <c r="B1172" s="234"/>
      <c r="AO1172" s="234"/>
    </row>
    <row r="1173" spans="1:45" ht="14.4" x14ac:dyDescent="0.3">
      <c r="A1173" s="233"/>
      <c r="B1173" s="234"/>
      <c r="AO1173" s="234"/>
    </row>
    <row r="1174" spans="1:45" ht="21.6" x14ac:dyDescent="0.3">
      <c r="A1174" s="233"/>
      <c r="B1174" s="234"/>
      <c r="AO1174" s="234"/>
      <c r="AP1174" s="246"/>
      <c r="AQ1174" s="231"/>
      <c r="AS1174"/>
    </row>
    <row r="1175" spans="1:45" ht="14.4" x14ac:dyDescent="0.3">
      <c r="A1175" s="233"/>
      <c r="B1175" s="234"/>
      <c r="AO1175" s="237"/>
      <c r="AP1175" s="245"/>
      <c r="AQ1175" s="245"/>
      <c r="AS1175"/>
    </row>
    <row r="1176" spans="1:45" ht="21.6" x14ac:dyDescent="0.3">
      <c r="A1176" s="233"/>
      <c r="B1176" s="234"/>
      <c r="AO1176" s="234"/>
      <c r="AP1176" s="246"/>
      <c r="AQ1176" s="231"/>
      <c r="AS1176"/>
    </row>
    <row r="1177" spans="1:45" ht="14.4" x14ac:dyDescent="0.3">
      <c r="A1177" s="233"/>
      <c r="B1177" s="234"/>
      <c r="AO1177" s="234"/>
    </row>
    <row r="1178" spans="1:45" ht="14.4" x14ac:dyDescent="0.3">
      <c r="A1178" s="233"/>
      <c r="B1178" s="234"/>
      <c r="AO1178" s="234"/>
    </row>
    <row r="1179" spans="1:45" ht="21.6" x14ac:dyDescent="0.3">
      <c r="A1179" s="233"/>
      <c r="B1179" s="234"/>
      <c r="AO1179" s="234"/>
      <c r="AP1179" s="246"/>
      <c r="AQ1179" s="231"/>
      <c r="AS1179"/>
    </row>
    <row r="1180" spans="1:45" ht="14.4" x14ac:dyDescent="0.3">
      <c r="A1180" s="233"/>
      <c r="B1180" s="234"/>
      <c r="AO1180" s="234"/>
    </row>
    <row r="1181" spans="1:45" ht="14.4" x14ac:dyDescent="0.3">
      <c r="A1181" s="233"/>
      <c r="B1181" s="234"/>
      <c r="AO1181" s="234"/>
    </row>
    <row r="1182" spans="1:45" ht="14.4" x14ac:dyDescent="0.3">
      <c r="A1182" s="233"/>
      <c r="B1182" s="234"/>
      <c r="AO1182" s="234"/>
    </row>
    <row r="1183" spans="1:45" ht="21.6" x14ac:dyDescent="0.3">
      <c r="A1183" s="233"/>
      <c r="B1183" s="234"/>
      <c r="AO1183" s="234"/>
      <c r="AP1183" s="246"/>
      <c r="AQ1183" s="231"/>
      <c r="AS1183"/>
    </row>
    <row r="1184" spans="1:45" ht="21.6" x14ac:dyDescent="0.3">
      <c r="A1184" s="233"/>
      <c r="B1184" s="234"/>
      <c r="AO1184" s="234"/>
      <c r="AP1184" s="246"/>
      <c r="AQ1184" s="231"/>
      <c r="AS1184"/>
    </row>
    <row r="1185" spans="1:45" ht="14.4" x14ac:dyDescent="0.3">
      <c r="A1185" s="233"/>
      <c r="B1185" s="234"/>
      <c r="AO1185" s="234"/>
    </row>
    <row r="1186" spans="1:45" ht="21.6" x14ac:dyDescent="0.3">
      <c r="A1186" s="233"/>
      <c r="B1186" s="234"/>
      <c r="AO1186" s="234"/>
      <c r="AP1186" s="246"/>
      <c r="AQ1186" s="231"/>
      <c r="AS1186"/>
    </row>
    <row r="1187" spans="1:45" ht="14.4" x14ac:dyDescent="0.3">
      <c r="A1187" s="233"/>
      <c r="B1187" s="234"/>
      <c r="AO1187" s="234"/>
    </row>
    <row r="1188" spans="1:45" ht="14.4" x14ac:dyDescent="0.3">
      <c r="A1188" s="233"/>
      <c r="B1188" s="234"/>
      <c r="AO1188" s="234"/>
    </row>
    <row r="1189" spans="1:45" ht="21.6" x14ac:dyDescent="0.3">
      <c r="A1189" s="233"/>
      <c r="B1189" s="234"/>
      <c r="AO1189" s="234"/>
      <c r="AP1189" s="246"/>
      <c r="AQ1189" s="231"/>
      <c r="AS1189"/>
    </row>
    <row r="1190" spans="1:45" ht="14.4" x14ac:dyDescent="0.3">
      <c r="A1190" s="233"/>
      <c r="B1190" s="234"/>
      <c r="AO1190" s="234"/>
    </row>
    <row r="1191" spans="1:45" ht="14.4" x14ac:dyDescent="0.3">
      <c r="A1191" s="233"/>
      <c r="B1191" s="234"/>
      <c r="AO1191" s="234"/>
    </row>
    <row r="1192" spans="1:45" ht="21.6" x14ac:dyDescent="0.3">
      <c r="A1192" s="233"/>
      <c r="B1192" s="234"/>
      <c r="AO1192" s="234"/>
      <c r="AP1192" s="246"/>
      <c r="AQ1192" s="231"/>
      <c r="AS1192"/>
    </row>
    <row r="1193" spans="1:45" ht="21.6" x14ac:dyDescent="0.3">
      <c r="A1193" s="233"/>
      <c r="B1193" s="234"/>
      <c r="AO1193" s="234"/>
      <c r="AP1193" s="246"/>
      <c r="AQ1193" s="231"/>
      <c r="AS1193"/>
    </row>
    <row r="1194" spans="1:45" ht="14.4" x14ac:dyDescent="0.3">
      <c r="A1194" s="233"/>
      <c r="B1194" s="234"/>
      <c r="AO1194" s="234"/>
    </row>
    <row r="1195" spans="1:45" ht="14.4" x14ac:dyDescent="0.3">
      <c r="A1195" s="233"/>
      <c r="B1195" s="234"/>
      <c r="AO1195" s="234"/>
    </row>
    <row r="1196" spans="1:45" ht="14.4" x14ac:dyDescent="0.3">
      <c r="A1196" s="233"/>
      <c r="B1196" s="234"/>
      <c r="AO1196" s="234"/>
    </row>
    <row r="1197" spans="1:45" ht="14.4" x14ac:dyDescent="0.3">
      <c r="A1197" s="233"/>
      <c r="B1197" s="234"/>
      <c r="AO1197" s="234"/>
    </row>
    <row r="1198" spans="1:45" ht="14.4" x14ac:dyDescent="0.3">
      <c r="A1198" s="233"/>
      <c r="B1198" s="234"/>
      <c r="AO1198" s="234"/>
    </row>
    <row r="1199" spans="1:45" ht="21.6" x14ac:dyDescent="0.3">
      <c r="A1199" s="233"/>
      <c r="B1199" s="234"/>
      <c r="AO1199" s="234"/>
      <c r="AP1199" s="246"/>
      <c r="AQ1199" s="231"/>
      <c r="AS1199"/>
    </row>
    <row r="1200" spans="1:45" ht="14.4" x14ac:dyDescent="0.3">
      <c r="A1200" s="233"/>
      <c r="B1200" s="234"/>
      <c r="AO1200" s="234"/>
    </row>
    <row r="1201" spans="1:45" ht="21.6" x14ac:dyDescent="0.3">
      <c r="A1201" s="233"/>
      <c r="B1201" s="234"/>
      <c r="AO1201" s="234"/>
      <c r="AP1201" s="246"/>
      <c r="AQ1201" s="231"/>
      <c r="AS1201"/>
    </row>
    <row r="1202" spans="1:45" ht="21.6" x14ac:dyDescent="0.3">
      <c r="A1202" s="233"/>
      <c r="B1202" s="234"/>
      <c r="AO1202" s="234"/>
      <c r="AP1202" s="246"/>
      <c r="AQ1202" s="231"/>
      <c r="AS1202"/>
    </row>
    <row r="1203" spans="1:45" ht="21.6" x14ac:dyDescent="0.3">
      <c r="A1203" s="233"/>
      <c r="B1203" s="234"/>
      <c r="AO1203" s="234"/>
      <c r="AP1203" s="246"/>
      <c r="AQ1203" s="231"/>
      <c r="AS1203"/>
    </row>
    <row r="1204" spans="1:45" ht="21.6" x14ac:dyDescent="0.3">
      <c r="A1204" s="233"/>
      <c r="B1204" s="234"/>
      <c r="AO1204" s="234"/>
      <c r="AP1204" s="246"/>
      <c r="AQ1204" s="231"/>
      <c r="AS1204"/>
    </row>
    <row r="1205" spans="1:45" ht="14.4" x14ac:dyDescent="0.3">
      <c r="A1205" s="233"/>
      <c r="B1205" s="234"/>
      <c r="AO1205" s="234"/>
    </row>
    <row r="1206" spans="1:45" ht="21.6" x14ac:dyDescent="0.65">
      <c r="A1206" s="233"/>
      <c r="B1206" s="234"/>
      <c r="AO1206" s="236"/>
      <c r="AP1206" s="245"/>
      <c r="AQ1206" s="245"/>
      <c r="AS1206"/>
    </row>
    <row r="1207" spans="1:45" ht="21.6" x14ac:dyDescent="0.3">
      <c r="A1207" s="233"/>
      <c r="B1207" s="234"/>
      <c r="AO1207" s="234"/>
      <c r="AP1207" s="246"/>
      <c r="AQ1207" s="231"/>
      <c r="AS1207"/>
    </row>
    <row r="1208" spans="1:45" ht="14.4" x14ac:dyDescent="0.3">
      <c r="A1208" s="233"/>
      <c r="B1208" s="234"/>
      <c r="AO1208" s="234"/>
    </row>
    <row r="1209" spans="1:45" ht="14.4" x14ac:dyDescent="0.3">
      <c r="A1209" s="233"/>
      <c r="B1209" s="234"/>
      <c r="AO1209" s="234"/>
    </row>
    <row r="1210" spans="1:45" ht="21.6" x14ac:dyDescent="0.3">
      <c r="A1210" s="233"/>
      <c r="B1210" s="234"/>
      <c r="AO1210" s="234"/>
      <c r="AP1210" s="246"/>
      <c r="AQ1210" s="231"/>
      <c r="AS1210"/>
    </row>
    <row r="1211" spans="1:45" ht="21.6" x14ac:dyDescent="0.3">
      <c r="A1211" s="233"/>
      <c r="B1211" s="234"/>
      <c r="AO1211" s="234"/>
      <c r="AP1211" s="246"/>
      <c r="AQ1211" s="231"/>
      <c r="AS1211"/>
    </row>
    <row r="1212" spans="1:45" ht="21.6" x14ac:dyDescent="0.3">
      <c r="A1212" s="233"/>
      <c r="B1212" s="234"/>
      <c r="AO1212" s="234"/>
      <c r="AP1212" s="246"/>
      <c r="AQ1212" s="231"/>
      <c r="AS1212"/>
    </row>
    <row r="1213" spans="1:45" ht="14.4" x14ac:dyDescent="0.3">
      <c r="A1213" s="233"/>
      <c r="B1213" s="234"/>
      <c r="AO1213" s="234"/>
    </row>
    <row r="1214" spans="1:45" ht="21.6" x14ac:dyDescent="0.3">
      <c r="A1214" s="233"/>
      <c r="B1214" s="234"/>
      <c r="AO1214" s="234"/>
      <c r="AP1214" s="246"/>
      <c r="AQ1214" s="231"/>
      <c r="AS1214"/>
    </row>
    <row r="1215" spans="1:45" ht="21.6" x14ac:dyDescent="0.3">
      <c r="A1215" s="233"/>
      <c r="B1215" s="234"/>
      <c r="AO1215" s="234"/>
      <c r="AP1215" s="246"/>
      <c r="AQ1215" s="231"/>
      <c r="AS1215"/>
    </row>
    <row r="1216" spans="1:45" ht="14.4" x14ac:dyDescent="0.3">
      <c r="A1216" s="233"/>
      <c r="B1216" s="234"/>
      <c r="AO1216" s="234"/>
    </row>
    <row r="1217" spans="1:45" ht="21.6" x14ac:dyDescent="0.3">
      <c r="A1217" s="233"/>
      <c r="B1217" s="234"/>
      <c r="AO1217" s="234"/>
      <c r="AP1217" s="246"/>
      <c r="AQ1217" s="231"/>
      <c r="AS1217"/>
    </row>
    <row r="1218" spans="1:45" ht="14.4" x14ac:dyDescent="0.3">
      <c r="A1218" s="233"/>
      <c r="B1218" s="234"/>
      <c r="AO1218" s="234"/>
    </row>
    <row r="1219" spans="1:45" ht="21.6" x14ac:dyDescent="0.3">
      <c r="A1219" s="233"/>
      <c r="B1219" s="234"/>
      <c r="AO1219" s="234"/>
      <c r="AP1219" s="246"/>
      <c r="AQ1219" s="231"/>
      <c r="AS1219"/>
    </row>
    <row r="1220" spans="1:45" ht="14.4" x14ac:dyDescent="0.3">
      <c r="A1220" s="233"/>
      <c r="B1220" s="234"/>
      <c r="AO1220" s="234"/>
    </row>
    <row r="1221" spans="1:45" ht="14.4" x14ac:dyDescent="0.3">
      <c r="A1221" s="233"/>
      <c r="B1221" s="234"/>
      <c r="AO1221" s="234"/>
    </row>
    <row r="1222" spans="1:45" ht="14.4" x14ac:dyDescent="0.3">
      <c r="A1222" s="233"/>
      <c r="B1222" s="234"/>
      <c r="AO1222" s="234"/>
    </row>
    <row r="1223" spans="1:45" ht="21.6" x14ac:dyDescent="0.3">
      <c r="A1223" s="233"/>
      <c r="B1223" s="234"/>
      <c r="AO1223" s="234"/>
      <c r="AP1223" s="246"/>
      <c r="AQ1223" s="231"/>
      <c r="AS1223"/>
    </row>
    <row r="1224" spans="1:45" ht="14.4" x14ac:dyDescent="0.3">
      <c r="A1224" s="233"/>
      <c r="B1224" s="234"/>
      <c r="AO1224" s="234"/>
    </row>
    <row r="1225" spans="1:45" ht="21.6" x14ac:dyDescent="0.3">
      <c r="A1225" s="233"/>
      <c r="B1225" s="234"/>
      <c r="AO1225" s="234"/>
      <c r="AP1225" s="246"/>
      <c r="AQ1225" s="231"/>
      <c r="AS1225"/>
    </row>
    <row r="1226" spans="1:45" ht="14.4" x14ac:dyDescent="0.3">
      <c r="A1226" s="233"/>
      <c r="B1226" s="234"/>
      <c r="AO1226" s="234"/>
    </row>
    <row r="1227" spans="1:45" ht="21.6" x14ac:dyDescent="0.3">
      <c r="A1227" s="233"/>
      <c r="B1227" s="234"/>
      <c r="AO1227" s="234"/>
      <c r="AP1227" s="246"/>
      <c r="AQ1227" s="231"/>
      <c r="AS1227"/>
    </row>
    <row r="1228" spans="1:45" ht="14.4" x14ac:dyDescent="0.3">
      <c r="A1228" s="233"/>
      <c r="B1228" s="234"/>
      <c r="AO1228" s="234"/>
    </row>
    <row r="1229" spans="1:45" ht="14.4" x14ac:dyDescent="0.3">
      <c r="A1229" s="233"/>
      <c r="B1229" s="234"/>
      <c r="AO1229" s="234"/>
    </row>
    <row r="1230" spans="1:45" ht="14.4" x14ac:dyDescent="0.3">
      <c r="A1230" s="233"/>
      <c r="B1230" s="234"/>
      <c r="AO1230" s="234"/>
    </row>
    <row r="1231" spans="1:45" ht="14.4" x14ac:dyDescent="0.3">
      <c r="A1231" s="233"/>
      <c r="B1231" s="234"/>
      <c r="AO1231" s="237"/>
      <c r="AP1231" s="245"/>
      <c r="AQ1231" s="245"/>
      <c r="AS1231"/>
    </row>
    <row r="1232" spans="1:45" ht="14.4" x14ac:dyDescent="0.3">
      <c r="A1232" s="233"/>
      <c r="B1232" s="234"/>
      <c r="AO1232" s="234"/>
    </row>
    <row r="1233" spans="1:45" ht="21.6" x14ac:dyDescent="0.3">
      <c r="A1233" s="233"/>
      <c r="B1233" s="234"/>
      <c r="AO1233" s="234"/>
      <c r="AP1233" s="246"/>
      <c r="AQ1233" s="231"/>
      <c r="AS1233"/>
    </row>
    <row r="1234" spans="1:45" ht="14.4" x14ac:dyDescent="0.3">
      <c r="A1234" s="233"/>
      <c r="B1234" s="234"/>
      <c r="AO1234" s="234"/>
    </row>
    <row r="1235" spans="1:45" ht="21.6" x14ac:dyDescent="0.3">
      <c r="A1235" s="233"/>
      <c r="B1235" s="234"/>
      <c r="AO1235" s="234"/>
      <c r="AP1235" s="246"/>
      <c r="AQ1235" s="231"/>
      <c r="AS1235"/>
    </row>
    <row r="1236" spans="1:45" ht="21.6" x14ac:dyDescent="0.3">
      <c r="A1236" s="233"/>
      <c r="B1236" s="234"/>
      <c r="AO1236" s="234"/>
      <c r="AP1236" s="246"/>
      <c r="AQ1236" s="231"/>
      <c r="AS1236"/>
    </row>
    <row r="1237" spans="1:45" ht="14.4" x14ac:dyDescent="0.3">
      <c r="A1237" s="233"/>
      <c r="B1237" s="234"/>
      <c r="AO1237" s="234"/>
    </row>
    <row r="1238" spans="1:45" ht="21.6" x14ac:dyDescent="0.3">
      <c r="A1238" s="233"/>
      <c r="B1238" s="234"/>
      <c r="AO1238" s="234"/>
      <c r="AP1238" s="246"/>
      <c r="AQ1238" s="231"/>
      <c r="AS1238"/>
    </row>
    <row r="1239" spans="1:45" ht="14.4" x14ac:dyDescent="0.3">
      <c r="A1239" s="233"/>
      <c r="B1239" s="234"/>
      <c r="AO1239" s="234"/>
    </row>
    <row r="1240" spans="1:45" ht="14.4" x14ac:dyDescent="0.3">
      <c r="A1240" s="233"/>
      <c r="B1240" s="234"/>
      <c r="AO1240" s="234"/>
    </row>
    <row r="1241" spans="1:45" ht="14.4" x14ac:dyDescent="0.3">
      <c r="A1241" s="233"/>
      <c r="B1241" s="234"/>
      <c r="AO1241" s="234"/>
    </row>
    <row r="1242" spans="1:45" ht="21.6" x14ac:dyDescent="0.3">
      <c r="A1242" s="233"/>
      <c r="B1242" s="234"/>
      <c r="AO1242" s="234"/>
      <c r="AP1242" s="246"/>
      <c r="AQ1242" s="231"/>
      <c r="AS1242"/>
    </row>
    <row r="1243" spans="1:45" ht="14.4" x14ac:dyDescent="0.3">
      <c r="A1243" s="233"/>
      <c r="B1243" s="234"/>
      <c r="AO1243" s="234"/>
    </row>
    <row r="1244" spans="1:45" ht="14.4" x14ac:dyDescent="0.3">
      <c r="A1244" s="233"/>
      <c r="B1244" s="234"/>
      <c r="AO1244" s="234"/>
    </row>
    <row r="1245" spans="1:45" ht="14.4" x14ac:dyDescent="0.3">
      <c r="A1245" s="233"/>
      <c r="B1245" s="234"/>
      <c r="AO1245" s="234"/>
    </row>
    <row r="1246" spans="1:45" ht="21.6" x14ac:dyDescent="0.3">
      <c r="A1246" s="233"/>
      <c r="B1246" s="234"/>
      <c r="AO1246" s="234"/>
      <c r="AP1246" s="246"/>
      <c r="AQ1246" s="231"/>
      <c r="AS1246"/>
    </row>
    <row r="1247" spans="1:45" ht="21.6" x14ac:dyDescent="0.3">
      <c r="A1247" s="233"/>
      <c r="B1247" s="234"/>
      <c r="AO1247" s="234"/>
      <c r="AP1247" s="246"/>
      <c r="AQ1247" s="231"/>
      <c r="AS1247"/>
    </row>
    <row r="1248" spans="1:45" ht="14.4" x14ac:dyDescent="0.3">
      <c r="A1248" s="233"/>
      <c r="B1248" s="234"/>
      <c r="AO1248" s="234"/>
    </row>
    <row r="1249" spans="1:45" ht="21.6" x14ac:dyDescent="0.3">
      <c r="A1249" s="233"/>
      <c r="B1249" s="234"/>
      <c r="AO1249" s="234"/>
      <c r="AP1249" s="246"/>
      <c r="AQ1249" s="231"/>
      <c r="AS1249"/>
    </row>
    <row r="1250" spans="1:45" ht="14.4" x14ac:dyDescent="0.3">
      <c r="A1250" s="233"/>
      <c r="B1250" s="234"/>
      <c r="AO1250" s="234"/>
    </row>
    <row r="1251" spans="1:45" ht="14.4" x14ac:dyDescent="0.3">
      <c r="A1251" s="233"/>
      <c r="B1251" s="234"/>
      <c r="AO1251" s="234"/>
    </row>
    <row r="1252" spans="1:45" ht="14.4" x14ac:dyDescent="0.3">
      <c r="A1252" s="233"/>
      <c r="B1252" s="234"/>
      <c r="AO1252" s="234"/>
    </row>
    <row r="1253" spans="1:45" ht="14.4" x14ac:dyDescent="0.3">
      <c r="A1253" s="233"/>
      <c r="B1253" s="234"/>
      <c r="AO1253" s="234"/>
    </row>
    <row r="1254" spans="1:45" ht="14.4" x14ac:dyDescent="0.3">
      <c r="A1254" s="233"/>
      <c r="B1254" s="234"/>
      <c r="AO1254" s="234"/>
    </row>
    <row r="1255" spans="1:45" ht="14.4" x14ac:dyDescent="0.3">
      <c r="A1255" s="233"/>
      <c r="B1255" s="234"/>
      <c r="AO1255" s="234"/>
    </row>
    <row r="1256" spans="1:45" ht="14.4" x14ac:dyDescent="0.3">
      <c r="A1256" s="233"/>
      <c r="B1256" s="234"/>
      <c r="AO1256" s="234"/>
    </row>
    <row r="1257" spans="1:45" ht="21.6" x14ac:dyDescent="0.3">
      <c r="A1257" s="233"/>
      <c r="B1257" s="234"/>
      <c r="AO1257" s="234"/>
      <c r="AP1257" s="246"/>
      <c r="AQ1257" s="231"/>
      <c r="AS1257"/>
    </row>
    <row r="1258" spans="1:45" ht="21.6" x14ac:dyDescent="0.3">
      <c r="A1258" s="233"/>
      <c r="B1258" s="234"/>
      <c r="AO1258" s="234"/>
      <c r="AP1258" s="246"/>
      <c r="AQ1258" s="231"/>
      <c r="AS1258"/>
    </row>
    <row r="1259" spans="1:45" ht="14.4" x14ac:dyDescent="0.3">
      <c r="A1259" s="233"/>
      <c r="B1259" s="234"/>
      <c r="AO1259" s="234"/>
    </row>
    <row r="1260" spans="1:45" ht="21.6" x14ac:dyDescent="0.3">
      <c r="A1260" s="233"/>
      <c r="B1260" s="234"/>
      <c r="AO1260" s="234"/>
      <c r="AP1260" s="246"/>
      <c r="AQ1260" s="231"/>
      <c r="AS1260"/>
    </row>
    <row r="1261" spans="1:45" ht="14.4" x14ac:dyDescent="0.3">
      <c r="A1261" s="233"/>
      <c r="B1261" s="234"/>
      <c r="AO1261" s="234"/>
    </row>
    <row r="1262" spans="1:45" ht="21.6" x14ac:dyDescent="0.3">
      <c r="A1262" s="233"/>
      <c r="B1262" s="234"/>
      <c r="AO1262" s="234"/>
      <c r="AP1262" s="246"/>
      <c r="AQ1262" s="231"/>
      <c r="AS1262"/>
    </row>
    <row r="1263" spans="1:45" ht="14.4" x14ac:dyDescent="0.3">
      <c r="A1263" s="233"/>
      <c r="B1263" s="234"/>
      <c r="AO1263" s="234"/>
    </row>
    <row r="1264" spans="1:45" ht="14.4" x14ac:dyDescent="0.3">
      <c r="A1264" s="233"/>
      <c r="B1264" s="234"/>
      <c r="AO1264" s="234"/>
    </row>
    <row r="1265" spans="1:45" ht="21.6" x14ac:dyDescent="0.3">
      <c r="A1265" s="233"/>
      <c r="B1265" s="234"/>
      <c r="AO1265" s="234"/>
      <c r="AP1265" s="246"/>
      <c r="AQ1265" s="231"/>
      <c r="AS1265"/>
    </row>
    <row r="1266" spans="1:45" ht="21.6" x14ac:dyDescent="0.3">
      <c r="A1266" s="233"/>
      <c r="B1266" s="234"/>
      <c r="AO1266" s="234"/>
      <c r="AP1266" s="246"/>
      <c r="AQ1266" s="231"/>
      <c r="AS1266"/>
    </row>
    <row r="1267" spans="1:45" ht="21.6" x14ac:dyDescent="0.3">
      <c r="A1267" s="233"/>
      <c r="B1267" s="234"/>
      <c r="AO1267" s="234"/>
      <c r="AP1267" s="246"/>
      <c r="AQ1267" s="231"/>
      <c r="AS1267"/>
    </row>
    <row r="1268" spans="1:45" ht="14.4" x14ac:dyDescent="0.3">
      <c r="A1268" s="233"/>
      <c r="B1268" s="234"/>
      <c r="AO1268" s="234"/>
    </row>
    <row r="1269" spans="1:45" ht="21.6" x14ac:dyDescent="0.3">
      <c r="A1269" s="233"/>
      <c r="B1269" s="234"/>
      <c r="AO1269" s="234"/>
      <c r="AP1269" s="246"/>
      <c r="AQ1269" s="231"/>
      <c r="AS1269"/>
    </row>
    <row r="1270" spans="1:45" ht="21.6" x14ac:dyDescent="0.3">
      <c r="A1270" s="233"/>
      <c r="B1270" s="234"/>
      <c r="AO1270" s="234"/>
      <c r="AP1270" s="246"/>
      <c r="AQ1270" s="231"/>
      <c r="AS1270"/>
    </row>
    <row r="1271" spans="1:45" ht="21.6" x14ac:dyDescent="0.3">
      <c r="A1271" s="233"/>
      <c r="B1271" s="234"/>
      <c r="AO1271" s="234"/>
      <c r="AP1271" s="246"/>
      <c r="AQ1271" s="231"/>
      <c r="AS1271"/>
    </row>
    <row r="1272" spans="1:45" ht="14.4" x14ac:dyDescent="0.3">
      <c r="A1272" s="233"/>
      <c r="B1272" s="234"/>
      <c r="AO1272" s="234"/>
    </row>
    <row r="1273" spans="1:45" ht="21.6" x14ac:dyDescent="0.3">
      <c r="A1273" s="233"/>
      <c r="B1273" s="234"/>
      <c r="AO1273" s="234"/>
      <c r="AP1273" s="246"/>
      <c r="AQ1273" s="231"/>
      <c r="AS1273"/>
    </row>
    <row r="1274" spans="1:45" ht="21.6" x14ac:dyDescent="0.3">
      <c r="A1274" s="233"/>
      <c r="B1274" s="234"/>
      <c r="AO1274" s="234"/>
      <c r="AP1274" s="246"/>
      <c r="AQ1274" s="231"/>
      <c r="AS1274"/>
    </row>
    <row r="1275" spans="1:45" ht="21.6" x14ac:dyDescent="0.3">
      <c r="A1275" s="233"/>
      <c r="B1275" s="234"/>
      <c r="AO1275" s="234"/>
      <c r="AP1275" s="246"/>
      <c r="AQ1275" s="231"/>
      <c r="AS1275"/>
    </row>
    <row r="1276" spans="1:45" ht="21.6" x14ac:dyDescent="0.3">
      <c r="A1276" s="233"/>
      <c r="B1276" s="234"/>
      <c r="AO1276" s="234"/>
      <c r="AP1276" s="246"/>
      <c r="AQ1276" s="231"/>
      <c r="AS1276"/>
    </row>
    <row r="1277" spans="1:45" ht="21.6" x14ac:dyDescent="0.3">
      <c r="A1277" s="233"/>
      <c r="B1277" s="234"/>
      <c r="AO1277" s="234"/>
      <c r="AP1277" s="246"/>
      <c r="AQ1277" s="231"/>
      <c r="AS1277"/>
    </row>
    <row r="1278" spans="1:45" ht="21.6" x14ac:dyDescent="0.65">
      <c r="A1278" s="233"/>
      <c r="B1278" s="234"/>
      <c r="AO1278" s="236"/>
      <c r="AP1278" s="245"/>
      <c r="AQ1278" s="245"/>
      <c r="AS1278"/>
    </row>
    <row r="1279" spans="1:45" ht="21.6" x14ac:dyDescent="0.3">
      <c r="A1279" s="233"/>
      <c r="B1279" s="234"/>
      <c r="AO1279" s="234"/>
      <c r="AP1279" s="246"/>
      <c r="AQ1279" s="231"/>
      <c r="AS1279"/>
    </row>
    <row r="1280" spans="1:45" ht="21.6" x14ac:dyDescent="0.3">
      <c r="A1280" s="233"/>
      <c r="B1280" s="234"/>
      <c r="AO1280" s="234"/>
      <c r="AP1280" s="246"/>
      <c r="AQ1280" s="231"/>
      <c r="AS1280"/>
    </row>
    <row r="1281" spans="1:45" ht="14.4" x14ac:dyDescent="0.3">
      <c r="A1281" s="233"/>
      <c r="B1281" s="234"/>
      <c r="AO1281" s="234"/>
    </row>
    <row r="1282" spans="1:45" ht="21.6" x14ac:dyDescent="0.3">
      <c r="A1282" s="233"/>
      <c r="B1282" s="234"/>
      <c r="AO1282" s="234"/>
      <c r="AP1282" s="246"/>
      <c r="AQ1282" s="231"/>
      <c r="AS1282"/>
    </row>
    <row r="1283" spans="1:45" ht="14.4" x14ac:dyDescent="0.3">
      <c r="A1283" s="233"/>
      <c r="B1283" s="234"/>
      <c r="AO1283" s="234"/>
    </row>
    <row r="1284" spans="1:45" ht="14.4" x14ac:dyDescent="0.3">
      <c r="A1284" s="233"/>
      <c r="B1284" s="234"/>
      <c r="AO1284" s="234"/>
    </row>
    <row r="1285" spans="1:45" ht="14.4" x14ac:dyDescent="0.3">
      <c r="A1285" s="233"/>
      <c r="B1285" s="234"/>
      <c r="AO1285" s="234"/>
    </row>
    <row r="1286" spans="1:45" ht="14.4" x14ac:dyDescent="0.3">
      <c r="A1286" s="233"/>
      <c r="B1286" s="234"/>
      <c r="AO1286" s="234"/>
    </row>
    <row r="1287" spans="1:45" ht="21.6" x14ac:dyDescent="0.3">
      <c r="A1287" s="233"/>
      <c r="B1287" s="234"/>
      <c r="AO1287" s="234"/>
      <c r="AP1287" s="246"/>
      <c r="AQ1287" s="231"/>
      <c r="AS1287"/>
    </row>
    <row r="1288" spans="1:45" ht="14.4" x14ac:dyDescent="0.3">
      <c r="A1288" s="233"/>
      <c r="B1288" s="234"/>
      <c r="AO1288" s="234"/>
    </row>
    <row r="1289" spans="1:45" ht="14.4" x14ac:dyDescent="0.3">
      <c r="A1289" s="233"/>
      <c r="B1289" s="234"/>
      <c r="AO1289" s="234"/>
    </row>
    <row r="1290" spans="1:45" ht="14.4" x14ac:dyDescent="0.3">
      <c r="A1290" s="233"/>
      <c r="B1290" s="234"/>
      <c r="AO1290" s="234"/>
    </row>
    <row r="1291" spans="1:45" ht="14.4" x14ac:dyDescent="0.3">
      <c r="A1291" s="233"/>
      <c r="B1291" s="234"/>
      <c r="AO1291" s="234"/>
    </row>
    <row r="1292" spans="1:45" ht="14.4" x14ac:dyDescent="0.3">
      <c r="A1292" s="233"/>
      <c r="B1292" s="234"/>
      <c r="AO1292" s="234"/>
    </row>
    <row r="1293" spans="1:45" ht="14.4" x14ac:dyDescent="0.3">
      <c r="A1293" s="233"/>
      <c r="B1293" s="234"/>
      <c r="AO1293" s="234"/>
    </row>
    <row r="1294" spans="1:45" ht="14.4" x14ac:dyDescent="0.3">
      <c r="A1294" s="233"/>
      <c r="B1294" s="234"/>
      <c r="AO1294" s="237"/>
      <c r="AP1294" s="245"/>
      <c r="AQ1294" s="245"/>
      <c r="AS1294"/>
    </row>
    <row r="1295" spans="1:45" ht="14.4" x14ac:dyDescent="0.3">
      <c r="A1295" s="233"/>
      <c r="B1295" s="234"/>
      <c r="AO1295" s="234"/>
    </row>
    <row r="1296" spans="1:45" ht="14.4" x14ac:dyDescent="0.3">
      <c r="A1296" s="233"/>
      <c r="B1296" s="234"/>
      <c r="AO1296" s="234"/>
    </row>
    <row r="1297" spans="1:45" ht="21.6" x14ac:dyDescent="0.3">
      <c r="A1297" s="233"/>
      <c r="B1297" s="234"/>
      <c r="AO1297" s="234"/>
      <c r="AP1297" s="246"/>
      <c r="AQ1297" s="231"/>
      <c r="AS1297"/>
    </row>
    <row r="1298" spans="1:45" ht="21.6" x14ac:dyDescent="0.3">
      <c r="A1298" s="233"/>
      <c r="B1298" s="234"/>
      <c r="AO1298" s="234"/>
      <c r="AP1298" s="246"/>
      <c r="AQ1298" s="231"/>
      <c r="AS1298"/>
    </row>
    <row r="1299" spans="1:45" ht="21.6" x14ac:dyDescent="0.65">
      <c r="A1299" s="233"/>
      <c r="B1299" s="234"/>
      <c r="AO1299" s="236"/>
      <c r="AP1299" s="245"/>
      <c r="AQ1299" s="245"/>
      <c r="AS1299"/>
    </row>
    <row r="1300" spans="1:45" ht="14.4" x14ac:dyDescent="0.3">
      <c r="A1300" s="233"/>
      <c r="B1300" s="234"/>
      <c r="AO1300" s="234"/>
    </row>
    <row r="1301" spans="1:45" ht="21.6" x14ac:dyDescent="0.3">
      <c r="A1301" s="233"/>
      <c r="B1301" s="234"/>
      <c r="AO1301" s="234"/>
      <c r="AP1301" s="246"/>
      <c r="AQ1301" s="231"/>
      <c r="AS1301"/>
    </row>
    <row r="1302" spans="1:45" ht="14.4" x14ac:dyDescent="0.3">
      <c r="A1302" s="233"/>
      <c r="B1302" s="234"/>
      <c r="AO1302" s="234"/>
    </row>
    <row r="1303" spans="1:45" ht="14.4" x14ac:dyDescent="0.3">
      <c r="A1303" s="233"/>
      <c r="B1303" s="234"/>
      <c r="AO1303" s="237"/>
      <c r="AP1303" s="245"/>
      <c r="AQ1303" s="245"/>
      <c r="AS1303"/>
    </row>
    <row r="1304" spans="1:45" ht="14.4" x14ac:dyDescent="0.3">
      <c r="A1304" s="233"/>
      <c r="B1304" s="234"/>
      <c r="AO1304" s="234"/>
    </row>
    <row r="1305" spans="1:45" ht="14.4" x14ac:dyDescent="0.3">
      <c r="A1305" s="233"/>
      <c r="B1305" s="234"/>
      <c r="AO1305" s="234"/>
    </row>
    <row r="1306" spans="1:45" ht="21.6" x14ac:dyDescent="0.3">
      <c r="A1306" s="233"/>
      <c r="B1306" s="234"/>
      <c r="AO1306" s="234"/>
      <c r="AP1306" s="246"/>
      <c r="AQ1306" s="231"/>
      <c r="AS1306"/>
    </row>
    <row r="1307" spans="1:45" ht="14.4" x14ac:dyDescent="0.3">
      <c r="A1307" s="233"/>
      <c r="B1307" s="234"/>
      <c r="AO1307" s="234"/>
    </row>
    <row r="1308" spans="1:45" ht="21.6" x14ac:dyDescent="0.3">
      <c r="A1308" s="233"/>
      <c r="B1308" s="234"/>
      <c r="AO1308" s="234"/>
      <c r="AP1308" s="246"/>
      <c r="AQ1308" s="231"/>
      <c r="AS1308"/>
    </row>
    <row r="1309" spans="1:45" ht="21.6" x14ac:dyDescent="0.3">
      <c r="A1309" s="233"/>
      <c r="B1309" s="234"/>
      <c r="AO1309" s="234"/>
      <c r="AP1309" s="246"/>
      <c r="AQ1309" s="231"/>
      <c r="AS1309"/>
    </row>
    <row r="1310" spans="1:45" ht="21.6" x14ac:dyDescent="0.3">
      <c r="A1310" s="233"/>
      <c r="B1310" s="234"/>
      <c r="AO1310" s="234"/>
      <c r="AP1310" s="246"/>
      <c r="AQ1310" s="231"/>
      <c r="AS1310"/>
    </row>
    <row r="1311" spans="1:45" ht="14.4" x14ac:dyDescent="0.3">
      <c r="A1311" s="233"/>
      <c r="B1311" s="234"/>
      <c r="AO1311" s="234"/>
    </row>
    <row r="1312" spans="1:45" ht="14.4" x14ac:dyDescent="0.3">
      <c r="A1312" s="233"/>
      <c r="B1312" s="234"/>
      <c r="AO1312" s="234"/>
    </row>
    <row r="1313" spans="1:45" ht="14.4" x14ac:dyDescent="0.3">
      <c r="A1313" s="233"/>
      <c r="B1313" s="234"/>
      <c r="AO1313" s="234"/>
    </row>
    <row r="1314" spans="1:45" ht="14.4" x14ac:dyDescent="0.3">
      <c r="A1314" s="233"/>
      <c r="B1314" s="234"/>
      <c r="AO1314" s="234"/>
    </row>
    <row r="1315" spans="1:45" ht="21.6" x14ac:dyDescent="0.3">
      <c r="A1315" s="233"/>
      <c r="B1315" s="234"/>
      <c r="AO1315" s="234"/>
      <c r="AP1315" s="246"/>
      <c r="AQ1315" s="231"/>
      <c r="AS1315"/>
    </row>
    <row r="1316" spans="1:45" ht="21.6" x14ac:dyDescent="0.3">
      <c r="A1316" s="233"/>
      <c r="B1316" s="234"/>
      <c r="AO1316" s="234"/>
      <c r="AP1316" s="246"/>
      <c r="AQ1316" s="231"/>
      <c r="AS1316"/>
    </row>
    <row r="1317" spans="1:45" ht="14.4" x14ac:dyDescent="0.3">
      <c r="A1317" s="233"/>
      <c r="B1317" s="234"/>
      <c r="AO1317" s="234"/>
    </row>
    <row r="1318" spans="1:45" ht="14.4" x14ac:dyDescent="0.3">
      <c r="A1318" s="233"/>
      <c r="B1318" s="234"/>
      <c r="AO1318" s="234"/>
    </row>
    <row r="1319" spans="1:45" ht="21.6" x14ac:dyDescent="0.3">
      <c r="A1319" s="233"/>
      <c r="B1319" s="234"/>
      <c r="AO1319" s="234"/>
      <c r="AP1319" s="246"/>
      <c r="AQ1319" s="231"/>
      <c r="AS1319"/>
    </row>
    <row r="1320" spans="1:45" ht="14.4" x14ac:dyDescent="0.3">
      <c r="A1320" s="233"/>
      <c r="B1320" s="234"/>
      <c r="AO1320" s="234"/>
    </row>
    <row r="1321" spans="1:45" ht="14.4" x14ac:dyDescent="0.3">
      <c r="A1321" s="233"/>
      <c r="B1321" s="234"/>
      <c r="AO1321" s="234"/>
    </row>
    <row r="1322" spans="1:45" ht="21.6" x14ac:dyDescent="0.3">
      <c r="A1322" s="233"/>
      <c r="B1322" s="234"/>
      <c r="AO1322" s="234"/>
      <c r="AP1322" s="246"/>
      <c r="AQ1322" s="231"/>
      <c r="AS1322"/>
    </row>
    <row r="1323" spans="1:45" ht="14.4" x14ac:dyDescent="0.3">
      <c r="A1323" s="233"/>
      <c r="B1323" s="234"/>
      <c r="AO1323" s="234"/>
    </row>
    <row r="1324" spans="1:45" ht="14.4" x14ac:dyDescent="0.3">
      <c r="A1324" s="233"/>
      <c r="B1324" s="234"/>
      <c r="AO1324" s="234"/>
    </row>
    <row r="1325" spans="1:45" ht="14.4" x14ac:dyDescent="0.3">
      <c r="A1325" s="233"/>
      <c r="B1325" s="234"/>
      <c r="AO1325" s="234"/>
    </row>
    <row r="1326" spans="1:45" ht="21.6" x14ac:dyDescent="0.65">
      <c r="A1326" s="233"/>
      <c r="B1326" s="234"/>
      <c r="AO1326" s="236"/>
      <c r="AP1326" s="245"/>
      <c r="AQ1326" s="245"/>
      <c r="AS1326"/>
    </row>
    <row r="1327" spans="1:45" ht="21.6" x14ac:dyDescent="0.3">
      <c r="A1327" s="233"/>
      <c r="B1327" s="234"/>
      <c r="AO1327" s="234"/>
      <c r="AP1327" s="246"/>
      <c r="AQ1327" s="231"/>
      <c r="AS1327"/>
    </row>
    <row r="1328" spans="1:45" ht="14.4" x14ac:dyDescent="0.3">
      <c r="A1328" s="233"/>
      <c r="B1328" s="234"/>
      <c r="AO1328" s="234"/>
    </row>
    <row r="1329" spans="1:45" ht="21.6" x14ac:dyDescent="0.3">
      <c r="A1329" s="233"/>
      <c r="B1329" s="234"/>
      <c r="AO1329" s="234"/>
      <c r="AP1329" s="246"/>
      <c r="AQ1329" s="231"/>
      <c r="AS1329"/>
    </row>
    <row r="1330" spans="1:45" ht="14.4" x14ac:dyDescent="0.3">
      <c r="A1330" s="233"/>
      <c r="B1330" s="234"/>
      <c r="AO1330" s="234"/>
    </row>
    <row r="1331" spans="1:45" ht="14.4" x14ac:dyDescent="0.3">
      <c r="A1331" s="233"/>
      <c r="B1331" s="234"/>
      <c r="AO1331" s="234"/>
    </row>
    <row r="1332" spans="1:45" ht="14.4" x14ac:dyDescent="0.3">
      <c r="A1332" s="233"/>
      <c r="B1332" s="234"/>
      <c r="AO1332" s="234"/>
    </row>
    <row r="1333" spans="1:45" ht="21.6" x14ac:dyDescent="0.3">
      <c r="A1333" s="233"/>
      <c r="B1333" s="234"/>
      <c r="AO1333" s="234"/>
      <c r="AP1333" s="246"/>
      <c r="AQ1333" s="231"/>
      <c r="AS1333"/>
    </row>
    <row r="1334" spans="1:45" ht="21.6" x14ac:dyDescent="0.3">
      <c r="A1334" s="233"/>
      <c r="B1334" s="234"/>
      <c r="AO1334" s="234"/>
      <c r="AP1334" s="246"/>
      <c r="AQ1334" s="231"/>
      <c r="AS1334"/>
    </row>
    <row r="1335" spans="1:45" ht="14.4" x14ac:dyDescent="0.3">
      <c r="A1335" s="233"/>
      <c r="B1335" s="234"/>
      <c r="AO1335" s="234"/>
    </row>
    <row r="1336" spans="1:45" ht="14.4" x14ac:dyDescent="0.3">
      <c r="A1336" s="233"/>
      <c r="B1336" s="234"/>
      <c r="AO1336" s="234"/>
    </row>
    <row r="1337" spans="1:45" ht="14.4" x14ac:dyDescent="0.3">
      <c r="A1337" s="233"/>
      <c r="B1337" s="234"/>
      <c r="AO1337" s="234"/>
    </row>
    <row r="1338" spans="1:45" ht="21.6" x14ac:dyDescent="0.3">
      <c r="A1338" s="233"/>
      <c r="B1338" s="234"/>
      <c r="AO1338" s="234"/>
      <c r="AP1338" s="246"/>
      <c r="AQ1338" s="231"/>
      <c r="AS1338"/>
    </row>
    <row r="1339" spans="1:45" ht="14.4" x14ac:dyDescent="0.3">
      <c r="A1339" s="233"/>
      <c r="B1339" s="234"/>
      <c r="AO1339" s="234"/>
    </row>
    <row r="1340" spans="1:45" ht="21.6" x14ac:dyDescent="0.3">
      <c r="A1340" s="233"/>
      <c r="B1340" s="234"/>
      <c r="AO1340" s="234"/>
      <c r="AP1340" s="246"/>
      <c r="AQ1340" s="231"/>
      <c r="AS1340"/>
    </row>
    <row r="1341" spans="1:45" ht="14.4" x14ac:dyDescent="0.3">
      <c r="A1341" s="233"/>
      <c r="B1341" s="234"/>
      <c r="AO1341" s="234"/>
    </row>
    <row r="1342" spans="1:45" ht="21.6" x14ac:dyDescent="0.3">
      <c r="A1342" s="233"/>
      <c r="B1342" s="234"/>
      <c r="AO1342" s="234"/>
      <c r="AP1342" s="246"/>
      <c r="AQ1342" s="231"/>
      <c r="AS1342"/>
    </row>
    <row r="1343" spans="1:45" ht="21.6" x14ac:dyDescent="0.3">
      <c r="A1343" s="233"/>
      <c r="B1343" s="234"/>
      <c r="AO1343" s="234"/>
      <c r="AP1343" s="246"/>
      <c r="AQ1343" s="231"/>
      <c r="AS1343"/>
    </row>
    <row r="1344" spans="1:45" ht="21.6" x14ac:dyDescent="0.3">
      <c r="A1344" s="233"/>
      <c r="B1344" s="234"/>
      <c r="AO1344" s="234"/>
      <c r="AP1344" s="246"/>
      <c r="AQ1344" s="231"/>
      <c r="AS1344"/>
    </row>
    <row r="1345" spans="1:45" ht="14.4" x14ac:dyDescent="0.3">
      <c r="A1345" s="233"/>
      <c r="B1345" s="234"/>
      <c r="AO1345" s="234"/>
    </row>
    <row r="1346" spans="1:45" ht="14.4" x14ac:dyDescent="0.3">
      <c r="A1346" s="233"/>
      <c r="B1346" s="234"/>
      <c r="AO1346" s="234"/>
    </row>
    <row r="1347" spans="1:45" ht="21.6" x14ac:dyDescent="0.3">
      <c r="A1347" s="233"/>
      <c r="B1347" s="234"/>
      <c r="AO1347" s="234"/>
      <c r="AP1347" s="246"/>
      <c r="AQ1347" s="231"/>
      <c r="AS1347"/>
    </row>
    <row r="1348" spans="1:45" ht="21.6" x14ac:dyDescent="0.3">
      <c r="A1348" s="233"/>
      <c r="B1348" s="234"/>
      <c r="AO1348" s="234"/>
      <c r="AP1348" s="246"/>
      <c r="AQ1348" s="231"/>
      <c r="AS1348"/>
    </row>
    <row r="1349" spans="1:45" ht="21.6" x14ac:dyDescent="0.3">
      <c r="A1349" s="233"/>
      <c r="B1349" s="234"/>
      <c r="AO1349" s="234"/>
      <c r="AP1349" s="246"/>
      <c r="AQ1349" s="231"/>
      <c r="AS1349"/>
    </row>
    <row r="1350" spans="1:45" ht="21.6" x14ac:dyDescent="0.3">
      <c r="A1350" s="233"/>
      <c r="B1350" s="234"/>
      <c r="AO1350" s="234"/>
      <c r="AP1350" s="246"/>
      <c r="AQ1350" s="231"/>
      <c r="AS1350"/>
    </row>
    <row r="1351" spans="1:45" ht="14.4" x14ac:dyDescent="0.3">
      <c r="A1351" s="233"/>
      <c r="B1351" s="234"/>
      <c r="AO1351" s="237"/>
      <c r="AP1351" s="245"/>
      <c r="AQ1351" s="245"/>
      <c r="AS1351"/>
    </row>
    <row r="1352" spans="1:45" ht="14.4" x14ac:dyDescent="0.3">
      <c r="A1352" s="233"/>
      <c r="B1352" s="234"/>
      <c r="AO1352" s="234"/>
    </row>
    <row r="1353" spans="1:45" ht="14.4" x14ac:dyDescent="0.3">
      <c r="A1353" s="233"/>
      <c r="B1353" s="234"/>
      <c r="AO1353" s="234"/>
    </row>
    <row r="1354" spans="1:45" ht="14.4" x14ac:dyDescent="0.3">
      <c r="A1354" s="233"/>
      <c r="B1354" s="234"/>
      <c r="AO1354" s="234"/>
    </row>
    <row r="1355" spans="1:45" ht="21.6" x14ac:dyDescent="0.3">
      <c r="A1355" s="233"/>
      <c r="B1355" s="234"/>
      <c r="AO1355" s="234"/>
      <c r="AP1355" s="246"/>
      <c r="AQ1355" s="231"/>
      <c r="AS1355"/>
    </row>
    <row r="1356" spans="1:45" ht="14.4" x14ac:dyDescent="0.3">
      <c r="A1356" s="233"/>
      <c r="B1356" s="234"/>
      <c r="AO1356" s="234"/>
    </row>
    <row r="1357" spans="1:45" ht="14.4" x14ac:dyDescent="0.3">
      <c r="A1357" s="233"/>
      <c r="B1357" s="234"/>
      <c r="AO1357" s="234"/>
    </row>
    <row r="1358" spans="1:45" ht="14.4" x14ac:dyDescent="0.3">
      <c r="A1358" s="233"/>
      <c r="B1358" s="234"/>
      <c r="AO1358" s="234"/>
    </row>
    <row r="1359" spans="1:45" ht="21.6" x14ac:dyDescent="0.3">
      <c r="A1359" s="233"/>
      <c r="B1359" s="234"/>
      <c r="AO1359" s="234"/>
      <c r="AP1359" s="246"/>
      <c r="AQ1359" s="231"/>
      <c r="AS1359"/>
    </row>
    <row r="1360" spans="1:45" ht="21.6" x14ac:dyDescent="0.3">
      <c r="A1360" s="233"/>
      <c r="B1360" s="234"/>
      <c r="AO1360" s="234"/>
      <c r="AP1360" s="246"/>
      <c r="AQ1360" s="231"/>
      <c r="AS1360"/>
    </row>
    <row r="1361" spans="1:45" ht="14.4" x14ac:dyDescent="0.3">
      <c r="A1361" s="233"/>
      <c r="B1361" s="234"/>
      <c r="AO1361" s="234"/>
    </row>
    <row r="1362" spans="1:45" ht="14.4" x14ac:dyDescent="0.3">
      <c r="A1362" s="233"/>
      <c r="B1362" s="234"/>
      <c r="AO1362" s="234"/>
    </row>
    <row r="1363" spans="1:45" ht="21.6" x14ac:dyDescent="0.3">
      <c r="A1363" s="233"/>
      <c r="B1363" s="234"/>
      <c r="AO1363" s="234"/>
      <c r="AP1363" s="246"/>
      <c r="AQ1363" s="231"/>
      <c r="AS1363"/>
    </row>
    <row r="1364" spans="1:45" ht="21.6" x14ac:dyDescent="0.3">
      <c r="A1364" s="233"/>
      <c r="B1364" s="234"/>
      <c r="AO1364" s="234"/>
      <c r="AP1364" s="246"/>
      <c r="AQ1364" s="231"/>
      <c r="AS1364"/>
    </row>
    <row r="1365" spans="1:45" ht="14.4" x14ac:dyDescent="0.3">
      <c r="A1365" s="233"/>
      <c r="B1365" s="234"/>
      <c r="AO1365" s="234"/>
    </row>
    <row r="1366" spans="1:45" ht="21.6" x14ac:dyDescent="0.3">
      <c r="A1366" s="233"/>
      <c r="B1366" s="234"/>
      <c r="AO1366" s="234"/>
      <c r="AP1366" s="246"/>
      <c r="AQ1366" s="231"/>
      <c r="AS1366"/>
    </row>
    <row r="1367" spans="1:45" ht="21.6" x14ac:dyDescent="0.3">
      <c r="A1367" s="233"/>
      <c r="B1367" s="234"/>
      <c r="AO1367" s="234"/>
      <c r="AP1367" s="246"/>
      <c r="AQ1367" s="231"/>
      <c r="AS1367"/>
    </row>
    <row r="1368" spans="1:45" ht="21.6" x14ac:dyDescent="0.3">
      <c r="A1368" s="233"/>
      <c r="B1368" s="234"/>
      <c r="AO1368" s="234"/>
      <c r="AP1368" s="246"/>
      <c r="AQ1368" s="231"/>
      <c r="AS1368"/>
    </row>
    <row r="1369" spans="1:45" ht="14.4" x14ac:dyDescent="0.3">
      <c r="A1369" s="233"/>
      <c r="B1369" s="234"/>
      <c r="AO1369" s="234"/>
    </row>
    <row r="1370" spans="1:45" ht="21.6" x14ac:dyDescent="0.3">
      <c r="A1370" s="233"/>
      <c r="B1370" s="234"/>
      <c r="AO1370" s="234"/>
      <c r="AP1370" s="246"/>
      <c r="AQ1370" s="231"/>
      <c r="AS1370"/>
    </row>
    <row r="1371" spans="1:45" ht="21.6" x14ac:dyDescent="0.65">
      <c r="A1371" s="233"/>
      <c r="B1371" s="234"/>
      <c r="AO1371" s="236"/>
      <c r="AP1371" s="245"/>
      <c r="AQ1371" s="245"/>
      <c r="AS1371"/>
    </row>
    <row r="1372" spans="1:45" ht="14.4" x14ac:dyDescent="0.3">
      <c r="A1372" s="233"/>
      <c r="B1372" s="234"/>
      <c r="AO1372" s="234"/>
    </row>
    <row r="1373" spans="1:45" ht="21.6" x14ac:dyDescent="0.3">
      <c r="A1373" s="233"/>
      <c r="B1373" s="234"/>
      <c r="AO1373" s="234"/>
      <c r="AP1373" s="246"/>
      <c r="AQ1373" s="231"/>
      <c r="AS1373"/>
    </row>
    <row r="1374" spans="1:45" ht="14.4" x14ac:dyDescent="0.3">
      <c r="A1374" s="233"/>
      <c r="B1374" s="234"/>
      <c r="AO1374" s="234"/>
    </row>
    <row r="1375" spans="1:45" ht="21.6" x14ac:dyDescent="0.3">
      <c r="A1375" s="233"/>
      <c r="B1375" s="234"/>
      <c r="AO1375" s="234"/>
      <c r="AP1375" s="246"/>
      <c r="AQ1375" s="231"/>
      <c r="AS1375"/>
    </row>
    <row r="1376" spans="1:45" ht="21.6" x14ac:dyDescent="0.3">
      <c r="A1376" s="233"/>
      <c r="B1376" s="234"/>
      <c r="AO1376" s="234"/>
      <c r="AP1376" s="246"/>
      <c r="AQ1376" s="231"/>
      <c r="AS1376"/>
    </row>
    <row r="1377" spans="1:45" ht="14.4" x14ac:dyDescent="0.3">
      <c r="A1377" s="233"/>
      <c r="B1377" s="234"/>
      <c r="AO1377" s="234"/>
    </row>
    <row r="1378" spans="1:45" ht="14.4" x14ac:dyDescent="0.3">
      <c r="A1378" s="233"/>
      <c r="B1378" s="234"/>
      <c r="AO1378" s="234"/>
    </row>
    <row r="1379" spans="1:45" ht="14.4" x14ac:dyDescent="0.3">
      <c r="A1379" s="233"/>
      <c r="B1379" s="234"/>
      <c r="AO1379" s="234"/>
    </row>
    <row r="1380" spans="1:45" ht="21.6" x14ac:dyDescent="0.3">
      <c r="A1380" s="233"/>
      <c r="B1380" s="234"/>
      <c r="AO1380" s="234"/>
      <c r="AP1380" s="246"/>
      <c r="AQ1380" s="231"/>
      <c r="AS1380"/>
    </row>
    <row r="1381" spans="1:45" ht="21.6" x14ac:dyDescent="0.3">
      <c r="A1381" s="233"/>
      <c r="B1381" s="234"/>
      <c r="AO1381" s="234"/>
      <c r="AP1381" s="246"/>
      <c r="AQ1381" s="231"/>
      <c r="AS1381"/>
    </row>
    <row r="1382" spans="1:45" ht="21.6" x14ac:dyDescent="0.3">
      <c r="A1382" s="233"/>
      <c r="B1382" s="234"/>
      <c r="AO1382" s="234"/>
      <c r="AP1382" s="246"/>
      <c r="AQ1382" s="231"/>
      <c r="AS1382"/>
    </row>
    <row r="1383" spans="1:45" ht="14.4" x14ac:dyDescent="0.3">
      <c r="A1383" s="233"/>
      <c r="B1383" s="234"/>
      <c r="AO1383" s="234"/>
    </row>
    <row r="1384" spans="1:45" ht="14.4" x14ac:dyDescent="0.3">
      <c r="A1384" s="233"/>
      <c r="B1384" s="234"/>
      <c r="AO1384" s="234"/>
    </row>
    <row r="1385" spans="1:45" ht="14.4" x14ac:dyDescent="0.3">
      <c r="A1385" s="233"/>
      <c r="B1385" s="234"/>
      <c r="AO1385" s="234"/>
    </row>
    <row r="1386" spans="1:45" ht="14.4" x14ac:dyDescent="0.3">
      <c r="A1386" s="233"/>
      <c r="B1386" s="234"/>
      <c r="AO1386" s="234"/>
    </row>
    <row r="1387" spans="1:45" ht="14.4" x14ac:dyDescent="0.3">
      <c r="A1387" s="233"/>
      <c r="B1387" s="234"/>
      <c r="AO1387" s="234"/>
    </row>
    <row r="1388" spans="1:45" ht="21.6" x14ac:dyDescent="0.3">
      <c r="A1388" s="233"/>
      <c r="B1388" s="234"/>
      <c r="AO1388" s="234"/>
      <c r="AP1388" s="246"/>
      <c r="AQ1388" s="231"/>
      <c r="AS1388"/>
    </row>
    <row r="1389" spans="1:45" ht="21.6" x14ac:dyDescent="0.3">
      <c r="A1389" s="233"/>
      <c r="B1389" s="234"/>
      <c r="AO1389" s="234"/>
      <c r="AP1389" s="246"/>
      <c r="AQ1389" s="231"/>
      <c r="AS1389"/>
    </row>
    <row r="1390" spans="1:45" ht="14.4" x14ac:dyDescent="0.3">
      <c r="A1390" s="233"/>
      <c r="B1390" s="234"/>
      <c r="AO1390" s="234"/>
    </row>
    <row r="1391" spans="1:45" ht="21.6" x14ac:dyDescent="0.3">
      <c r="A1391" s="233"/>
      <c r="B1391" s="234"/>
      <c r="AO1391" s="234"/>
      <c r="AP1391" s="246"/>
      <c r="AQ1391" s="231"/>
      <c r="AS1391"/>
    </row>
    <row r="1392" spans="1:45" ht="21.6" x14ac:dyDescent="0.3">
      <c r="A1392" s="233"/>
      <c r="B1392" s="234"/>
      <c r="AO1392" s="234"/>
      <c r="AP1392" s="246"/>
      <c r="AQ1392" s="231"/>
      <c r="AS1392"/>
    </row>
    <row r="1393" spans="1:45" ht="14.4" x14ac:dyDescent="0.3">
      <c r="A1393" s="233"/>
      <c r="B1393" s="234"/>
      <c r="AO1393" s="234"/>
    </row>
    <row r="1394" spans="1:45" ht="21.6" x14ac:dyDescent="0.3">
      <c r="A1394" s="233"/>
      <c r="B1394" s="234"/>
      <c r="AO1394" s="234"/>
      <c r="AP1394" s="246"/>
      <c r="AQ1394" s="231"/>
      <c r="AS1394"/>
    </row>
    <row r="1395" spans="1:45" ht="21.6" x14ac:dyDescent="0.3">
      <c r="A1395" s="233"/>
      <c r="B1395" s="234"/>
      <c r="AO1395" s="234"/>
      <c r="AP1395" s="246"/>
      <c r="AQ1395" s="231"/>
      <c r="AS1395"/>
    </row>
    <row r="1396" spans="1:45" ht="21.6" x14ac:dyDescent="0.3">
      <c r="A1396" s="233"/>
      <c r="B1396" s="234"/>
      <c r="AO1396" s="234"/>
      <c r="AP1396" s="246"/>
      <c r="AQ1396" s="231"/>
      <c r="AS1396"/>
    </row>
    <row r="1397" spans="1:45" ht="21.6" x14ac:dyDescent="0.3">
      <c r="A1397" s="233"/>
      <c r="B1397" s="234"/>
      <c r="AO1397" s="234"/>
      <c r="AP1397" s="246"/>
      <c r="AQ1397" s="231"/>
      <c r="AS1397"/>
    </row>
    <row r="1398" spans="1:45" ht="14.4" x14ac:dyDescent="0.3">
      <c r="A1398" s="233"/>
      <c r="B1398" s="234"/>
      <c r="AO1398" s="234"/>
    </row>
    <row r="1399" spans="1:45" ht="21.6" x14ac:dyDescent="0.65">
      <c r="A1399" s="233"/>
      <c r="B1399" s="234"/>
      <c r="AO1399" s="236"/>
      <c r="AP1399" s="245"/>
      <c r="AQ1399" s="245"/>
      <c r="AS1399"/>
    </row>
    <row r="1400" spans="1:45" ht="21.6" x14ac:dyDescent="0.3">
      <c r="A1400" s="233"/>
      <c r="B1400" s="234"/>
      <c r="AO1400" s="234"/>
      <c r="AP1400" s="246"/>
      <c r="AQ1400" s="231"/>
      <c r="AS1400"/>
    </row>
    <row r="1401" spans="1:45" ht="21.6" x14ac:dyDescent="0.3">
      <c r="A1401" s="233"/>
      <c r="B1401" s="234"/>
      <c r="AO1401" s="234"/>
      <c r="AP1401" s="246"/>
      <c r="AQ1401" s="231"/>
      <c r="AS1401"/>
    </row>
    <row r="1402" spans="1:45" ht="21.6" x14ac:dyDescent="0.3">
      <c r="A1402" s="233"/>
      <c r="B1402" s="234"/>
      <c r="AO1402" s="234"/>
      <c r="AP1402" s="246"/>
      <c r="AQ1402" s="231"/>
      <c r="AS1402"/>
    </row>
    <row r="1403" spans="1:45" ht="21.6" x14ac:dyDescent="0.3">
      <c r="A1403" s="233"/>
      <c r="B1403" s="234"/>
      <c r="AO1403" s="234"/>
      <c r="AP1403" s="246"/>
      <c r="AQ1403" s="231"/>
      <c r="AS1403"/>
    </row>
    <row r="1404" spans="1:45" ht="21.6" x14ac:dyDescent="0.3">
      <c r="A1404" s="233"/>
      <c r="B1404" s="234"/>
      <c r="AO1404" s="234"/>
      <c r="AP1404" s="246"/>
      <c r="AQ1404" s="231"/>
      <c r="AS1404"/>
    </row>
    <row r="1405" spans="1:45" ht="21.6" x14ac:dyDescent="0.3">
      <c r="A1405" s="233"/>
      <c r="B1405" s="234"/>
      <c r="AO1405" s="234"/>
      <c r="AP1405" s="246"/>
      <c r="AQ1405" s="231"/>
      <c r="AS1405"/>
    </row>
    <row r="1406" spans="1:45" ht="14.4" x14ac:dyDescent="0.3">
      <c r="A1406" s="233"/>
      <c r="B1406" s="234"/>
      <c r="AO1406" s="234"/>
    </row>
    <row r="1407" spans="1:45" ht="14.4" x14ac:dyDescent="0.3">
      <c r="A1407" s="233"/>
      <c r="B1407" s="234"/>
      <c r="AO1407" s="234"/>
    </row>
    <row r="1408" spans="1:45" ht="14.4" x14ac:dyDescent="0.3">
      <c r="A1408" s="233"/>
      <c r="B1408" s="234"/>
      <c r="AO1408" s="234"/>
    </row>
    <row r="1409" spans="1:45" ht="21.6" x14ac:dyDescent="0.3">
      <c r="A1409" s="233"/>
      <c r="B1409" s="234"/>
      <c r="AO1409" s="234"/>
      <c r="AP1409" s="246"/>
      <c r="AQ1409" s="231"/>
      <c r="AS1409"/>
    </row>
    <row r="1410" spans="1:45" ht="21.6" x14ac:dyDescent="0.3">
      <c r="A1410" s="233"/>
      <c r="B1410" s="234"/>
      <c r="AO1410" s="234"/>
      <c r="AP1410" s="246"/>
      <c r="AQ1410" s="231"/>
      <c r="AS1410"/>
    </row>
    <row r="1411" spans="1:45" ht="21.6" x14ac:dyDescent="0.3">
      <c r="A1411" s="233"/>
      <c r="B1411" s="234"/>
      <c r="AO1411" s="234"/>
      <c r="AP1411" s="246"/>
      <c r="AQ1411" s="231"/>
      <c r="AS1411"/>
    </row>
    <row r="1412" spans="1:45" ht="14.4" x14ac:dyDescent="0.3">
      <c r="A1412" s="233"/>
      <c r="B1412" s="234"/>
      <c r="AO1412" s="234"/>
    </row>
    <row r="1413" spans="1:45" ht="21.6" x14ac:dyDescent="0.3">
      <c r="A1413" s="233"/>
      <c r="B1413" s="234"/>
      <c r="AO1413" s="234"/>
      <c r="AP1413" s="246"/>
      <c r="AQ1413" s="231"/>
      <c r="AS1413"/>
    </row>
    <row r="1414" spans="1:45" ht="14.4" x14ac:dyDescent="0.3">
      <c r="A1414" s="233"/>
      <c r="B1414" s="234"/>
      <c r="AO1414" s="234"/>
    </row>
    <row r="1415" spans="1:45" ht="14.4" x14ac:dyDescent="0.3">
      <c r="A1415" s="233"/>
      <c r="B1415" s="234"/>
      <c r="AO1415" s="234"/>
    </row>
    <row r="1416" spans="1:45" ht="14.4" x14ac:dyDescent="0.3">
      <c r="A1416" s="233"/>
      <c r="B1416" s="234"/>
      <c r="AO1416" s="234"/>
    </row>
    <row r="1417" spans="1:45" ht="21.6" x14ac:dyDescent="0.3">
      <c r="A1417" s="233"/>
      <c r="B1417" s="234"/>
      <c r="AO1417" s="234"/>
      <c r="AP1417" s="246"/>
      <c r="AQ1417" s="231"/>
      <c r="AS1417"/>
    </row>
    <row r="1418" spans="1:45" ht="21.6" x14ac:dyDescent="0.3">
      <c r="A1418" s="233"/>
      <c r="B1418" s="234"/>
      <c r="AO1418" s="234"/>
      <c r="AP1418" s="246"/>
      <c r="AQ1418" s="231"/>
      <c r="AS1418"/>
    </row>
    <row r="1419" spans="1:45" ht="14.4" x14ac:dyDescent="0.3">
      <c r="A1419" s="233"/>
      <c r="B1419" s="234"/>
      <c r="AO1419" s="234"/>
    </row>
    <row r="1420" spans="1:45" ht="14.4" x14ac:dyDescent="0.3">
      <c r="A1420" s="233"/>
      <c r="B1420" s="234"/>
      <c r="AO1420" s="234"/>
    </row>
    <row r="1421" spans="1:45" ht="14.4" x14ac:dyDescent="0.3">
      <c r="A1421" s="233"/>
      <c r="B1421" s="234"/>
      <c r="AO1421" s="237"/>
      <c r="AP1421" s="245"/>
      <c r="AQ1421" s="245"/>
      <c r="AS1421"/>
    </row>
    <row r="1422" spans="1:45" ht="21.6" x14ac:dyDescent="0.3">
      <c r="A1422" s="233"/>
      <c r="B1422" s="234"/>
      <c r="AO1422" s="234"/>
      <c r="AP1422" s="246"/>
      <c r="AQ1422" s="231"/>
      <c r="AS1422"/>
    </row>
    <row r="1423" spans="1:45" ht="14.4" x14ac:dyDescent="0.3">
      <c r="A1423" s="233"/>
      <c r="B1423" s="234"/>
      <c r="AO1423" s="234"/>
    </row>
    <row r="1424" spans="1:45" ht="21.6" x14ac:dyDescent="0.65">
      <c r="A1424" s="233"/>
      <c r="B1424" s="234"/>
      <c r="AO1424" s="236"/>
      <c r="AP1424" s="245"/>
      <c r="AQ1424" s="245"/>
      <c r="AS1424"/>
    </row>
    <row r="1425" spans="1:45" ht="14.4" x14ac:dyDescent="0.3">
      <c r="A1425" s="233"/>
      <c r="B1425" s="234"/>
      <c r="AO1425" s="234"/>
    </row>
    <row r="1426" spans="1:45" ht="14.4" x14ac:dyDescent="0.3">
      <c r="A1426" s="233"/>
      <c r="B1426" s="234"/>
      <c r="AO1426" s="234"/>
    </row>
    <row r="1427" spans="1:45" ht="14.4" x14ac:dyDescent="0.3">
      <c r="A1427" s="233"/>
      <c r="B1427" s="234"/>
      <c r="AO1427" s="234"/>
    </row>
    <row r="1428" spans="1:45" ht="21.6" x14ac:dyDescent="0.3">
      <c r="A1428" s="233"/>
      <c r="B1428" s="234"/>
      <c r="AO1428" s="234"/>
      <c r="AP1428" s="246"/>
      <c r="AQ1428" s="231"/>
      <c r="AS1428"/>
    </row>
    <row r="1429" spans="1:45" ht="14.4" x14ac:dyDescent="0.3">
      <c r="A1429" s="233"/>
      <c r="B1429" s="234"/>
      <c r="AO1429" s="234"/>
    </row>
    <row r="1430" spans="1:45" ht="14.4" x14ac:dyDescent="0.3">
      <c r="A1430" s="233"/>
      <c r="B1430" s="234"/>
      <c r="AO1430" s="234"/>
    </row>
    <row r="1431" spans="1:45" ht="21.6" x14ac:dyDescent="0.3">
      <c r="A1431" s="233"/>
      <c r="B1431" s="234"/>
      <c r="AO1431" s="234"/>
      <c r="AP1431" s="246"/>
      <c r="AQ1431" s="231"/>
      <c r="AS1431"/>
    </row>
    <row r="1432" spans="1:45" ht="21.6" x14ac:dyDescent="0.3">
      <c r="A1432" s="233"/>
      <c r="B1432" s="234"/>
      <c r="AO1432" s="234"/>
      <c r="AP1432" s="246"/>
      <c r="AQ1432" s="231"/>
      <c r="AS1432"/>
    </row>
    <row r="1433" spans="1:45" ht="21.6" x14ac:dyDescent="0.3">
      <c r="A1433" s="233"/>
      <c r="B1433" s="234"/>
      <c r="AO1433" s="234"/>
      <c r="AP1433" s="246"/>
      <c r="AQ1433" s="231"/>
      <c r="AS1433"/>
    </row>
    <row r="1434" spans="1:45" ht="21.6" x14ac:dyDescent="0.3">
      <c r="A1434" s="233"/>
      <c r="B1434" s="234"/>
      <c r="AO1434" s="234"/>
      <c r="AP1434" s="246"/>
      <c r="AQ1434" s="231"/>
      <c r="AS1434"/>
    </row>
    <row r="1435" spans="1:45" ht="14.4" x14ac:dyDescent="0.3">
      <c r="A1435" s="233"/>
      <c r="B1435" s="234"/>
      <c r="AO1435" s="237"/>
      <c r="AP1435" s="245"/>
      <c r="AQ1435" s="245"/>
      <c r="AS1435"/>
    </row>
    <row r="1436" spans="1:45" ht="21.6" x14ac:dyDescent="0.3">
      <c r="A1436" s="233"/>
      <c r="B1436" s="234"/>
      <c r="AO1436" s="234"/>
      <c r="AP1436" s="246"/>
      <c r="AQ1436" s="231"/>
      <c r="AS1436"/>
    </row>
    <row r="1437" spans="1:45" ht="14.4" x14ac:dyDescent="0.3">
      <c r="A1437" s="233"/>
      <c r="B1437" s="234"/>
      <c r="AO1437" s="234"/>
    </row>
    <row r="1438" spans="1:45" ht="14.4" x14ac:dyDescent="0.3">
      <c r="A1438" s="233"/>
      <c r="B1438" s="234"/>
      <c r="AO1438" s="234"/>
    </row>
    <row r="1439" spans="1:45" ht="14.4" x14ac:dyDescent="0.3">
      <c r="A1439" s="233"/>
      <c r="B1439" s="234"/>
      <c r="AO1439" s="234"/>
    </row>
    <row r="1440" spans="1:45" ht="21.6" x14ac:dyDescent="0.3">
      <c r="A1440" s="233"/>
      <c r="B1440" s="234"/>
      <c r="AO1440" s="234"/>
      <c r="AP1440" s="246"/>
      <c r="AQ1440" s="231"/>
      <c r="AS1440"/>
    </row>
    <row r="1441" spans="1:45" ht="14.4" x14ac:dyDescent="0.3">
      <c r="A1441" s="233"/>
      <c r="B1441" s="234"/>
      <c r="AO1441" s="234"/>
    </row>
    <row r="1442" spans="1:45" ht="14.4" x14ac:dyDescent="0.3">
      <c r="A1442" s="233"/>
      <c r="B1442" s="234"/>
      <c r="AO1442" s="234"/>
    </row>
    <row r="1443" spans="1:45" ht="21.6" x14ac:dyDescent="0.3">
      <c r="A1443" s="233"/>
      <c r="B1443" s="234"/>
      <c r="AO1443" s="234"/>
      <c r="AP1443" s="246"/>
      <c r="AQ1443" s="231"/>
      <c r="AS1443"/>
    </row>
    <row r="1444" spans="1:45" ht="14.4" x14ac:dyDescent="0.3">
      <c r="A1444" s="233"/>
      <c r="B1444" s="234"/>
      <c r="AO1444" s="234"/>
    </row>
    <row r="1445" spans="1:45" ht="21.6" x14ac:dyDescent="0.3">
      <c r="A1445" s="233"/>
      <c r="B1445" s="234"/>
      <c r="AO1445" s="234"/>
      <c r="AP1445" s="246"/>
      <c r="AQ1445" s="231"/>
      <c r="AS1445"/>
    </row>
    <row r="1446" spans="1:45" ht="14.4" x14ac:dyDescent="0.3">
      <c r="A1446" s="233"/>
      <c r="B1446" s="234"/>
      <c r="AO1446" s="234"/>
    </row>
    <row r="1447" spans="1:45" ht="21.6" x14ac:dyDescent="0.3">
      <c r="A1447" s="233"/>
      <c r="B1447" s="234"/>
      <c r="AO1447" s="234"/>
      <c r="AP1447" s="246"/>
      <c r="AQ1447" s="231"/>
      <c r="AS1447"/>
    </row>
    <row r="1448" spans="1:45" ht="21.6" x14ac:dyDescent="0.3">
      <c r="A1448" s="233"/>
      <c r="B1448" s="234"/>
      <c r="AO1448" s="234"/>
      <c r="AP1448" s="246"/>
      <c r="AQ1448" s="231"/>
      <c r="AS1448"/>
    </row>
    <row r="1449" spans="1:45" ht="21.6" x14ac:dyDescent="0.3">
      <c r="A1449" s="233"/>
      <c r="B1449" s="234"/>
      <c r="AO1449" s="234"/>
      <c r="AP1449" s="246"/>
      <c r="AQ1449" s="231"/>
      <c r="AS1449"/>
    </row>
    <row r="1450" spans="1:45" ht="14.4" x14ac:dyDescent="0.3">
      <c r="A1450" s="233"/>
      <c r="B1450" s="234"/>
      <c r="AO1450" s="234"/>
    </row>
    <row r="1451" spans="1:45" ht="14.4" x14ac:dyDescent="0.3">
      <c r="A1451" s="233"/>
      <c r="B1451" s="234"/>
      <c r="AO1451" s="234"/>
    </row>
    <row r="1452" spans="1:45" ht="14.4" x14ac:dyDescent="0.3">
      <c r="A1452" s="233"/>
      <c r="B1452" s="234"/>
      <c r="AO1452" s="234"/>
    </row>
    <row r="1453" spans="1:45" ht="14.4" x14ac:dyDescent="0.3">
      <c r="A1453" s="233"/>
      <c r="B1453" s="234"/>
      <c r="AO1453" s="234"/>
    </row>
    <row r="1454" spans="1:45" ht="21.6" x14ac:dyDescent="0.3">
      <c r="A1454" s="233"/>
      <c r="B1454" s="234"/>
      <c r="AO1454" s="234"/>
      <c r="AP1454" s="246"/>
      <c r="AQ1454" s="231"/>
      <c r="AS1454"/>
    </row>
    <row r="1455" spans="1:45" ht="21.6" x14ac:dyDescent="0.65">
      <c r="A1455" s="233"/>
      <c r="B1455" s="234"/>
      <c r="AO1455" s="236"/>
      <c r="AP1455" s="245"/>
      <c r="AQ1455" s="245"/>
      <c r="AS1455"/>
    </row>
    <row r="1456" spans="1:45" ht="21.6" x14ac:dyDescent="0.3">
      <c r="A1456" s="233"/>
      <c r="B1456" s="234"/>
      <c r="AO1456" s="234"/>
      <c r="AP1456" s="246"/>
      <c r="AQ1456" s="231"/>
      <c r="AS1456"/>
    </row>
    <row r="1457" spans="1:45" ht="14.4" x14ac:dyDescent="0.3">
      <c r="A1457" s="233"/>
      <c r="B1457" s="234"/>
      <c r="AO1457" s="234"/>
    </row>
    <row r="1458" spans="1:45" ht="21.6" x14ac:dyDescent="0.3">
      <c r="A1458" s="233"/>
      <c r="B1458" s="234"/>
      <c r="AO1458" s="234"/>
      <c r="AP1458" s="246"/>
      <c r="AQ1458" s="231"/>
      <c r="AS1458"/>
    </row>
    <row r="1459" spans="1:45" ht="14.4" x14ac:dyDescent="0.3">
      <c r="A1459" s="233"/>
      <c r="B1459" s="234"/>
      <c r="AO1459" s="234"/>
    </row>
    <row r="1460" spans="1:45" ht="21.6" x14ac:dyDescent="0.3">
      <c r="A1460" s="233"/>
      <c r="B1460" s="234"/>
      <c r="AO1460" s="234"/>
      <c r="AP1460" s="246"/>
      <c r="AQ1460" s="231"/>
      <c r="AS1460"/>
    </row>
    <row r="1461" spans="1:45" ht="21.6" x14ac:dyDescent="0.3">
      <c r="A1461" s="233"/>
      <c r="B1461" s="234"/>
      <c r="AO1461" s="234"/>
      <c r="AP1461" s="246"/>
      <c r="AQ1461" s="231"/>
      <c r="AS1461"/>
    </row>
    <row r="1462" spans="1:45" ht="21.6" x14ac:dyDescent="0.3">
      <c r="A1462" s="233"/>
      <c r="B1462" s="234"/>
      <c r="AO1462" s="234"/>
      <c r="AP1462" s="246"/>
      <c r="AQ1462" s="231"/>
      <c r="AS1462"/>
    </row>
    <row r="1463" spans="1:45" ht="21.6" x14ac:dyDescent="0.3">
      <c r="A1463" s="233"/>
      <c r="B1463" s="234"/>
      <c r="AO1463" s="234"/>
      <c r="AP1463" s="246"/>
      <c r="AQ1463" s="231"/>
      <c r="AS1463"/>
    </row>
    <row r="1464" spans="1:45" ht="14.4" x14ac:dyDescent="0.3">
      <c r="A1464" s="233"/>
      <c r="B1464" s="234"/>
      <c r="AO1464" s="234"/>
    </row>
    <row r="1465" spans="1:45" ht="14.4" x14ac:dyDescent="0.3">
      <c r="A1465" s="233"/>
      <c r="B1465" s="234"/>
      <c r="AO1465" s="234"/>
    </row>
    <row r="1466" spans="1:45" ht="14.4" x14ac:dyDescent="0.3">
      <c r="A1466" s="233"/>
      <c r="B1466" s="234"/>
      <c r="AO1466" s="234"/>
    </row>
    <row r="1467" spans="1:45" ht="14.4" x14ac:dyDescent="0.3">
      <c r="A1467" s="233"/>
      <c r="B1467" s="234"/>
      <c r="AO1467" s="234"/>
    </row>
    <row r="1468" spans="1:45" ht="14.4" x14ac:dyDescent="0.3">
      <c r="A1468" s="233"/>
      <c r="B1468" s="234"/>
      <c r="AO1468" s="234"/>
    </row>
    <row r="1469" spans="1:45" ht="21.6" x14ac:dyDescent="0.3">
      <c r="A1469" s="233"/>
      <c r="B1469" s="234"/>
      <c r="AO1469" s="234"/>
      <c r="AP1469" s="246"/>
      <c r="AQ1469" s="231"/>
      <c r="AS1469"/>
    </row>
    <row r="1470" spans="1:45" ht="14.4" x14ac:dyDescent="0.3">
      <c r="A1470" s="233"/>
      <c r="B1470" s="234"/>
      <c r="AO1470" s="234"/>
    </row>
    <row r="1471" spans="1:45" ht="14.4" x14ac:dyDescent="0.3">
      <c r="A1471" s="233"/>
      <c r="B1471" s="234"/>
      <c r="AO1471" s="234"/>
    </row>
    <row r="1472" spans="1:45" ht="14.4" x14ac:dyDescent="0.3">
      <c r="A1472" s="233"/>
      <c r="B1472" s="234"/>
      <c r="AO1472" s="234"/>
    </row>
    <row r="1473" spans="1:45" ht="14.4" x14ac:dyDescent="0.3">
      <c r="A1473" s="233"/>
      <c r="B1473" s="234"/>
      <c r="AO1473" s="234"/>
    </row>
    <row r="1474" spans="1:45" ht="21.6" x14ac:dyDescent="0.3">
      <c r="A1474" s="233"/>
      <c r="B1474" s="234"/>
      <c r="AO1474" s="234"/>
      <c r="AP1474" s="246"/>
      <c r="AQ1474" s="231"/>
      <c r="AS1474"/>
    </row>
    <row r="1475" spans="1:45" ht="21.6" x14ac:dyDescent="0.3">
      <c r="A1475" s="233"/>
      <c r="B1475" s="234"/>
      <c r="AO1475" s="234"/>
      <c r="AP1475" s="246"/>
      <c r="AQ1475" s="231"/>
      <c r="AS1475"/>
    </row>
    <row r="1476" spans="1:45" ht="14.4" x14ac:dyDescent="0.3">
      <c r="A1476" s="233"/>
      <c r="B1476" s="234"/>
      <c r="AO1476" s="234"/>
    </row>
    <row r="1477" spans="1:45" ht="14.4" x14ac:dyDescent="0.3">
      <c r="A1477" s="233"/>
      <c r="B1477" s="234"/>
      <c r="AO1477" s="234"/>
    </row>
    <row r="1478" spans="1:45" ht="21.6" x14ac:dyDescent="0.3">
      <c r="A1478" s="233"/>
      <c r="B1478" s="234"/>
      <c r="AO1478" s="234"/>
      <c r="AP1478" s="246"/>
      <c r="AQ1478" s="231"/>
      <c r="AS1478"/>
    </row>
    <row r="1479" spans="1:45" ht="14.4" x14ac:dyDescent="0.3">
      <c r="A1479" s="233"/>
      <c r="B1479" s="234"/>
      <c r="AO1479" s="234"/>
    </row>
    <row r="1480" spans="1:45" ht="14.4" x14ac:dyDescent="0.3">
      <c r="A1480" s="233"/>
      <c r="B1480" s="234"/>
      <c r="AO1480" s="234"/>
    </row>
    <row r="1481" spans="1:45" ht="21.6" x14ac:dyDescent="0.3">
      <c r="A1481" s="233"/>
      <c r="B1481" s="234"/>
      <c r="AO1481" s="234"/>
      <c r="AP1481" s="246"/>
      <c r="AQ1481" s="231"/>
      <c r="AS1481"/>
    </row>
    <row r="1482" spans="1:45" ht="21.6" x14ac:dyDescent="0.3">
      <c r="A1482" s="233"/>
      <c r="B1482" s="234"/>
      <c r="AO1482" s="234"/>
      <c r="AP1482" s="246"/>
      <c r="AQ1482" s="231"/>
      <c r="AS1482"/>
    </row>
    <row r="1483" spans="1:45" ht="21.6" x14ac:dyDescent="0.3">
      <c r="A1483" s="233"/>
      <c r="B1483" s="234"/>
      <c r="AO1483" s="234"/>
      <c r="AP1483" s="246"/>
      <c r="AQ1483" s="231"/>
      <c r="AS1483"/>
    </row>
    <row r="1484" spans="1:45" ht="21.6" x14ac:dyDescent="0.3">
      <c r="A1484" s="233"/>
      <c r="B1484" s="234"/>
      <c r="AO1484" s="234"/>
      <c r="AP1484" s="246"/>
      <c r="AQ1484" s="231"/>
      <c r="AS1484"/>
    </row>
    <row r="1485" spans="1:45" ht="14.4" x14ac:dyDescent="0.3">
      <c r="A1485" s="233"/>
      <c r="B1485" s="234"/>
      <c r="AO1485" s="234"/>
    </row>
    <row r="1486" spans="1:45" ht="21.6" x14ac:dyDescent="0.3">
      <c r="A1486" s="233"/>
      <c r="B1486" s="234"/>
      <c r="AO1486" s="234"/>
      <c r="AP1486" s="246"/>
      <c r="AQ1486" s="231"/>
      <c r="AS1486"/>
    </row>
    <row r="1487" spans="1:45" ht="21.6" x14ac:dyDescent="0.3">
      <c r="A1487" s="233"/>
      <c r="B1487" s="234"/>
      <c r="AO1487" s="234"/>
      <c r="AP1487" s="246"/>
      <c r="AQ1487" s="231"/>
      <c r="AS1487"/>
    </row>
    <row r="1488" spans="1:45" ht="14.4" x14ac:dyDescent="0.3">
      <c r="A1488" s="233"/>
      <c r="B1488" s="234"/>
      <c r="AO1488" s="234"/>
    </row>
    <row r="1489" spans="1:45" ht="14.4" x14ac:dyDescent="0.3">
      <c r="A1489" s="233"/>
      <c r="B1489" s="234"/>
      <c r="AO1489" s="234"/>
    </row>
    <row r="1490" spans="1:45" ht="14.4" x14ac:dyDescent="0.3">
      <c r="A1490" s="233"/>
      <c r="B1490" s="234"/>
      <c r="AO1490" s="234"/>
    </row>
    <row r="1491" spans="1:45" ht="14.4" x14ac:dyDescent="0.3">
      <c r="A1491" s="233"/>
      <c r="B1491" s="234"/>
      <c r="AO1491" s="234"/>
    </row>
    <row r="1492" spans="1:45" ht="21.6" x14ac:dyDescent="0.3">
      <c r="A1492" s="233"/>
      <c r="B1492" s="234"/>
      <c r="AO1492" s="234"/>
      <c r="AP1492" s="246"/>
      <c r="AQ1492" s="231"/>
      <c r="AS1492"/>
    </row>
    <row r="1493" spans="1:45" ht="14.4" x14ac:dyDescent="0.3">
      <c r="A1493" s="233"/>
      <c r="B1493" s="234"/>
      <c r="AO1493" s="234"/>
    </row>
    <row r="1494" spans="1:45" ht="14.4" x14ac:dyDescent="0.3">
      <c r="A1494" s="233"/>
      <c r="B1494" s="234"/>
      <c r="AO1494" s="234"/>
    </row>
    <row r="1495" spans="1:45" ht="21.6" x14ac:dyDescent="0.3">
      <c r="A1495" s="233"/>
      <c r="B1495" s="234"/>
      <c r="AO1495" s="234"/>
      <c r="AP1495" s="246"/>
      <c r="AQ1495" s="231"/>
      <c r="AS1495"/>
    </row>
    <row r="1496" spans="1:45" ht="21.6" x14ac:dyDescent="0.3">
      <c r="A1496" s="233"/>
      <c r="B1496" s="234"/>
      <c r="AO1496" s="234"/>
      <c r="AP1496" s="246"/>
      <c r="AQ1496" s="231"/>
      <c r="AS1496"/>
    </row>
    <row r="1497" spans="1:45" ht="21.6" x14ac:dyDescent="0.3">
      <c r="A1497" s="233"/>
      <c r="B1497" s="234"/>
      <c r="AO1497" s="234"/>
      <c r="AP1497" s="246"/>
      <c r="AQ1497" s="231"/>
      <c r="AS1497"/>
    </row>
    <row r="1498" spans="1:45" ht="21.6" x14ac:dyDescent="0.3">
      <c r="A1498" s="233"/>
      <c r="B1498" s="234"/>
      <c r="AO1498" s="234"/>
      <c r="AP1498" s="246"/>
      <c r="AQ1498" s="231"/>
      <c r="AS1498"/>
    </row>
    <row r="1499" spans="1:45" ht="21.6" x14ac:dyDescent="0.3">
      <c r="A1499" s="233"/>
      <c r="B1499" s="234"/>
      <c r="AO1499" s="234"/>
      <c r="AP1499" s="246"/>
      <c r="AQ1499" s="231"/>
      <c r="AS1499"/>
    </row>
    <row r="1500" spans="1:45" ht="21.6" x14ac:dyDescent="0.3">
      <c r="A1500" s="233"/>
      <c r="B1500" s="234"/>
      <c r="AO1500" s="234"/>
      <c r="AP1500" s="246"/>
      <c r="AQ1500" s="231"/>
      <c r="AS1500"/>
    </row>
    <row r="1501" spans="1:45" ht="21.6" x14ac:dyDescent="0.3">
      <c r="A1501" s="233"/>
      <c r="B1501" s="234"/>
      <c r="AO1501" s="234"/>
      <c r="AP1501" s="246"/>
      <c r="AQ1501" s="231"/>
      <c r="AS1501"/>
    </row>
    <row r="1502" spans="1:45" ht="21.6" x14ac:dyDescent="0.3">
      <c r="A1502" s="233"/>
      <c r="B1502" s="234"/>
      <c r="AO1502" s="234"/>
      <c r="AP1502" s="246"/>
      <c r="AQ1502" s="231"/>
      <c r="AS1502"/>
    </row>
    <row r="1503" spans="1:45" ht="14.4" x14ac:dyDescent="0.3">
      <c r="A1503" s="233"/>
      <c r="B1503" s="234"/>
      <c r="AO1503" s="234"/>
    </row>
    <row r="1504" spans="1:45" ht="21.6" x14ac:dyDescent="0.65">
      <c r="A1504" s="233"/>
      <c r="B1504" s="234"/>
      <c r="AO1504" s="236"/>
      <c r="AP1504" s="245"/>
      <c r="AQ1504" s="245"/>
      <c r="AS1504"/>
    </row>
    <row r="1505" spans="1:45" ht="14.4" x14ac:dyDescent="0.3">
      <c r="A1505" s="233"/>
      <c r="B1505" s="234"/>
      <c r="AO1505" s="234"/>
    </row>
    <row r="1506" spans="1:45" ht="21.6" x14ac:dyDescent="0.3">
      <c r="A1506" s="233"/>
      <c r="B1506" s="234"/>
      <c r="AO1506" s="234"/>
      <c r="AP1506" s="246"/>
      <c r="AQ1506" s="231"/>
      <c r="AS1506"/>
    </row>
    <row r="1507" spans="1:45" ht="21.6" x14ac:dyDescent="0.3">
      <c r="A1507" s="233"/>
      <c r="B1507" s="234"/>
      <c r="AO1507" s="234"/>
      <c r="AP1507" s="246"/>
      <c r="AQ1507" s="231"/>
      <c r="AS1507"/>
    </row>
    <row r="1508" spans="1:45" ht="21.6" x14ac:dyDescent="0.3">
      <c r="A1508" s="233"/>
      <c r="B1508" s="234"/>
      <c r="AO1508" s="234"/>
      <c r="AP1508" s="246"/>
      <c r="AQ1508" s="231"/>
      <c r="AS1508"/>
    </row>
    <row r="1509" spans="1:45" ht="14.4" x14ac:dyDescent="0.3">
      <c r="A1509" s="233"/>
      <c r="B1509" s="234"/>
      <c r="AO1509" s="234"/>
    </row>
    <row r="1510" spans="1:45" ht="14.4" x14ac:dyDescent="0.3">
      <c r="A1510" s="233"/>
      <c r="B1510" s="234"/>
      <c r="AO1510" s="234"/>
    </row>
    <row r="1511" spans="1:45" ht="14.4" x14ac:dyDescent="0.3">
      <c r="A1511" s="233"/>
      <c r="B1511" s="234"/>
      <c r="AO1511" s="234"/>
    </row>
    <row r="1512" spans="1:45" ht="21.6" x14ac:dyDescent="0.3">
      <c r="A1512" s="233"/>
      <c r="B1512" s="234"/>
      <c r="AO1512" s="234"/>
      <c r="AP1512" s="246"/>
      <c r="AQ1512" s="231"/>
      <c r="AS1512"/>
    </row>
    <row r="1513" spans="1:45" ht="14.4" x14ac:dyDescent="0.3">
      <c r="A1513" s="233"/>
      <c r="B1513" s="234"/>
      <c r="AO1513" s="234"/>
    </row>
    <row r="1514" spans="1:45" ht="14.4" x14ac:dyDescent="0.3">
      <c r="A1514" s="233"/>
      <c r="B1514" s="234"/>
      <c r="AO1514" s="237"/>
      <c r="AP1514" s="245"/>
      <c r="AQ1514" s="245"/>
      <c r="AS1514"/>
    </row>
    <row r="1515" spans="1:45" ht="14.4" x14ac:dyDescent="0.3">
      <c r="A1515" s="233"/>
      <c r="B1515" s="234"/>
      <c r="AO1515" s="234"/>
    </row>
    <row r="1516" spans="1:45" ht="14.4" x14ac:dyDescent="0.3">
      <c r="A1516" s="233"/>
      <c r="B1516" s="234"/>
      <c r="AO1516" s="234"/>
    </row>
    <row r="1517" spans="1:45" ht="14.4" x14ac:dyDescent="0.3">
      <c r="A1517" s="233"/>
      <c r="B1517" s="234"/>
      <c r="AO1517" s="234"/>
    </row>
    <row r="1518" spans="1:45" ht="14.4" x14ac:dyDescent="0.3">
      <c r="A1518" s="233"/>
      <c r="B1518" s="234"/>
      <c r="AO1518" s="234"/>
    </row>
    <row r="1519" spans="1:45" ht="21.6" x14ac:dyDescent="0.3">
      <c r="A1519" s="233"/>
      <c r="B1519" s="234"/>
      <c r="AO1519" s="234"/>
      <c r="AP1519" s="246"/>
      <c r="AQ1519" s="231"/>
      <c r="AS1519"/>
    </row>
    <row r="1520" spans="1:45" ht="21.6" x14ac:dyDescent="0.3">
      <c r="A1520" s="233"/>
      <c r="B1520" s="234"/>
      <c r="AO1520" s="234"/>
      <c r="AP1520" s="246"/>
      <c r="AQ1520" s="231"/>
      <c r="AS1520"/>
    </row>
    <row r="1521" spans="1:45" ht="14.4" x14ac:dyDescent="0.3">
      <c r="A1521" s="233"/>
      <c r="B1521" s="234"/>
      <c r="AO1521" s="234"/>
    </row>
    <row r="1522" spans="1:45" ht="14.4" x14ac:dyDescent="0.3">
      <c r="A1522" s="233"/>
      <c r="B1522" s="234"/>
      <c r="AO1522" s="234"/>
    </row>
    <row r="1523" spans="1:45" ht="14.4" x14ac:dyDescent="0.3">
      <c r="A1523" s="233"/>
      <c r="B1523" s="234"/>
      <c r="AO1523" s="234"/>
    </row>
    <row r="1524" spans="1:45" ht="21.6" x14ac:dyDescent="0.3">
      <c r="A1524" s="233"/>
      <c r="B1524" s="234"/>
      <c r="AO1524" s="234"/>
      <c r="AP1524" s="246"/>
      <c r="AQ1524" s="231"/>
      <c r="AS1524"/>
    </row>
    <row r="1525" spans="1:45" ht="14.4" x14ac:dyDescent="0.3">
      <c r="A1525" s="233"/>
      <c r="B1525" s="234"/>
      <c r="AO1525" s="234"/>
    </row>
    <row r="1526" spans="1:45" ht="21.6" x14ac:dyDescent="0.3">
      <c r="A1526" s="233"/>
      <c r="B1526" s="234"/>
      <c r="AO1526" s="234"/>
      <c r="AP1526" s="246"/>
      <c r="AQ1526" s="231"/>
      <c r="AS1526"/>
    </row>
    <row r="1527" spans="1:45" ht="21.6" x14ac:dyDescent="0.3">
      <c r="A1527" s="233"/>
      <c r="B1527" s="234"/>
      <c r="AO1527" s="234"/>
      <c r="AP1527" s="246"/>
      <c r="AQ1527" s="231"/>
      <c r="AS1527"/>
    </row>
    <row r="1528" spans="1:45" ht="21.6" x14ac:dyDescent="0.3">
      <c r="A1528" s="233"/>
      <c r="B1528" s="234"/>
      <c r="AO1528" s="234"/>
      <c r="AP1528" s="246"/>
      <c r="AQ1528" s="231"/>
      <c r="AS1528"/>
    </row>
    <row r="1529" spans="1:45" ht="21.6" x14ac:dyDescent="0.3">
      <c r="A1529" s="233"/>
      <c r="B1529" s="234"/>
      <c r="AO1529" s="234"/>
      <c r="AP1529" s="246"/>
      <c r="AQ1529" s="231"/>
      <c r="AS1529"/>
    </row>
    <row r="1530" spans="1:45" ht="14.4" x14ac:dyDescent="0.3">
      <c r="A1530" s="233"/>
      <c r="B1530" s="234"/>
      <c r="AO1530" s="234"/>
    </row>
    <row r="1531" spans="1:45" ht="21.6" x14ac:dyDescent="0.3">
      <c r="A1531" s="233"/>
      <c r="B1531" s="234"/>
      <c r="AO1531" s="234"/>
      <c r="AP1531" s="246"/>
      <c r="AQ1531" s="231"/>
      <c r="AS1531"/>
    </row>
    <row r="1532" spans="1:45" ht="14.4" x14ac:dyDescent="0.3">
      <c r="A1532" s="233"/>
      <c r="B1532" s="234"/>
      <c r="AO1532" s="234"/>
    </row>
    <row r="1533" spans="1:45" ht="21.6" x14ac:dyDescent="0.65">
      <c r="A1533" s="233"/>
      <c r="B1533" s="234"/>
      <c r="AO1533" s="236"/>
      <c r="AP1533" s="245"/>
      <c r="AQ1533" s="245"/>
      <c r="AS1533"/>
    </row>
    <row r="1534" spans="1:45" ht="14.4" x14ac:dyDescent="0.3">
      <c r="A1534" s="233"/>
      <c r="B1534" s="234"/>
      <c r="AO1534" s="234"/>
    </row>
    <row r="1535" spans="1:45" ht="21.6" x14ac:dyDescent="0.3">
      <c r="A1535" s="233"/>
      <c r="B1535" s="234"/>
      <c r="AO1535" s="234"/>
      <c r="AP1535" s="246"/>
      <c r="AQ1535" s="231"/>
      <c r="AS1535"/>
    </row>
    <row r="1536" spans="1:45" ht="21.6" x14ac:dyDescent="0.3">
      <c r="A1536" s="233"/>
      <c r="B1536" s="234"/>
      <c r="AO1536" s="234"/>
      <c r="AP1536" s="246"/>
      <c r="AQ1536" s="231"/>
      <c r="AS1536"/>
    </row>
    <row r="1537" spans="1:45" ht="14.4" x14ac:dyDescent="0.3">
      <c r="A1537" s="233"/>
      <c r="B1537" s="234"/>
      <c r="AO1537" s="234"/>
    </row>
    <row r="1538" spans="1:45" ht="21.6" x14ac:dyDescent="0.3">
      <c r="A1538" s="233"/>
      <c r="B1538" s="234"/>
      <c r="AO1538" s="234"/>
      <c r="AP1538" s="246"/>
      <c r="AQ1538" s="231"/>
      <c r="AS1538"/>
    </row>
    <row r="1539" spans="1:45" ht="21.6" x14ac:dyDescent="0.3">
      <c r="A1539" s="233"/>
      <c r="B1539" s="234"/>
      <c r="AO1539" s="234"/>
      <c r="AP1539" s="246"/>
      <c r="AQ1539" s="231"/>
      <c r="AS1539"/>
    </row>
    <row r="1540" spans="1:45" ht="14.4" x14ac:dyDescent="0.3">
      <c r="A1540" s="233"/>
      <c r="B1540" s="234"/>
      <c r="AO1540" s="234"/>
    </row>
    <row r="1541" spans="1:45" ht="21.6" x14ac:dyDescent="0.3">
      <c r="A1541" s="233"/>
      <c r="B1541" s="234"/>
      <c r="AO1541" s="234"/>
      <c r="AP1541" s="246"/>
      <c r="AQ1541" s="231"/>
      <c r="AS1541"/>
    </row>
    <row r="1542" spans="1:45" ht="14.4" x14ac:dyDescent="0.3">
      <c r="A1542" s="233"/>
      <c r="B1542" s="234"/>
      <c r="AO1542" s="234"/>
    </row>
    <row r="1543" spans="1:45" ht="14.4" x14ac:dyDescent="0.3">
      <c r="A1543" s="233"/>
      <c r="B1543" s="234"/>
      <c r="AO1543" s="234"/>
    </row>
    <row r="1544" spans="1:45" ht="14.4" x14ac:dyDescent="0.3">
      <c r="A1544" s="233"/>
      <c r="B1544" s="234"/>
      <c r="AO1544" s="234"/>
    </row>
    <row r="1545" spans="1:45" ht="21.6" x14ac:dyDescent="0.3">
      <c r="A1545" s="233"/>
      <c r="B1545" s="234"/>
      <c r="AO1545" s="234"/>
      <c r="AP1545" s="246"/>
      <c r="AQ1545" s="231"/>
      <c r="AS1545"/>
    </row>
    <row r="1546" spans="1:45" ht="21.6" x14ac:dyDescent="0.3">
      <c r="A1546" s="233"/>
      <c r="B1546" s="234"/>
      <c r="AO1546" s="234"/>
      <c r="AP1546" s="246"/>
      <c r="AQ1546" s="231"/>
      <c r="AS1546"/>
    </row>
    <row r="1547" spans="1:45" ht="14.4" x14ac:dyDescent="0.3">
      <c r="A1547" s="233"/>
      <c r="B1547" s="234"/>
      <c r="AO1547" s="234"/>
    </row>
    <row r="1548" spans="1:45" ht="21.6" x14ac:dyDescent="0.3">
      <c r="A1548" s="233"/>
      <c r="B1548" s="234"/>
      <c r="AO1548" s="234"/>
      <c r="AP1548" s="246"/>
      <c r="AQ1548" s="231"/>
      <c r="AS1548"/>
    </row>
    <row r="1549" spans="1:45" ht="21.6" x14ac:dyDescent="0.3">
      <c r="A1549" s="233"/>
      <c r="B1549" s="234"/>
      <c r="AO1549" s="234"/>
      <c r="AP1549" s="246"/>
      <c r="AQ1549" s="231"/>
      <c r="AS1549"/>
    </row>
    <row r="1550" spans="1:45" ht="14.4" x14ac:dyDescent="0.3">
      <c r="A1550" s="233"/>
      <c r="B1550" s="234"/>
      <c r="AO1550" s="237"/>
      <c r="AP1550" s="245"/>
      <c r="AQ1550" s="245"/>
      <c r="AS1550"/>
    </row>
    <row r="1551" spans="1:45" ht="14.4" x14ac:dyDescent="0.3">
      <c r="A1551" s="233"/>
      <c r="B1551" s="234"/>
      <c r="AO1551" s="234"/>
    </row>
    <row r="1552" spans="1:45" ht="21.6" x14ac:dyDescent="0.3">
      <c r="A1552" s="233"/>
      <c r="B1552" s="234"/>
      <c r="AO1552" s="234"/>
      <c r="AP1552" s="246"/>
      <c r="AQ1552" s="231"/>
      <c r="AS1552"/>
    </row>
    <row r="1553" spans="1:45" ht="14.4" x14ac:dyDescent="0.3">
      <c r="A1553" s="233"/>
      <c r="B1553" s="234"/>
      <c r="AO1553" s="234"/>
    </row>
    <row r="1554" spans="1:45" ht="21.6" x14ac:dyDescent="0.3">
      <c r="A1554" s="233"/>
      <c r="B1554" s="234"/>
      <c r="AO1554" s="234"/>
      <c r="AP1554" s="246"/>
      <c r="AQ1554" s="231"/>
      <c r="AS1554"/>
    </row>
    <row r="1555" spans="1:45" ht="21.6" x14ac:dyDescent="0.3">
      <c r="A1555" s="233"/>
      <c r="B1555" s="234"/>
      <c r="AO1555" s="234"/>
      <c r="AP1555" s="246"/>
      <c r="AQ1555" s="231"/>
      <c r="AS1555"/>
    </row>
    <row r="1556" spans="1:45" ht="21.6" x14ac:dyDescent="0.3">
      <c r="A1556" s="233"/>
      <c r="B1556" s="234"/>
      <c r="AO1556" s="234"/>
      <c r="AP1556" s="246"/>
      <c r="AQ1556" s="231"/>
      <c r="AS1556"/>
    </row>
    <row r="1557" spans="1:45" ht="14.4" x14ac:dyDescent="0.3">
      <c r="A1557" s="233"/>
      <c r="B1557" s="234"/>
      <c r="AO1557" s="234"/>
    </row>
    <row r="1558" spans="1:45" ht="21.6" x14ac:dyDescent="0.3">
      <c r="A1558" s="233"/>
      <c r="B1558" s="234"/>
      <c r="AO1558" s="234"/>
      <c r="AP1558" s="246"/>
      <c r="AQ1558" s="231"/>
      <c r="AS1558"/>
    </row>
    <row r="1559" spans="1:45" ht="14.4" x14ac:dyDescent="0.3">
      <c r="A1559" s="233"/>
      <c r="B1559" s="234"/>
      <c r="AO1559" s="234"/>
    </row>
    <row r="1560" spans="1:45" ht="21.6" x14ac:dyDescent="0.3">
      <c r="A1560" s="233"/>
      <c r="B1560" s="234"/>
      <c r="AO1560" s="234"/>
      <c r="AP1560" s="246"/>
      <c r="AQ1560" s="231"/>
      <c r="AS1560"/>
    </row>
    <row r="1561" spans="1:45" ht="14.4" x14ac:dyDescent="0.3">
      <c r="A1561" s="233"/>
      <c r="B1561" s="234"/>
      <c r="AO1561" s="234"/>
    </row>
    <row r="1562" spans="1:45" ht="14.4" x14ac:dyDescent="0.3">
      <c r="A1562" s="233"/>
      <c r="B1562" s="234"/>
      <c r="AO1562" s="234"/>
    </row>
    <row r="1563" spans="1:45" ht="21.6" x14ac:dyDescent="0.3">
      <c r="A1563" s="233"/>
      <c r="B1563" s="234"/>
      <c r="AO1563" s="234"/>
      <c r="AP1563" s="246"/>
      <c r="AQ1563" s="231"/>
      <c r="AS1563"/>
    </row>
    <row r="1564" spans="1:45" ht="14.4" x14ac:dyDescent="0.3">
      <c r="A1564" s="233"/>
      <c r="B1564" s="234"/>
      <c r="AO1564" s="234"/>
    </row>
    <row r="1565" spans="1:45" ht="21.6" x14ac:dyDescent="0.3">
      <c r="A1565" s="233"/>
      <c r="B1565" s="234"/>
      <c r="AO1565" s="234"/>
      <c r="AP1565" s="246"/>
      <c r="AQ1565" s="231"/>
      <c r="AS1565"/>
    </row>
    <row r="1566" spans="1:45" ht="14.4" x14ac:dyDescent="0.3">
      <c r="A1566" s="233"/>
      <c r="B1566" s="234"/>
      <c r="AO1566" s="234"/>
    </row>
    <row r="1567" spans="1:45" ht="14.4" x14ac:dyDescent="0.3">
      <c r="A1567" s="233"/>
      <c r="B1567" s="234"/>
      <c r="AO1567" s="234"/>
    </row>
    <row r="1568" spans="1:45" ht="14.4" x14ac:dyDescent="0.3">
      <c r="A1568" s="233"/>
      <c r="B1568" s="234"/>
      <c r="AO1568" s="234"/>
    </row>
    <row r="1569" spans="1:45" ht="14.4" x14ac:dyDescent="0.3">
      <c r="A1569" s="233"/>
      <c r="B1569" s="234"/>
      <c r="AO1569" s="234"/>
    </row>
    <row r="1570" spans="1:45" ht="21.6" x14ac:dyDescent="0.65">
      <c r="A1570" s="233"/>
      <c r="B1570" s="234"/>
      <c r="AO1570" s="236"/>
      <c r="AP1570" s="245"/>
      <c r="AQ1570" s="245"/>
      <c r="AS1570"/>
    </row>
    <row r="1571" spans="1:45" ht="14.4" x14ac:dyDescent="0.3">
      <c r="A1571" s="233"/>
      <c r="B1571" s="234"/>
      <c r="AO1571" s="234"/>
    </row>
    <row r="1572" spans="1:45" ht="21.6" x14ac:dyDescent="0.3">
      <c r="A1572" s="233"/>
      <c r="B1572" s="234"/>
      <c r="AO1572" s="234"/>
      <c r="AP1572" s="246"/>
      <c r="AQ1572" s="231"/>
      <c r="AS1572"/>
    </row>
    <row r="1573" spans="1:45" ht="14.4" x14ac:dyDescent="0.3">
      <c r="A1573" s="233"/>
      <c r="B1573" s="234"/>
      <c r="AO1573" s="234"/>
    </row>
    <row r="1574" spans="1:45" ht="14.4" x14ac:dyDescent="0.3">
      <c r="A1574" s="233"/>
      <c r="B1574" s="234"/>
      <c r="AO1574" s="237"/>
      <c r="AP1574" s="245"/>
      <c r="AQ1574" s="245"/>
      <c r="AS1574"/>
    </row>
    <row r="1575" spans="1:45" ht="14.4" x14ac:dyDescent="0.3">
      <c r="A1575" s="233"/>
      <c r="B1575" s="234"/>
      <c r="AO1575" s="234"/>
    </row>
    <row r="1576" spans="1:45" ht="21.6" x14ac:dyDescent="0.3">
      <c r="A1576" s="233"/>
      <c r="B1576" s="234"/>
      <c r="AO1576" s="234"/>
      <c r="AP1576" s="246"/>
      <c r="AQ1576" s="231"/>
      <c r="AS1576"/>
    </row>
    <row r="1577" spans="1:45" ht="14.4" x14ac:dyDescent="0.3">
      <c r="A1577" s="233"/>
      <c r="B1577" s="234"/>
      <c r="AO1577" s="234"/>
    </row>
    <row r="1578" spans="1:45" ht="14.4" x14ac:dyDescent="0.3">
      <c r="A1578" s="233"/>
      <c r="B1578" s="234"/>
      <c r="AO1578" s="234"/>
    </row>
    <row r="1579" spans="1:45" ht="14.4" x14ac:dyDescent="0.3">
      <c r="A1579" s="233"/>
      <c r="B1579" s="234"/>
      <c r="AO1579" s="234"/>
    </row>
    <row r="1580" spans="1:45" ht="21.6" x14ac:dyDescent="0.65">
      <c r="A1580" s="233"/>
      <c r="B1580" s="234"/>
      <c r="AO1580" s="236"/>
      <c r="AP1580" s="245"/>
      <c r="AQ1580" s="245"/>
      <c r="AS1580"/>
    </row>
    <row r="1581" spans="1:45" ht="14.4" x14ac:dyDescent="0.3">
      <c r="A1581" s="233"/>
      <c r="B1581" s="234"/>
      <c r="AO1581" s="234"/>
    </row>
    <row r="1582" spans="1:45" ht="14.4" x14ac:dyDescent="0.3">
      <c r="A1582" s="233"/>
      <c r="B1582" s="234"/>
      <c r="AO1582" s="234"/>
    </row>
    <row r="1583" spans="1:45" ht="21.6" x14ac:dyDescent="0.3">
      <c r="A1583" s="233"/>
      <c r="B1583" s="234"/>
      <c r="AO1583" s="234"/>
      <c r="AP1583" s="246"/>
      <c r="AQ1583" s="231"/>
      <c r="AS1583"/>
    </row>
    <row r="1584" spans="1:45" ht="21.6" x14ac:dyDescent="0.3">
      <c r="A1584" s="233"/>
      <c r="B1584" s="234"/>
      <c r="AO1584" s="234"/>
      <c r="AP1584" s="246"/>
      <c r="AQ1584" s="231"/>
      <c r="AS1584"/>
    </row>
    <row r="1585" spans="1:45" ht="21.6" x14ac:dyDescent="0.3">
      <c r="A1585" s="233"/>
      <c r="B1585" s="234"/>
      <c r="AO1585" s="234"/>
      <c r="AP1585" s="246"/>
      <c r="AQ1585" s="231"/>
      <c r="AS1585"/>
    </row>
    <row r="1586" spans="1:45" ht="14.4" x14ac:dyDescent="0.3">
      <c r="A1586" s="233"/>
      <c r="B1586" s="234"/>
      <c r="AO1586" s="237"/>
      <c r="AP1586" s="245"/>
      <c r="AQ1586" s="245"/>
      <c r="AS1586"/>
    </row>
    <row r="1587" spans="1:45" ht="14.4" x14ac:dyDescent="0.3">
      <c r="A1587" s="233"/>
      <c r="B1587" s="234"/>
      <c r="AO1587" s="234"/>
    </row>
    <row r="1588" spans="1:45" ht="21.6" x14ac:dyDescent="0.3">
      <c r="A1588" s="233"/>
      <c r="B1588" s="234"/>
      <c r="AO1588" s="234"/>
      <c r="AP1588" s="246"/>
      <c r="AQ1588" s="231"/>
      <c r="AS1588"/>
    </row>
    <row r="1589" spans="1:45" ht="21.6" x14ac:dyDescent="0.3">
      <c r="A1589" s="233"/>
      <c r="B1589" s="234"/>
      <c r="AO1589" s="234"/>
      <c r="AP1589" s="246"/>
      <c r="AQ1589" s="231"/>
      <c r="AS1589"/>
    </row>
    <row r="1590" spans="1:45" ht="14.4" x14ac:dyDescent="0.3">
      <c r="A1590" s="233"/>
      <c r="B1590" s="234"/>
      <c r="AO1590" s="234"/>
    </row>
    <row r="1591" spans="1:45" ht="21.6" x14ac:dyDescent="0.3">
      <c r="A1591" s="233"/>
      <c r="B1591" s="234"/>
      <c r="AO1591" s="234"/>
      <c r="AP1591" s="246"/>
      <c r="AQ1591" s="231"/>
      <c r="AS1591"/>
    </row>
    <row r="1592" spans="1:45" ht="21.6" x14ac:dyDescent="0.65">
      <c r="A1592" s="233"/>
      <c r="B1592" s="234"/>
      <c r="AO1592" s="236"/>
      <c r="AP1592" s="245"/>
      <c r="AQ1592" s="245"/>
      <c r="AS1592"/>
    </row>
    <row r="1593" spans="1:45" ht="14.4" x14ac:dyDescent="0.3">
      <c r="A1593" s="233"/>
      <c r="B1593" s="234"/>
      <c r="AO1593" s="234"/>
    </row>
    <row r="1594" spans="1:45" ht="21.6" x14ac:dyDescent="0.3">
      <c r="A1594" s="233"/>
      <c r="B1594" s="234"/>
      <c r="AO1594" s="234"/>
      <c r="AP1594" s="246"/>
      <c r="AQ1594" s="231"/>
      <c r="AS1594"/>
    </row>
    <row r="1595" spans="1:45" ht="14.4" x14ac:dyDescent="0.3">
      <c r="A1595" s="233"/>
      <c r="B1595" s="234"/>
      <c r="AO1595" s="234"/>
    </row>
    <row r="1596" spans="1:45" ht="14.4" x14ac:dyDescent="0.3">
      <c r="A1596" s="233"/>
      <c r="B1596" s="234"/>
      <c r="AO1596" s="234"/>
    </row>
    <row r="1597" spans="1:45" ht="14.4" x14ac:dyDescent="0.3">
      <c r="A1597" s="233"/>
      <c r="B1597" s="234"/>
      <c r="AO1597" s="234"/>
    </row>
    <row r="1598" spans="1:45" ht="14.4" x14ac:dyDescent="0.3">
      <c r="A1598" s="233"/>
      <c r="B1598" s="234"/>
      <c r="AO1598" s="237"/>
      <c r="AP1598" s="245"/>
      <c r="AQ1598" s="245"/>
      <c r="AS1598"/>
    </row>
    <row r="1599" spans="1:45" ht="21.6" x14ac:dyDescent="0.3">
      <c r="A1599" s="233"/>
      <c r="B1599" s="234"/>
      <c r="AO1599" s="234"/>
      <c r="AP1599" s="246"/>
      <c r="AQ1599" s="231"/>
      <c r="AS1599"/>
    </row>
    <row r="1600" spans="1:45" ht="14.4" x14ac:dyDescent="0.3">
      <c r="A1600" s="233"/>
      <c r="B1600" s="234"/>
      <c r="AO1600" s="234"/>
    </row>
    <row r="1601" spans="1:45" ht="14.4" x14ac:dyDescent="0.3">
      <c r="A1601" s="233"/>
      <c r="B1601" s="234"/>
      <c r="AO1601" s="234"/>
    </row>
    <row r="1602" spans="1:45" ht="21.6" x14ac:dyDescent="0.3">
      <c r="A1602" s="233"/>
      <c r="B1602" s="234"/>
      <c r="AO1602" s="234"/>
      <c r="AP1602" s="246"/>
      <c r="AQ1602" s="231"/>
      <c r="AS1602"/>
    </row>
    <row r="1603" spans="1:45" ht="14.4" x14ac:dyDescent="0.3">
      <c r="A1603" s="233"/>
      <c r="B1603" s="234"/>
      <c r="AO1603" s="234"/>
    </row>
    <row r="1604" spans="1:45" ht="14.4" x14ac:dyDescent="0.3">
      <c r="A1604" s="233"/>
      <c r="B1604" s="234"/>
      <c r="AO1604" s="234"/>
    </row>
    <row r="1605" spans="1:45" ht="21.6" x14ac:dyDescent="0.3">
      <c r="A1605" s="233"/>
      <c r="B1605" s="234"/>
      <c r="AO1605" s="234"/>
      <c r="AP1605" s="246"/>
      <c r="AQ1605" s="231"/>
      <c r="AS1605"/>
    </row>
    <row r="1606" spans="1:45" ht="21.6" x14ac:dyDescent="0.3">
      <c r="A1606" s="233"/>
      <c r="B1606" s="234"/>
      <c r="AO1606" s="234"/>
      <c r="AP1606" s="246"/>
      <c r="AQ1606" s="231"/>
      <c r="AS1606"/>
    </row>
    <row r="1607" spans="1:45" ht="14.4" x14ac:dyDescent="0.3">
      <c r="A1607" s="233"/>
      <c r="B1607" s="234"/>
      <c r="AO1607" s="234"/>
    </row>
    <row r="1608" spans="1:45" ht="21.6" x14ac:dyDescent="0.3">
      <c r="A1608" s="233"/>
      <c r="B1608" s="234"/>
      <c r="AO1608" s="234"/>
      <c r="AP1608" s="246"/>
      <c r="AQ1608" s="231"/>
      <c r="AS1608"/>
    </row>
    <row r="1609" spans="1:45" ht="14.4" x14ac:dyDescent="0.3">
      <c r="A1609" s="233"/>
      <c r="B1609" s="234"/>
      <c r="AO1609" s="234"/>
    </row>
    <row r="1610" spans="1:45" ht="21.6" x14ac:dyDescent="0.3">
      <c r="A1610" s="233"/>
      <c r="B1610" s="234"/>
      <c r="AO1610" s="234"/>
      <c r="AP1610" s="246"/>
      <c r="AQ1610" s="231"/>
      <c r="AS1610"/>
    </row>
    <row r="1611" spans="1:45" ht="14.4" x14ac:dyDescent="0.3">
      <c r="A1611" s="233"/>
      <c r="B1611" s="234"/>
      <c r="AO1611" s="234"/>
    </row>
    <row r="1612" spans="1:45" ht="21.6" x14ac:dyDescent="0.3">
      <c r="A1612" s="233"/>
      <c r="B1612" s="234"/>
      <c r="AO1612" s="234"/>
      <c r="AP1612" s="246"/>
      <c r="AQ1612" s="231"/>
      <c r="AS1612"/>
    </row>
    <row r="1613" spans="1:45" ht="14.4" x14ac:dyDescent="0.3">
      <c r="A1613" s="233"/>
      <c r="B1613" s="234"/>
      <c r="AO1613" s="234"/>
    </row>
    <row r="1614" spans="1:45" ht="21.6" x14ac:dyDescent="0.65">
      <c r="A1614" s="233"/>
      <c r="B1614" s="234"/>
      <c r="AO1614" s="236"/>
      <c r="AP1614" s="245"/>
      <c r="AQ1614" s="245"/>
      <c r="AS1614"/>
    </row>
    <row r="1615" spans="1:45" ht="21.6" x14ac:dyDescent="0.3">
      <c r="A1615" s="233"/>
      <c r="B1615" s="234"/>
      <c r="AO1615" s="234"/>
      <c r="AP1615" s="246"/>
      <c r="AQ1615" s="231"/>
      <c r="AS1615"/>
    </row>
    <row r="1616" spans="1:45" ht="21.6" x14ac:dyDescent="0.3">
      <c r="A1616" s="233"/>
      <c r="B1616" s="234"/>
      <c r="AO1616" s="234"/>
      <c r="AP1616" s="246"/>
      <c r="AQ1616" s="231"/>
      <c r="AS1616"/>
    </row>
    <row r="1617" spans="1:45" ht="21.6" x14ac:dyDescent="0.3">
      <c r="A1617" s="233"/>
      <c r="B1617" s="234"/>
      <c r="AO1617" s="234"/>
      <c r="AP1617" s="246"/>
      <c r="AQ1617" s="231"/>
      <c r="AS1617"/>
    </row>
    <row r="1618" spans="1:45" ht="21.6" x14ac:dyDescent="0.3">
      <c r="A1618" s="233"/>
      <c r="B1618" s="234"/>
      <c r="AO1618" s="234"/>
      <c r="AP1618" s="246"/>
      <c r="AQ1618" s="231"/>
      <c r="AS1618"/>
    </row>
    <row r="1619" spans="1:45" ht="14.4" x14ac:dyDescent="0.3">
      <c r="A1619" s="233"/>
      <c r="B1619" s="234"/>
      <c r="AO1619" s="234"/>
    </row>
    <row r="1620" spans="1:45" ht="21.6" x14ac:dyDescent="0.3">
      <c r="A1620" s="233"/>
      <c r="B1620" s="234"/>
      <c r="AO1620" s="234"/>
      <c r="AP1620" s="246"/>
      <c r="AQ1620" s="231"/>
      <c r="AS1620"/>
    </row>
    <row r="1621" spans="1:45" ht="21.6" x14ac:dyDescent="0.3">
      <c r="A1621" s="233"/>
      <c r="B1621" s="234"/>
      <c r="AO1621" s="234"/>
      <c r="AP1621" s="246"/>
      <c r="AQ1621" s="231"/>
      <c r="AS1621"/>
    </row>
    <row r="1622" spans="1:45" ht="21.6" x14ac:dyDescent="0.3">
      <c r="A1622" s="233"/>
      <c r="B1622" s="234"/>
      <c r="AO1622" s="234"/>
      <c r="AP1622" s="246"/>
      <c r="AQ1622" s="231"/>
      <c r="AS1622"/>
    </row>
    <row r="1623" spans="1:45" ht="21.6" x14ac:dyDescent="0.3">
      <c r="A1623" s="233"/>
      <c r="B1623" s="234"/>
      <c r="AO1623" s="234"/>
      <c r="AP1623" s="246"/>
      <c r="AQ1623" s="231"/>
      <c r="AS1623"/>
    </row>
    <row r="1624" spans="1:45" ht="14.4" x14ac:dyDescent="0.3">
      <c r="A1624" s="233"/>
      <c r="B1624" s="234"/>
      <c r="AO1624" s="234"/>
    </row>
    <row r="1625" spans="1:45" ht="21.6" x14ac:dyDescent="0.3">
      <c r="A1625" s="233"/>
      <c r="B1625" s="234"/>
      <c r="AO1625" s="234"/>
      <c r="AP1625" s="246"/>
      <c r="AQ1625" s="231"/>
      <c r="AS1625"/>
    </row>
    <row r="1626" spans="1:45" ht="21.6" x14ac:dyDescent="0.3">
      <c r="A1626" s="233"/>
      <c r="B1626" s="234"/>
      <c r="AO1626" s="234"/>
      <c r="AP1626" s="246"/>
      <c r="AQ1626" s="231"/>
      <c r="AS1626"/>
    </row>
    <row r="1627" spans="1:45" ht="21.6" x14ac:dyDescent="0.3">
      <c r="A1627" s="233"/>
      <c r="B1627" s="234"/>
      <c r="AO1627" s="234"/>
      <c r="AP1627" s="246"/>
      <c r="AQ1627" s="231"/>
      <c r="AS1627"/>
    </row>
    <row r="1628" spans="1:45" ht="14.4" x14ac:dyDescent="0.3">
      <c r="A1628" s="233"/>
      <c r="B1628" s="234"/>
      <c r="AO1628" s="234"/>
    </row>
    <row r="1629" spans="1:45" ht="21.6" x14ac:dyDescent="0.3">
      <c r="A1629" s="233"/>
      <c r="B1629" s="234"/>
      <c r="AO1629" s="234"/>
      <c r="AP1629" s="246"/>
      <c r="AQ1629" s="231"/>
      <c r="AS1629"/>
    </row>
    <row r="1630" spans="1:45" ht="21.6" x14ac:dyDescent="0.3">
      <c r="A1630" s="233"/>
      <c r="B1630" s="234"/>
      <c r="AO1630" s="234"/>
      <c r="AP1630" s="246"/>
      <c r="AQ1630" s="231"/>
      <c r="AS1630"/>
    </row>
    <row r="1631" spans="1:45" ht="21.6" x14ac:dyDescent="0.3">
      <c r="A1631" s="233"/>
      <c r="B1631" s="234"/>
      <c r="AO1631" s="234"/>
      <c r="AP1631" s="246"/>
      <c r="AQ1631" s="231"/>
      <c r="AS1631"/>
    </row>
    <row r="1632" spans="1:45" ht="21.6" x14ac:dyDescent="0.3">
      <c r="A1632" s="233"/>
      <c r="B1632" s="234"/>
      <c r="AO1632" s="234"/>
      <c r="AP1632" s="246"/>
      <c r="AQ1632" s="231"/>
      <c r="AS1632"/>
    </row>
    <row r="1633" spans="1:45" ht="21.6" x14ac:dyDescent="0.3">
      <c r="A1633" s="233"/>
      <c r="B1633" s="234"/>
      <c r="AO1633" s="234"/>
      <c r="AP1633" s="246"/>
      <c r="AQ1633" s="231"/>
      <c r="AS1633"/>
    </row>
    <row r="1634" spans="1:45" ht="21.6" x14ac:dyDescent="0.3">
      <c r="A1634" s="233"/>
      <c r="B1634" s="234"/>
      <c r="AO1634" s="234"/>
      <c r="AP1634" s="246"/>
      <c r="AQ1634" s="231"/>
      <c r="AS1634"/>
    </row>
    <row r="1635" spans="1:45" ht="14.4" x14ac:dyDescent="0.3">
      <c r="A1635" s="233"/>
      <c r="B1635" s="234"/>
      <c r="AO1635" s="234"/>
    </row>
    <row r="1636" spans="1:45" ht="14.4" x14ac:dyDescent="0.3">
      <c r="A1636" s="233"/>
      <c r="B1636" s="234"/>
      <c r="AO1636" s="234"/>
    </row>
    <row r="1637" spans="1:45" ht="14.4" x14ac:dyDescent="0.3">
      <c r="A1637" s="233"/>
      <c r="B1637" s="234"/>
      <c r="AO1637" s="234"/>
    </row>
    <row r="1638" spans="1:45" ht="14.4" x14ac:dyDescent="0.3">
      <c r="A1638" s="233"/>
      <c r="B1638" s="234"/>
      <c r="AO1638" s="234"/>
    </row>
    <row r="1639" spans="1:45" ht="14.4" x14ac:dyDescent="0.3">
      <c r="A1639" s="233"/>
      <c r="B1639" s="234"/>
      <c r="AO1639" s="234"/>
    </row>
    <row r="1640" spans="1:45" ht="21.6" x14ac:dyDescent="0.3">
      <c r="A1640" s="233"/>
      <c r="B1640" s="234"/>
      <c r="AO1640" s="234"/>
      <c r="AP1640" s="246"/>
      <c r="AQ1640" s="231"/>
      <c r="AS1640"/>
    </row>
    <row r="1641" spans="1:45" ht="21.6" x14ac:dyDescent="0.3">
      <c r="A1641" s="233"/>
      <c r="B1641" s="234"/>
      <c r="AO1641" s="234"/>
      <c r="AP1641" s="246"/>
      <c r="AQ1641" s="231"/>
      <c r="AS1641"/>
    </row>
    <row r="1642" spans="1:45" ht="21.6" x14ac:dyDescent="0.3">
      <c r="A1642" s="233"/>
      <c r="B1642" s="234"/>
      <c r="AO1642" s="234"/>
      <c r="AP1642" s="246"/>
      <c r="AQ1642" s="231"/>
      <c r="AS1642"/>
    </row>
    <row r="1643" spans="1:45" ht="14.4" x14ac:dyDescent="0.3">
      <c r="A1643" s="233"/>
      <c r="B1643" s="234"/>
      <c r="AO1643" s="234"/>
    </row>
    <row r="1644" spans="1:45" ht="21.6" x14ac:dyDescent="0.3">
      <c r="A1644" s="233"/>
      <c r="B1644" s="234"/>
      <c r="AO1644" s="234"/>
      <c r="AP1644" s="246"/>
      <c r="AQ1644" s="231"/>
      <c r="AS1644"/>
    </row>
    <row r="1645" spans="1:45" ht="14.4" x14ac:dyDescent="0.3">
      <c r="A1645" s="233"/>
      <c r="B1645" s="234"/>
      <c r="AO1645" s="234"/>
    </row>
    <row r="1646" spans="1:45" ht="21.6" x14ac:dyDescent="0.3">
      <c r="A1646" s="233"/>
      <c r="B1646" s="234"/>
      <c r="AO1646" s="234"/>
      <c r="AP1646" s="246"/>
      <c r="AQ1646" s="231"/>
      <c r="AS1646"/>
    </row>
    <row r="1647" spans="1:45" ht="14.4" x14ac:dyDescent="0.3">
      <c r="A1647" s="233"/>
      <c r="B1647" s="234"/>
      <c r="AO1647" s="234"/>
    </row>
    <row r="1648" spans="1:45" ht="14.4" x14ac:dyDescent="0.3">
      <c r="A1648" s="233"/>
      <c r="B1648" s="234"/>
      <c r="AO1648" s="234"/>
    </row>
    <row r="1649" spans="1:45" ht="21.6" x14ac:dyDescent="0.3">
      <c r="A1649" s="233"/>
      <c r="B1649" s="234"/>
      <c r="AO1649" s="234"/>
      <c r="AP1649" s="246"/>
      <c r="AQ1649" s="231"/>
      <c r="AS1649"/>
    </row>
    <row r="1650" spans="1:45" ht="21.6" x14ac:dyDescent="0.3">
      <c r="A1650" s="233"/>
      <c r="B1650" s="234"/>
      <c r="AO1650" s="234"/>
      <c r="AP1650" s="246"/>
      <c r="AQ1650" s="231"/>
      <c r="AS1650"/>
    </row>
    <row r="1651" spans="1:45" ht="21.6" x14ac:dyDescent="0.3">
      <c r="A1651" s="233"/>
      <c r="B1651" s="234"/>
      <c r="AO1651" s="234"/>
      <c r="AP1651" s="246"/>
      <c r="AQ1651" s="231"/>
      <c r="AS1651"/>
    </row>
    <row r="1652" spans="1:45" ht="14.4" x14ac:dyDescent="0.3">
      <c r="A1652" s="233"/>
      <c r="B1652" s="234"/>
      <c r="AO1652" s="234"/>
    </row>
    <row r="1653" spans="1:45" ht="21.6" x14ac:dyDescent="0.3">
      <c r="A1653" s="233"/>
      <c r="B1653" s="234"/>
      <c r="AO1653" s="234"/>
      <c r="AP1653" s="246"/>
      <c r="AQ1653" s="231"/>
      <c r="AS1653"/>
    </row>
    <row r="1654" spans="1:45" ht="21.6" x14ac:dyDescent="0.65">
      <c r="A1654" s="233"/>
      <c r="B1654" s="234"/>
      <c r="AO1654" s="236"/>
      <c r="AP1654" s="245"/>
      <c r="AQ1654" s="245"/>
      <c r="AS1654"/>
    </row>
    <row r="1655" spans="1:45" ht="21.6" x14ac:dyDescent="0.3">
      <c r="A1655" s="233"/>
      <c r="B1655" s="234"/>
      <c r="AO1655" s="234"/>
      <c r="AP1655" s="246"/>
      <c r="AQ1655" s="231"/>
      <c r="AS1655"/>
    </row>
    <row r="1656" spans="1:45" ht="21.6" x14ac:dyDescent="0.3">
      <c r="A1656" s="233"/>
      <c r="B1656" s="234"/>
      <c r="AO1656" s="234"/>
      <c r="AP1656" s="246"/>
      <c r="AQ1656" s="231"/>
      <c r="AS1656"/>
    </row>
    <row r="1657" spans="1:45" ht="14.4" x14ac:dyDescent="0.3">
      <c r="A1657" s="233"/>
      <c r="B1657" s="234"/>
      <c r="AO1657" s="237"/>
      <c r="AP1657" s="245"/>
      <c r="AQ1657" s="245"/>
      <c r="AS1657"/>
    </row>
    <row r="1658" spans="1:45" ht="21.6" x14ac:dyDescent="0.3">
      <c r="A1658" s="233"/>
      <c r="B1658" s="234"/>
      <c r="AO1658" s="234"/>
      <c r="AP1658" s="246"/>
      <c r="AQ1658" s="231"/>
      <c r="AS1658"/>
    </row>
    <row r="1659" spans="1:45" ht="21.6" x14ac:dyDescent="0.3">
      <c r="A1659" s="233"/>
      <c r="B1659" s="234"/>
      <c r="AO1659" s="234"/>
      <c r="AP1659" s="246"/>
      <c r="AQ1659" s="231"/>
      <c r="AS1659"/>
    </row>
    <row r="1660" spans="1:45" ht="14.4" x14ac:dyDescent="0.3">
      <c r="A1660" s="233"/>
      <c r="B1660" s="234"/>
      <c r="AO1660" s="234"/>
    </row>
    <row r="1661" spans="1:45" ht="21.6" x14ac:dyDescent="0.3">
      <c r="A1661" s="233"/>
      <c r="B1661" s="234"/>
      <c r="AO1661" s="234"/>
      <c r="AP1661" s="246"/>
      <c r="AQ1661" s="231"/>
      <c r="AS1661"/>
    </row>
    <row r="1662" spans="1:45" ht="21.6" x14ac:dyDescent="0.3">
      <c r="A1662" s="233"/>
      <c r="B1662" s="234"/>
      <c r="AO1662" s="234"/>
      <c r="AP1662" s="246"/>
      <c r="AQ1662" s="231"/>
      <c r="AS1662"/>
    </row>
    <row r="1663" spans="1:45" ht="14.4" x14ac:dyDescent="0.3">
      <c r="A1663" s="233"/>
      <c r="B1663" s="234"/>
      <c r="AO1663" s="234"/>
    </row>
    <row r="1664" spans="1:45" ht="21.6" x14ac:dyDescent="0.3">
      <c r="A1664" s="233"/>
      <c r="B1664" s="234"/>
      <c r="AO1664" s="234"/>
      <c r="AP1664" s="246"/>
      <c r="AQ1664" s="231"/>
      <c r="AS1664"/>
    </row>
    <row r="1665" spans="1:45" ht="21.6" x14ac:dyDescent="0.3">
      <c r="A1665" s="233"/>
      <c r="B1665" s="234"/>
      <c r="AO1665" s="234"/>
      <c r="AP1665" s="246"/>
      <c r="AQ1665" s="231"/>
      <c r="AS1665"/>
    </row>
    <row r="1666" spans="1:45" ht="14.4" x14ac:dyDescent="0.3">
      <c r="A1666" s="233"/>
      <c r="B1666" s="234"/>
      <c r="AO1666" s="234"/>
    </row>
    <row r="1667" spans="1:45" ht="21.6" x14ac:dyDescent="0.3">
      <c r="A1667" s="233"/>
      <c r="B1667" s="234"/>
      <c r="AO1667" s="234"/>
      <c r="AP1667" s="246"/>
      <c r="AQ1667" s="231"/>
      <c r="AS1667"/>
    </row>
    <row r="1668" spans="1:45" ht="21.6" x14ac:dyDescent="0.65">
      <c r="A1668" s="233"/>
      <c r="B1668" s="234"/>
      <c r="AO1668" s="236"/>
      <c r="AP1668" s="245"/>
      <c r="AQ1668" s="245"/>
      <c r="AS1668"/>
    </row>
    <row r="1669" spans="1:45" ht="21.6" x14ac:dyDescent="0.3">
      <c r="A1669" s="233"/>
      <c r="B1669" s="234"/>
      <c r="AO1669" s="234"/>
      <c r="AP1669" s="246"/>
      <c r="AQ1669" s="231"/>
      <c r="AS1669"/>
    </row>
    <row r="1670" spans="1:45" ht="14.4" x14ac:dyDescent="0.3">
      <c r="A1670" s="233"/>
      <c r="B1670" s="234"/>
      <c r="AO1670" s="234"/>
    </row>
    <row r="1671" spans="1:45" ht="14.4" x14ac:dyDescent="0.3">
      <c r="A1671" s="233"/>
      <c r="B1671" s="234"/>
      <c r="AO1671" s="234"/>
    </row>
    <row r="1672" spans="1:45" ht="21.6" x14ac:dyDescent="0.3">
      <c r="A1672" s="233"/>
      <c r="B1672" s="234"/>
      <c r="AO1672" s="234"/>
      <c r="AP1672" s="246"/>
      <c r="AQ1672" s="231"/>
      <c r="AS1672"/>
    </row>
    <row r="1673" spans="1:45" ht="21.6" x14ac:dyDescent="0.3">
      <c r="A1673" s="233"/>
      <c r="B1673" s="234"/>
      <c r="AO1673" s="234"/>
      <c r="AP1673" s="246"/>
      <c r="AQ1673" s="231"/>
      <c r="AS1673"/>
    </row>
    <row r="1674" spans="1:45" ht="21.6" x14ac:dyDescent="0.3">
      <c r="A1674" s="233"/>
      <c r="B1674" s="234"/>
      <c r="AO1674" s="234"/>
      <c r="AP1674" s="246"/>
      <c r="AQ1674" s="231"/>
      <c r="AS1674"/>
    </row>
    <row r="1675" spans="1:45" ht="14.4" x14ac:dyDescent="0.3">
      <c r="A1675" s="233"/>
      <c r="B1675" s="234"/>
      <c r="AO1675" s="234"/>
    </row>
    <row r="1676" spans="1:45" ht="21.6" x14ac:dyDescent="0.3">
      <c r="A1676" s="233"/>
      <c r="B1676" s="234"/>
      <c r="AO1676" s="234"/>
      <c r="AP1676" s="246"/>
      <c r="AQ1676" s="231"/>
      <c r="AS1676"/>
    </row>
    <row r="1677" spans="1:45" ht="14.4" x14ac:dyDescent="0.3">
      <c r="A1677" s="233"/>
      <c r="B1677" s="234"/>
      <c r="AO1677" s="237"/>
      <c r="AP1677" s="245"/>
      <c r="AQ1677" s="245"/>
      <c r="AS1677"/>
    </row>
    <row r="1678" spans="1:45" ht="14.4" x14ac:dyDescent="0.3">
      <c r="A1678" s="233"/>
      <c r="B1678" s="234"/>
      <c r="AO1678" s="234"/>
    </row>
    <row r="1679" spans="1:45" ht="21.6" x14ac:dyDescent="0.3">
      <c r="A1679" s="233"/>
      <c r="B1679" s="234"/>
      <c r="AO1679" s="234"/>
      <c r="AP1679" s="246"/>
      <c r="AQ1679" s="231"/>
      <c r="AS1679"/>
    </row>
    <row r="1680" spans="1:45" ht="21.6" x14ac:dyDescent="0.3">
      <c r="A1680" s="233"/>
      <c r="B1680" s="234"/>
      <c r="AO1680" s="234"/>
      <c r="AP1680" s="246"/>
      <c r="AQ1680" s="231"/>
      <c r="AS1680"/>
    </row>
    <row r="1681" spans="1:45" ht="21.6" x14ac:dyDescent="0.3">
      <c r="A1681" s="233"/>
      <c r="B1681" s="234"/>
      <c r="AO1681" s="234"/>
      <c r="AP1681" s="246"/>
      <c r="AQ1681" s="231"/>
      <c r="AS1681"/>
    </row>
    <row r="1682" spans="1:45" ht="21.6" x14ac:dyDescent="0.3">
      <c r="A1682" s="233"/>
      <c r="B1682" s="234"/>
      <c r="AO1682" s="234"/>
      <c r="AP1682" s="246"/>
      <c r="AQ1682" s="231"/>
      <c r="AS1682"/>
    </row>
    <row r="1683" spans="1:45" ht="14.4" x14ac:dyDescent="0.3">
      <c r="A1683" s="233"/>
      <c r="B1683" s="234"/>
      <c r="AO1683" s="234"/>
    </row>
    <row r="1684" spans="1:45" ht="21.6" x14ac:dyDescent="0.3">
      <c r="A1684" s="233"/>
      <c r="B1684" s="234"/>
      <c r="AO1684" s="234"/>
      <c r="AP1684" s="246"/>
      <c r="AQ1684" s="231"/>
      <c r="AS1684"/>
    </row>
    <row r="1685" spans="1:45" ht="14.4" x14ac:dyDescent="0.3">
      <c r="A1685" s="233"/>
      <c r="B1685" s="234"/>
      <c r="AO1685" s="234"/>
    </row>
    <row r="1686" spans="1:45" ht="14.4" x14ac:dyDescent="0.3">
      <c r="A1686" s="233"/>
      <c r="B1686" s="234"/>
      <c r="AO1686" s="234"/>
    </row>
    <row r="1687" spans="1:45" ht="14.4" x14ac:dyDescent="0.3">
      <c r="A1687" s="233"/>
      <c r="B1687" s="234"/>
      <c r="AO1687" s="234"/>
    </row>
    <row r="1688" spans="1:45" ht="21.6" x14ac:dyDescent="0.3">
      <c r="A1688" s="233"/>
      <c r="B1688" s="234"/>
      <c r="AO1688" s="234"/>
      <c r="AP1688" s="246"/>
      <c r="AQ1688" s="231"/>
      <c r="AS1688"/>
    </row>
    <row r="1689" spans="1:45" ht="21.6" x14ac:dyDescent="0.3">
      <c r="A1689" s="233"/>
      <c r="B1689" s="234"/>
      <c r="AO1689" s="234"/>
      <c r="AP1689" s="246"/>
      <c r="AQ1689" s="231"/>
      <c r="AS1689"/>
    </row>
    <row r="1690" spans="1:45" ht="21.6" x14ac:dyDescent="0.65">
      <c r="A1690" s="233"/>
      <c r="B1690" s="234"/>
      <c r="AO1690" s="236"/>
      <c r="AP1690" s="245"/>
      <c r="AQ1690" s="245"/>
      <c r="AS1690"/>
    </row>
    <row r="1691" spans="1:45" ht="14.4" x14ac:dyDescent="0.3">
      <c r="A1691" s="233"/>
      <c r="B1691" s="234"/>
      <c r="AO1691" s="234"/>
    </row>
    <row r="1692" spans="1:45" ht="14.4" x14ac:dyDescent="0.3">
      <c r="A1692" s="233"/>
      <c r="B1692" s="234"/>
      <c r="AO1692" s="234"/>
    </row>
    <row r="1693" spans="1:45" ht="14.4" x14ac:dyDescent="0.3">
      <c r="A1693" s="233"/>
      <c r="B1693" s="234"/>
      <c r="AO1693" s="234"/>
    </row>
    <row r="1694" spans="1:45" ht="21.6" x14ac:dyDescent="0.3">
      <c r="A1694" s="233"/>
      <c r="B1694" s="234"/>
      <c r="AO1694" s="234"/>
      <c r="AP1694" s="246"/>
      <c r="AQ1694" s="231"/>
      <c r="AS1694"/>
    </row>
    <row r="1695" spans="1:45" ht="14.4" x14ac:dyDescent="0.3">
      <c r="A1695" s="233"/>
      <c r="B1695" s="234"/>
      <c r="AO1695" s="234"/>
    </row>
    <row r="1696" spans="1:45" ht="14.4" x14ac:dyDescent="0.3">
      <c r="A1696" s="233"/>
      <c r="B1696" s="234"/>
      <c r="AO1696" s="234"/>
    </row>
    <row r="1697" spans="1:45" ht="21.6" x14ac:dyDescent="0.3">
      <c r="A1697" s="233"/>
      <c r="B1697" s="234"/>
      <c r="AO1697" s="234"/>
      <c r="AP1697" s="246"/>
      <c r="AQ1697" s="231"/>
      <c r="AS1697"/>
    </row>
    <row r="1698" spans="1:45" ht="21.6" x14ac:dyDescent="0.3">
      <c r="A1698" s="233"/>
      <c r="B1698" s="234"/>
      <c r="AO1698" s="234"/>
      <c r="AP1698" s="246"/>
      <c r="AQ1698" s="231"/>
      <c r="AS1698"/>
    </row>
    <row r="1699" spans="1:45" ht="14.4" x14ac:dyDescent="0.3">
      <c r="A1699" s="233"/>
      <c r="B1699" s="234"/>
      <c r="AO1699" s="234"/>
    </row>
    <row r="1700" spans="1:45" ht="21.6" x14ac:dyDescent="0.3">
      <c r="A1700" s="233"/>
      <c r="B1700" s="234"/>
      <c r="AO1700" s="234"/>
      <c r="AP1700" s="246"/>
      <c r="AQ1700" s="231"/>
      <c r="AS1700"/>
    </row>
    <row r="1701" spans="1:45" ht="14.4" x14ac:dyDescent="0.3">
      <c r="A1701" s="233"/>
      <c r="B1701" s="234"/>
      <c r="AO1701" s="234"/>
    </row>
    <row r="1702" spans="1:45" ht="21.6" x14ac:dyDescent="0.3">
      <c r="A1702" s="233"/>
      <c r="B1702" s="234"/>
      <c r="AO1702" s="234"/>
      <c r="AP1702" s="246"/>
      <c r="AQ1702" s="231"/>
      <c r="AS1702"/>
    </row>
    <row r="1703" spans="1:45" ht="14.4" x14ac:dyDescent="0.3">
      <c r="A1703" s="233"/>
      <c r="B1703" s="234"/>
      <c r="AO1703" s="234"/>
    </row>
    <row r="1704" spans="1:45" ht="21.6" x14ac:dyDescent="0.3">
      <c r="A1704" s="233"/>
      <c r="B1704" s="234"/>
      <c r="AO1704" s="234"/>
      <c r="AP1704" s="246"/>
      <c r="AQ1704" s="231"/>
      <c r="AS1704"/>
    </row>
    <row r="1705" spans="1:45" ht="21.6" x14ac:dyDescent="0.3">
      <c r="A1705" s="233"/>
      <c r="B1705" s="234"/>
      <c r="AO1705" s="234"/>
      <c r="AP1705" s="246"/>
      <c r="AQ1705" s="231"/>
      <c r="AS1705"/>
    </row>
    <row r="1706" spans="1:45" ht="14.4" x14ac:dyDescent="0.3">
      <c r="A1706" s="233"/>
      <c r="B1706" s="234"/>
      <c r="AO1706" s="234"/>
    </row>
    <row r="1707" spans="1:45" ht="14.4" x14ac:dyDescent="0.3">
      <c r="A1707" s="233"/>
      <c r="B1707" s="234"/>
      <c r="AO1707" s="234"/>
    </row>
    <row r="1708" spans="1:45" ht="21.6" x14ac:dyDescent="0.3">
      <c r="A1708" s="233"/>
      <c r="B1708" s="234"/>
      <c r="AO1708" s="234"/>
      <c r="AP1708" s="246"/>
      <c r="AQ1708" s="231"/>
      <c r="AS1708"/>
    </row>
    <row r="1709" spans="1:45" ht="14.4" x14ac:dyDescent="0.3">
      <c r="A1709" s="233"/>
      <c r="B1709" s="234"/>
      <c r="AO1709" s="234"/>
    </row>
    <row r="1710" spans="1:45" ht="14.4" x14ac:dyDescent="0.3">
      <c r="A1710" s="233"/>
      <c r="B1710" s="234"/>
      <c r="AO1710" s="234"/>
    </row>
    <row r="1711" spans="1:45" ht="14.4" x14ac:dyDescent="0.3">
      <c r="A1711" s="233"/>
      <c r="B1711" s="234"/>
      <c r="AO1711" s="234"/>
    </row>
    <row r="1712" spans="1:45" ht="21.6" x14ac:dyDescent="0.3">
      <c r="A1712" s="233"/>
      <c r="B1712" s="234"/>
      <c r="AO1712" s="234"/>
      <c r="AP1712" s="246"/>
      <c r="AQ1712" s="231"/>
      <c r="AS1712"/>
    </row>
    <row r="1713" spans="1:45" ht="21.6" x14ac:dyDescent="0.3">
      <c r="A1713" s="233"/>
      <c r="B1713" s="234"/>
      <c r="AO1713" s="234"/>
      <c r="AP1713" s="246"/>
      <c r="AQ1713" s="231"/>
      <c r="AS1713"/>
    </row>
    <row r="1714" spans="1:45" ht="14.4" x14ac:dyDescent="0.3">
      <c r="A1714" s="233"/>
      <c r="B1714" s="234"/>
      <c r="AO1714" s="234"/>
    </row>
    <row r="1715" spans="1:45" ht="14.4" x14ac:dyDescent="0.3">
      <c r="A1715" s="233"/>
      <c r="B1715" s="234"/>
      <c r="AO1715" s="234"/>
    </row>
    <row r="1716" spans="1:45" ht="14.4" x14ac:dyDescent="0.3">
      <c r="A1716" s="233"/>
      <c r="B1716" s="234"/>
      <c r="AO1716" s="234"/>
    </row>
    <row r="1717" spans="1:45" ht="21.6" x14ac:dyDescent="0.3">
      <c r="A1717" s="233"/>
      <c r="B1717" s="234"/>
      <c r="AO1717" s="234"/>
      <c r="AP1717" s="246"/>
      <c r="AQ1717" s="231"/>
      <c r="AS1717"/>
    </row>
    <row r="1718" spans="1:45" ht="21.6" x14ac:dyDescent="0.3">
      <c r="A1718" s="233"/>
      <c r="B1718" s="234"/>
      <c r="AO1718" s="234"/>
      <c r="AP1718" s="246"/>
      <c r="AQ1718" s="231"/>
      <c r="AS1718"/>
    </row>
    <row r="1719" spans="1:45" ht="14.4" x14ac:dyDescent="0.3">
      <c r="A1719" s="233"/>
      <c r="B1719" s="234"/>
      <c r="AO1719" s="234"/>
    </row>
    <row r="1720" spans="1:45" ht="14.4" x14ac:dyDescent="0.3">
      <c r="A1720" s="233"/>
      <c r="B1720" s="234"/>
      <c r="AO1720" s="234"/>
    </row>
    <row r="1721" spans="1:45" ht="14.4" x14ac:dyDescent="0.3">
      <c r="A1721" s="233"/>
      <c r="B1721" s="234"/>
      <c r="AO1721" s="234"/>
    </row>
    <row r="1722" spans="1:45" ht="14.4" x14ac:dyDescent="0.3">
      <c r="A1722" s="233"/>
      <c r="B1722" s="234"/>
      <c r="AO1722" s="234"/>
    </row>
    <row r="1723" spans="1:45" ht="14.4" x14ac:dyDescent="0.3">
      <c r="A1723" s="233"/>
      <c r="B1723" s="234"/>
      <c r="AO1723" s="234"/>
    </row>
    <row r="1724" spans="1:45" ht="21.6" x14ac:dyDescent="0.3">
      <c r="A1724" s="233"/>
      <c r="B1724" s="234"/>
      <c r="AO1724" s="234"/>
      <c r="AP1724" s="246"/>
      <c r="AQ1724" s="231"/>
      <c r="AS1724"/>
    </row>
    <row r="1725" spans="1:45" ht="14.4" x14ac:dyDescent="0.3">
      <c r="A1725" s="233"/>
      <c r="B1725" s="234"/>
      <c r="AO1725" s="234"/>
    </row>
    <row r="1726" spans="1:45" ht="21.6" x14ac:dyDescent="0.3">
      <c r="A1726" s="233"/>
      <c r="B1726" s="234"/>
      <c r="AO1726" s="234"/>
      <c r="AP1726" s="246"/>
      <c r="AQ1726" s="231"/>
      <c r="AS1726"/>
    </row>
    <row r="1727" spans="1:45" ht="21.6" x14ac:dyDescent="0.3">
      <c r="A1727" s="233"/>
      <c r="B1727" s="234"/>
      <c r="AO1727" s="234"/>
      <c r="AP1727" s="246"/>
      <c r="AQ1727" s="231"/>
      <c r="AS1727"/>
    </row>
    <row r="1728" spans="1:45" ht="21.6" x14ac:dyDescent="0.3">
      <c r="A1728" s="233"/>
      <c r="B1728" s="234"/>
      <c r="AO1728" s="234"/>
      <c r="AP1728" s="246"/>
      <c r="AQ1728" s="231"/>
      <c r="AS1728"/>
    </row>
    <row r="1729" spans="1:45" ht="14.4" x14ac:dyDescent="0.3">
      <c r="A1729" s="233"/>
      <c r="B1729" s="234"/>
      <c r="AO1729" s="237"/>
      <c r="AP1729" s="245"/>
      <c r="AQ1729" s="245"/>
      <c r="AS1729"/>
    </row>
    <row r="1730" spans="1:45" ht="21.6" x14ac:dyDescent="0.3">
      <c r="A1730" s="233"/>
      <c r="B1730" s="234"/>
      <c r="AO1730" s="234"/>
      <c r="AP1730" s="246"/>
      <c r="AQ1730" s="231"/>
      <c r="AS1730"/>
    </row>
    <row r="1731" spans="1:45" ht="14.4" x14ac:dyDescent="0.3">
      <c r="A1731" s="233"/>
      <c r="B1731" s="234"/>
      <c r="AO1731" s="234"/>
    </row>
    <row r="1732" spans="1:45" ht="21.6" x14ac:dyDescent="0.65">
      <c r="A1732" s="233"/>
      <c r="B1732" s="234"/>
      <c r="AO1732" s="236"/>
      <c r="AP1732" s="245"/>
      <c r="AQ1732" s="245"/>
      <c r="AS1732"/>
    </row>
    <row r="1733" spans="1:45" ht="21.6" x14ac:dyDescent="0.3">
      <c r="A1733" s="233"/>
      <c r="B1733" s="234"/>
      <c r="AO1733" s="234"/>
      <c r="AP1733" s="246"/>
      <c r="AQ1733" s="231"/>
      <c r="AS1733"/>
    </row>
    <row r="1734" spans="1:45" ht="21.6" x14ac:dyDescent="0.3">
      <c r="A1734" s="233"/>
      <c r="B1734" s="234"/>
      <c r="AO1734" s="234"/>
      <c r="AP1734" s="246"/>
      <c r="AQ1734" s="231"/>
      <c r="AS1734"/>
    </row>
    <row r="1735" spans="1:45" ht="14.4" x14ac:dyDescent="0.3">
      <c r="A1735" s="233"/>
      <c r="B1735" s="234"/>
      <c r="AO1735" s="234"/>
    </row>
    <row r="1736" spans="1:45" ht="14.4" x14ac:dyDescent="0.3">
      <c r="A1736" s="233"/>
      <c r="B1736" s="234"/>
      <c r="AO1736" s="234"/>
    </row>
    <row r="1737" spans="1:45" ht="14.4" x14ac:dyDescent="0.3">
      <c r="A1737" s="233"/>
      <c r="B1737" s="234"/>
      <c r="AO1737" s="234"/>
    </row>
    <row r="1738" spans="1:45" ht="14.4" x14ac:dyDescent="0.3">
      <c r="A1738" s="233"/>
      <c r="B1738" s="234"/>
      <c r="AO1738" s="234"/>
    </row>
    <row r="1739" spans="1:45" ht="14.4" x14ac:dyDescent="0.3">
      <c r="A1739" s="233"/>
      <c r="B1739" s="234"/>
      <c r="AO1739" s="234"/>
    </row>
    <row r="1740" spans="1:45" ht="14.4" x14ac:dyDescent="0.3">
      <c r="A1740" s="233"/>
      <c r="B1740" s="234"/>
      <c r="AO1740" s="234"/>
    </row>
    <row r="1741" spans="1:45" ht="14.4" x14ac:dyDescent="0.3">
      <c r="A1741" s="233"/>
      <c r="B1741" s="234"/>
      <c r="AO1741" s="234"/>
    </row>
    <row r="1742" spans="1:45" ht="14.4" x14ac:dyDescent="0.3">
      <c r="A1742" s="233"/>
      <c r="B1742" s="234"/>
      <c r="AO1742" s="234"/>
    </row>
    <row r="1743" spans="1:45" ht="21.6" x14ac:dyDescent="0.3">
      <c r="A1743" s="233"/>
      <c r="B1743" s="234"/>
      <c r="AO1743" s="234"/>
      <c r="AP1743" s="246"/>
      <c r="AQ1743" s="231"/>
      <c r="AS1743"/>
    </row>
    <row r="1744" spans="1:45" ht="21.6" x14ac:dyDescent="0.3">
      <c r="A1744" s="233"/>
      <c r="B1744" s="234"/>
      <c r="AO1744" s="234"/>
      <c r="AP1744" s="246"/>
      <c r="AQ1744" s="231"/>
      <c r="AS1744"/>
    </row>
    <row r="1745" spans="1:45" ht="21.6" x14ac:dyDescent="0.3">
      <c r="A1745" s="233"/>
      <c r="B1745" s="234"/>
      <c r="AO1745" s="234"/>
      <c r="AP1745" s="246"/>
      <c r="AQ1745" s="231"/>
      <c r="AS1745"/>
    </row>
    <row r="1746" spans="1:45" ht="14.4" x14ac:dyDescent="0.3">
      <c r="A1746" s="233"/>
      <c r="B1746" s="234"/>
      <c r="AO1746" s="234"/>
    </row>
    <row r="1747" spans="1:45" ht="14.4" x14ac:dyDescent="0.3">
      <c r="A1747" s="233"/>
      <c r="B1747" s="234"/>
      <c r="AO1747" s="234"/>
    </row>
    <row r="1748" spans="1:45" ht="21.6" x14ac:dyDescent="0.3">
      <c r="A1748" s="233"/>
      <c r="B1748" s="234"/>
      <c r="AO1748" s="234"/>
      <c r="AP1748" s="246"/>
      <c r="AQ1748" s="231"/>
      <c r="AS1748"/>
    </row>
    <row r="1749" spans="1:45" ht="14.4" x14ac:dyDescent="0.3">
      <c r="A1749" s="233"/>
      <c r="B1749" s="234"/>
      <c r="AO1749" s="234"/>
    </row>
    <row r="1750" spans="1:45" ht="14.4" x14ac:dyDescent="0.3">
      <c r="A1750" s="233"/>
      <c r="B1750" s="234"/>
      <c r="AO1750" s="234"/>
    </row>
    <row r="1751" spans="1:45" ht="14.4" x14ac:dyDescent="0.3">
      <c r="A1751" s="233"/>
      <c r="B1751" s="234"/>
      <c r="AO1751" s="234"/>
    </row>
    <row r="1752" spans="1:45" ht="21.6" x14ac:dyDescent="0.65">
      <c r="A1752" s="233"/>
      <c r="B1752" s="234"/>
      <c r="AO1752" s="236"/>
      <c r="AP1752" s="245"/>
      <c r="AQ1752" s="245"/>
      <c r="AS1752"/>
    </row>
    <row r="1753" spans="1:45" ht="14.4" x14ac:dyDescent="0.3">
      <c r="A1753" s="233"/>
      <c r="B1753" s="234"/>
      <c r="AO1753" s="234"/>
    </row>
    <row r="1754" spans="1:45" ht="14.4" x14ac:dyDescent="0.3">
      <c r="A1754" s="233"/>
      <c r="B1754" s="234"/>
      <c r="AO1754" s="234"/>
    </row>
    <row r="1755" spans="1:45" ht="21.6" x14ac:dyDescent="0.3">
      <c r="A1755" s="233"/>
      <c r="B1755" s="234"/>
      <c r="AO1755" s="234"/>
      <c r="AP1755" s="246"/>
      <c r="AQ1755" s="231"/>
      <c r="AS1755"/>
    </row>
    <row r="1756" spans="1:45" ht="21.6" x14ac:dyDescent="0.3">
      <c r="A1756" s="233"/>
      <c r="B1756" s="234"/>
      <c r="AO1756" s="234"/>
      <c r="AP1756" s="246"/>
      <c r="AQ1756" s="231"/>
      <c r="AS1756"/>
    </row>
    <row r="1757" spans="1:45" ht="14.4" x14ac:dyDescent="0.3">
      <c r="A1757" s="233"/>
      <c r="B1757" s="234"/>
      <c r="AO1757" s="234"/>
    </row>
    <row r="1758" spans="1:45" ht="21.6" x14ac:dyDescent="0.3">
      <c r="A1758" s="233"/>
      <c r="B1758" s="234"/>
      <c r="AO1758" s="234"/>
      <c r="AP1758" s="246"/>
      <c r="AQ1758" s="231"/>
      <c r="AS1758"/>
    </row>
    <row r="1759" spans="1:45" ht="21.6" x14ac:dyDescent="0.3">
      <c r="A1759" s="233"/>
      <c r="B1759" s="234"/>
      <c r="AO1759" s="234"/>
      <c r="AP1759" s="246"/>
      <c r="AQ1759" s="231"/>
      <c r="AS1759"/>
    </row>
    <row r="1760" spans="1:45" ht="14.4" x14ac:dyDescent="0.3">
      <c r="A1760" s="233"/>
      <c r="B1760" s="234"/>
      <c r="AO1760" s="234"/>
    </row>
    <row r="1761" spans="1:45" ht="21.6" x14ac:dyDescent="0.3">
      <c r="A1761" s="233"/>
      <c r="B1761" s="234"/>
      <c r="AO1761" s="234"/>
      <c r="AP1761" s="246"/>
      <c r="AQ1761" s="231"/>
      <c r="AS1761"/>
    </row>
    <row r="1762" spans="1:45" ht="14.4" x14ac:dyDescent="0.3">
      <c r="A1762" s="233"/>
      <c r="B1762" s="234"/>
      <c r="AO1762" s="237"/>
      <c r="AP1762" s="245"/>
      <c r="AQ1762" s="245"/>
      <c r="AS1762"/>
    </row>
    <row r="1763" spans="1:45" ht="14.4" x14ac:dyDescent="0.3">
      <c r="A1763" s="233"/>
      <c r="B1763" s="234"/>
      <c r="AO1763" s="234"/>
    </row>
    <row r="1764" spans="1:45" ht="21.6" x14ac:dyDescent="0.3">
      <c r="A1764" s="233"/>
      <c r="B1764" s="234"/>
      <c r="AO1764" s="234"/>
      <c r="AP1764" s="246"/>
      <c r="AQ1764" s="231"/>
      <c r="AS1764"/>
    </row>
    <row r="1765" spans="1:45" ht="21.6" x14ac:dyDescent="0.3">
      <c r="A1765" s="233"/>
      <c r="B1765" s="234"/>
      <c r="AO1765" s="234"/>
      <c r="AP1765" s="246"/>
      <c r="AQ1765" s="231"/>
      <c r="AS1765"/>
    </row>
    <row r="1766" spans="1:45" ht="14.4" x14ac:dyDescent="0.3">
      <c r="A1766" s="233"/>
      <c r="B1766" s="234"/>
      <c r="AO1766" s="234"/>
    </row>
    <row r="1767" spans="1:45" ht="14.4" x14ac:dyDescent="0.3">
      <c r="A1767" s="233"/>
      <c r="B1767" s="234"/>
      <c r="AO1767" s="234"/>
    </row>
    <row r="1768" spans="1:45" ht="21.6" x14ac:dyDescent="0.3">
      <c r="A1768" s="233"/>
      <c r="B1768" s="234"/>
      <c r="AO1768" s="234"/>
      <c r="AP1768" s="246"/>
      <c r="AQ1768" s="231"/>
      <c r="AS1768"/>
    </row>
    <row r="1769" spans="1:45" ht="14.4" x14ac:dyDescent="0.3">
      <c r="A1769" s="233"/>
      <c r="B1769" s="234"/>
      <c r="AO1769" s="234"/>
    </row>
    <row r="1770" spans="1:45" ht="21.6" x14ac:dyDescent="0.3">
      <c r="A1770" s="233"/>
      <c r="B1770" s="234"/>
      <c r="AO1770" s="234"/>
      <c r="AP1770" s="246"/>
      <c r="AQ1770" s="231"/>
      <c r="AS1770"/>
    </row>
    <row r="1771" spans="1:45" ht="21.6" x14ac:dyDescent="0.65">
      <c r="A1771" s="233"/>
      <c r="B1771" s="234"/>
      <c r="AO1771" s="236"/>
      <c r="AP1771" s="245"/>
      <c r="AQ1771" s="245"/>
      <c r="AS1771"/>
    </row>
    <row r="1772" spans="1:45" ht="21.6" x14ac:dyDescent="0.3">
      <c r="A1772" s="233"/>
      <c r="B1772" s="234"/>
      <c r="AO1772" s="234"/>
      <c r="AP1772" s="246"/>
      <c r="AQ1772" s="231"/>
      <c r="AS1772"/>
    </row>
    <row r="1773" spans="1:45" ht="21.6" x14ac:dyDescent="0.3">
      <c r="A1773" s="233"/>
      <c r="B1773" s="234"/>
      <c r="AO1773" s="234"/>
      <c r="AP1773" s="246"/>
      <c r="AQ1773" s="231"/>
      <c r="AS1773"/>
    </row>
    <row r="1774" spans="1:45" ht="14.4" x14ac:dyDescent="0.3">
      <c r="A1774" s="233"/>
      <c r="B1774" s="234"/>
      <c r="AO1774" s="234"/>
    </row>
    <row r="1775" spans="1:45" ht="14.4" x14ac:dyDescent="0.3">
      <c r="A1775" s="233"/>
      <c r="B1775" s="234"/>
      <c r="AO1775" s="234"/>
    </row>
    <row r="1776" spans="1:45" ht="21.6" x14ac:dyDescent="0.3">
      <c r="A1776" s="233"/>
      <c r="B1776" s="234"/>
      <c r="AO1776" s="234"/>
      <c r="AP1776" s="246"/>
      <c r="AQ1776" s="231"/>
      <c r="AS1776"/>
    </row>
    <row r="1777" spans="1:45" ht="14.4" x14ac:dyDescent="0.3">
      <c r="A1777" s="233"/>
      <c r="B1777" s="234"/>
      <c r="AO1777" s="234"/>
    </row>
    <row r="1778" spans="1:45" ht="14.4" x14ac:dyDescent="0.3">
      <c r="A1778" s="233"/>
      <c r="B1778" s="234"/>
      <c r="AO1778" s="234"/>
    </row>
    <row r="1779" spans="1:45" ht="21.6" x14ac:dyDescent="0.3">
      <c r="A1779" s="233"/>
      <c r="B1779" s="234"/>
      <c r="AO1779" s="234"/>
      <c r="AP1779" s="246"/>
      <c r="AQ1779" s="231"/>
      <c r="AS1779"/>
    </row>
    <row r="1780" spans="1:45" ht="21.6" x14ac:dyDescent="0.3">
      <c r="A1780" s="233"/>
      <c r="B1780" s="234"/>
      <c r="AO1780" s="234"/>
      <c r="AP1780" s="246"/>
      <c r="AQ1780" s="231"/>
      <c r="AS1780"/>
    </row>
    <row r="1781" spans="1:45" ht="14.4" x14ac:dyDescent="0.3">
      <c r="A1781" s="233"/>
      <c r="B1781" s="234"/>
      <c r="AO1781" s="234"/>
    </row>
    <row r="1782" spans="1:45" ht="21.6" x14ac:dyDescent="0.3">
      <c r="A1782" s="233"/>
      <c r="B1782" s="234"/>
      <c r="AO1782" s="234"/>
      <c r="AP1782" s="246"/>
      <c r="AQ1782" s="231"/>
      <c r="AS1782"/>
    </row>
    <row r="1783" spans="1:45" ht="14.4" x14ac:dyDescent="0.3">
      <c r="A1783" s="233"/>
      <c r="B1783" s="234"/>
      <c r="AO1783" s="234"/>
    </row>
    <row r="1784" spans="1:45" ht="14.4" x14ac:dyDescent="0.3">
      <c r="A1784" s="233"/>
      <c r="B1784" s="234"/>
      <c r="AO1784" s="234"/>
    </row>
    <row r="1785" spans="1:45" ht="14.4" x14ac:dyDescent="0.3">
      <c r="A1785" s="233"/>
      <c r="B1785" s="234"/>
      <c r="AO1785" s="234"/>
    </row>
    <row r="1786" spans="1:45" ht="14.4" x14ac:dyDescent="0.3">
      <c r="A1786" s="233"/>
      <c r="B1786" s="234"/>
      <c r="AO1786" s="234"/>
    </row>
    <row r="1787" spans="1:45" ht="21.6" x14ac:dyDescent="0.3">
      <c r="A1787" s="233"/>
      <c r="B1787" s="234"/>
      <c r="AO1787" s="234"/>
      <c r="AP1787" s="246"/>
      <c r="AQ1787" s="231"/>
      <c r="AS1787"/>
    </row>
    <row r="1788" spans="1:45" ht="21.6" x14ac:dyDescent="0.3">
      <c r="A1788" s="233"/>
      <c r="B1788" s="234"/>
      <c r="AO1788" s="234"/>
      <c r="AP1788" s="246"/>
      <c r="AQ1788" s="231"/>
      <c r="AS1788"/>
    </row>
    <row r="1789" spans="1:45" ht="21.6" x14ac:dyDescent="0.3">
      <c r="A1789" s="233"/>
      <c r="B1789" s="234"/>
      <c r="AO1789" s="234"/>
      <c r="AP1789" s="246"/>
      <c r="AQ1789" s="231"/>
      <c r="AS1789"/>
    </row>
    <row r="1790" spans="1:45" ht="21.6" x14ac:dyDescent="0.3">
      <c r="A1790" s="233"/>
      <c r="B1790" s="234"/>
      <c r="AO1790" s="234"/>
      <c r="AP1790" s="246"/>
      <c r="AQ1790" s="231"/>
      <c r="AS1790"/>
    </row>
    <row r="1791" spans="1:45" ht="21.6" x14ac:dyDescent="0.65">
      <c r="A1791" s="233"/>
      <c r="B1791" s="234"/>
      <c r="AO1791" s="236"/>
      <c r="AP1791" s="245"/>
      <c r="AQ1791" s="245"/>
      <c r="AS1791"/>
    </row>
    <row r="1792" spans="1:45" ht="21.6" x14ac:dyDescent="0.3">
      <c r="A1792" s="233"/>
      <c r="B1792" s="234"/>
      <c r="AO1792" s="234"/>
      <c r="AP1792" s="246"/>
      <c r="AQ1792" s="231"/>
      <c r="AS1792"/>
    </row>
    <row r="1793" spans="1:45" ht="21.6" x14ac:dyDescent="0.3">
      <c r="A1793" s="233"/>
      <c r="B1793" s="234"/>
      <c r="AO1793" s="234"/>
      <c r="AP1793" s="246"/>
      <c r="AQ1793" s="231"/>
      <c r="AS1793"/>
    </row>
    <row r="1794" spans="1:45" ht="14.4" x14ac:dyDescent="0.3">
      <c r="A1794" s="233"/>
      <c r="B1794" s="234"/>
      <c r="AO1794" s="234"/>
    </row>
    <row r="1795" spans="1:45" ht="14.4" x14ac:dyDescent="0.3">
      <c r="A1795" s="233"/>
      <c r="B1795" s="234"/>
      <c r="AO1795" s="234"/>
    </row>
    <row r="1796" spans="1:45" ht="21.6" x14ac:dyDescent="0.65">
      <c r="A1796" s="233"/>
      <c r="B1796" s="234"/>
      <c r="AO1796" s="236"/>
      <c r="AP1796" s="245"/>
      <c r="AQ1796" s="245"/>
      <c r="AS1796"/>
    </row>
    <row r="1797" spans="1:45" ht="21.6" x14ac:dyDescent="0.3">
      <c r="A1797" s="233"/>
      <c r="B1797" s="234"/>
      <c r="AO1797" s="234"/>
      <c r="AP1797" s="246"/>
      <c r="AQ1797" s="231"/>
      <c r="AS1797"/>
    </row>
    <row r="1798" spans="1:45" ht="14.4" x14ac:dyDescent="0.3">
      <c r="A1798" s="233"/>
      <c r="B1798" s="234"/>
      <c r="AO1798" s="234"/>
    </row>
    <row r="1799" spans="1:45" ht="14.4" x14ac:dyDescent="0.3">
      <c r="A1799" s="233"/>
      <c r="B1799" s="234"/>
      <c r="AO1799" s="234"/>
    </row>
    <row r="1800" spans="1:45" ht="14.4" x14ac:dyDescent="0.3">
      <c r="A1800" s="233"/>
      <c r="B1800" s="234"/>
      <c r="AO1800" s="234"/>
    </row>
    <row r="1801" spans="1:45" ht="14.4" x14ac:dyDescent="0.3">
      <c r="A1801" s="233"/>
      <c r="B1801" s="234"/>
      <c r="AO1801" s="234"/>
    </row>
    <row r="1802" spans="1:45" ht="21.6" x14ac:dyDescent="0.3">
      <c r="A1802" s="233"/>
      <c r="B1802" s="234"/>
      <c r="AO1802" s="234"/>
      <c r="AP1802" s="246"/>
      <c r="AQ1802" s="231"/>
      <c r="AS1802"/>
    </row>
    <row r="1803" spans="1:45" ht="14.4" x14ac:dyDescent="0.3">
      <c r="A1803" s="233"/>
      <c r="B1803" s="234"/>
      <c r="AO1803" s="234"/>
    </row>
    <row r="1804" spans="1:45" ht="21.6" x14ac:dyDescent="0.3">
      <c r="A1804" s="233"/>
      <c r="B1804" s="234"/>
      <c r="AO1804" s="234"/>
      <c r="AP1804" s="246"/>
      <c r="AQ1804" s="231"/>
      <c r="AS1804"/>
    </row>
    <row r="1805" spans="1:45" ht="21.6" x14ac:dyDescent="0.3">
      <c r="A1805" s="233"/>
      <c r="B1805" s="234"/>
      <c r="AO1805" s="234"/>
      <c r="AP1805" s="246"/>
      <c r="AQ1805" s="231"/>
      <c r="AS1805"/>
    </row>
    <row r="1806" spans="1:45" ht="14.4" x14ac:dyDescent="0.3">
      <c r="A1806" s="233"/>
      <c r="B1806" s="234"/>
      <c r="AO1806" s="234"/>
    </row>
    <row r="1807" spans="1:45" ht="21.6" x14ac:dyDescent="0.3">
      <c r="A1807" s="233"/>
      <c r="B1807" s="234"/>
      <c r="AO1807" s="234"/>
      <c r="AP1807" s="246"/>
      <c r="AQ1807" s="231"/>
      <c r="AS1807"/>
    </row>
    <row r="1808" spans="1:45" ht="21.6" x14ac:dyDescent="0.3">
      <c r="A1808" s="233"/>
      <c r="B1808" s="234"/>
      <c r="AO1808" s="234"/>
      <c r="AP1808" s="246"/>
      <c r="AQ1808" s="231"/>
      <c r="AS1808"/>
    </row>
    <row r="1809" spans="1:45" ht="21.6" x14ac:dyDescent="0.3">
      <c r="A1809" s="233"/>
      <c r="B1809" s="234"/>
      <c r="AO1809" s="234"/>
      <c r="AP1809" s="246"/>
      <c r="AQ1809" s="231"/>
      <c r="AS1809"/>
    </row>
    <row r="1810" spans="1:45" ht="14.4" x14ac:dyDescent="0.3">
      <c r="A1810" s="233"/>
      <c r="B1810" s="234"/>
      <c r="AO1810" s="234"/>
    </row>
    <row r="1811" spans="1:45" ht="21.6" x14ac:dyDescent="0.3">
      <c r="A1811" s="233"/>
      <c r="B1811" s="234"/>
      <c r="AO1811" s="234"/>
      <c r="AP1811" s="246"/>
      <c r="AQ1811" s="231"/>
      <c r="AS1811"/>
    </row>
    <row r="1812" spans="1:45" ht="21.6" x14ac:dyDescent="0.3">
      <c r="A1812" s="233"/>
      <c r="B1812" s="234"/>
      <c r="AO1812" s="234"/>
      <c r="AP1812" s="246"/>
      <c r="AQ1812" s="231"/>
      <c r="AS1812"/>
    </row>
    <row r="1813" spans="1:45" ht="21.6" x14ac:dyDescent="0.3">
      <c r="A1813" s="233"/>
      <c r="B1813" s="234"/>
      <c r="AO1813" s="234"/>
      <c r="AP1813" s="246"/>
      <c r="AQ1813" s="231"/>
      <c r="AS1813"/>
    </row>
    <row r="1814" spans="1:45" ht="21.6" x14ac:dyDescent="0.3">
      <c r="A1814" s="233"/>
      <c r="B1814" s="234"/>
      <c r="AO1814" s="234"/>
      <c r="AP1814" s="246"/>
      <c r="AQ1814" s="231"/>
      <c r="AS1814"/>
    </row>
    <row r="1815" spans="1:45" ht="21.6" x14ac:dyDescent="0.3">
      <c r="A1815" s="233"/>
      <c r="B1815" s="234"/>
      <c r="AO1815" s="234"/>
      <c r="AP1815" s="246"/>
      <c r="AQ1815" s="231"/>
      <c r="AS1815"/>
    </row>
    <row r="1816" spans="1:45" ht="14.4" x14ac:dyDescent="0.3">
      <c r="A1816" s="233"/>
      <c r="B1816" s="234"/>
      <c r="AO1816" s="234"/>
    </row>
    <row r="1817" spans="1:45" ht="21.6" x14ac:dyDescent="0.3">
      <c r="A1817" s="233"/>
      <c r="B1817" s="234"/>
      <c r="AO1817" s="234"/>
      <c r="AP1817" s="246"/>
      <c r="AQ1817" s="231"/>
      <c r="AS1817"/>
    </row>
    <row r="1818" spans="1:45" ht="21.6" x14ac:dyDescent="0.3">
      <c r="A1818" s="233"/>
      <c r="B1818" s="234"/>
      <c r="AO1818" s="234"/>
      <c r="AP1818" s="246"/>
      <c r="AQ1818" s="231"/>
      <c r="AS1818"/>
    </row>
    <row r="1819" spans="1:45" ht="21.6" x14ac:dyDescent="0.3">
      <c r="A1819" s="233"/>
      <c r="B1819" s="234"/>
      <c r="AO1819" s="234"/>
      <c r="AP1819" s="246"/>
      <c r="AQ1819" s="231"/>
      <c r="AS1819"/>
    </row>
    <row r="1820" spans="1:45" ht="14.4" x14ac:dyDescent="0.3">
      <c r="A1820" s="233"/>
      <c r="B1820" s="234"/>
      <c r="AO1820" s="234"/>
    </row>
    <row r="1821" spans="1:45" ht="21.6" x14ac:dyDescent="0.3">
      <c r="A1821" s="233"/>
      <c r="B1821" s="234"/>
      <c r="AO1821" s="234"/>
      <c r="AP1821" s="246"/>
      <c r="AQ1821" s="231"/>
      <c r="AS1821"/>
    </row>
    <row r="1822" spans="1:45" ht="14.4" x14ac:dyDescent="0.3">
      <c r="A1822" s="233"/>
      <c r="B1822" s="234"/>
      <c r="AO1822" s="234"/>
    </row>
    <row r="1823" spans="1:45" ht="14.4" x14ac:dyDescent="0.3">
      <c r="A1823" s="233"/>
      <c r="B1823" s="234"/>
      <c r="AO1823" s="237"/>
      <c r="AP1823" s="245"/>
      <c r="AQ1823" s="245"/>
      <c r="AS1823"/>
    </row>
    <row r="1824" spans="1:45" ht="21.6" x14ac:dyDescent="0.3">
      <c r="A1824" s="233"/>
      <c r="B1824" s="234"/>
      <c r="AO1824" s="234"/>
      <c r="AP1824" s="246"/>
      <c r="AQ1824" s="231"/>
      <c r="AS1824"/>
    </row>
    <row r="1825" spans="1:45" ht="21.6" x14ac:dyDescent="0.3">
      <c r="A1825" s="233"/>
      <c r="B1825" s="234"/>
      <c r="AO1825" s="234"/>
      <c r="AP1825" s="246"/>
      <c r="AQ1825" s="231"/>
      <c r="AS1825"/>
    </row>
    <row r="1826" spans="1:45" ht="21.6" x14ac:dyDescent="0.3">
      <c r="A1826" s="233"/>
      <c r="B1826" s="234"/>
      <c r="AO1826" s="234"/>
      <c r="AP1826" s="246"/>
      <c r="AQ1826" s="231"/>
      <c r="AS1826"/>
    </row>
    <row r="1827" spans="1:45" ht="21.6" x14ac:dyDescent="0.65">
      <c r="A1827" s="233"/>
      <c r="B1827" s="234"/>
      <c r="AO1827" s="236"/>
      <c r="AP1827" s="245"/>
      <c r="AQ1827" s="245"/>
      <c r="AS1827"/>
    </row>
    <row r="1828" spans="1:45" ht="21.6" x14ac:dyDescent="0.3">
      <c r="A1828" s="233"/>
      <c r="B1828" s="234"/>
      <c r="AO1828" s="234"/>
      <c r="AP1828" s="246"/>
      <c r="AQ1828" s="231"/>
      <c r="AS1828"/>
    </row>
    <row r="1829" spans="1:45" ht="14.4" x14ac:dyDescent="0.3">
      <c r="A1829" s="233"/>
      <c r="B1829" s="234"/>
      <c r="AO1829" s="234"/>
    </row>
    <row r="1830" spans="1:45" ht="21.6" x14ac:dyDescent="0.3">
      <c r="A1830" s="233"/>
      <c r="B1830" s="234"/>
      <c r="AO1830" s="234"/>
      <c r="AP1830" s="246"/>
      <c r="AQ1830" s="231"/>
      <c r="AS1830"/>
    </row>
    <row r="1831" spans="1:45" ht="14.4" x14ac:dyDescent="0.3">
      <c r="A1831" s="233"/>
      <c r="B1831" s="234"/>
      <c r="AO1831" s="234"/>
    </row>
    <row r="1832" spans="1:45" ht="14.4" x14ac:dyDescent="0.3">
      <c r="A1832" s="233"/>
      <c r="B1832" s="234"/>
      <c r="AO1832" s="234"/>
    </row>
    <row r="1833" spans="1:45" ht="14.4" x14ac:dyDescent="0.3">
      <c r="A1833" s="233"/>
      <c r="B1833" s="234"/>
      <c r="AO1833" s="237"/>
      <c r="AP1833" s="245"/>
      <c r="AQ1833" s="245"/>
      <c r="AS1833"/>
    </row>
    <row r="1834" spans="1:45" ht="21.6" x14ac:dyDescent="0.3">
      <c r="A1834" s="233"/>
      <c r="B1834" s="234"/>
      <c r="AO1834" s="234"/>
      <c r="AP1834" s="246"/>
      <c r="AQ1834" s="231"/>
      <c r="AS1834"/>
    </row>
    <row r="1835" spans="1:45" ht="14.4" x14ac:dyDescent="0.3">
      <c r="A1835" s="233"/>
      <c r="B1835" s="234"/>
      <c r="AO1835" s="234"/>
    </row>
    <row r="1836" spans="1:45" ht="21.6" x14ac:dyDescent="0.3">
      <c r="A1836" s="233"/>
      <c r="B1836" s="234"/>
      <c r="AO1836" s="234"/>
      <c r="AP1836" s="246"/>
      <c r="AQ1836" s="231"/>
      <c r="AS1836"/>
    </row>
    <row r="1837" spans="1:45" ht="14.4" x14ac:dyDescent="0.3">
      <c r="A1837" s="233"/>
      <c r="B1837" s="234"/>
      <c r="AO1837" s="234"/>
    </row>
    <row r="1838" spans="1:45" ht="21.6" x14ac:dyDescent="0.65">
      <c r="A1838" s="233"/>
      <c r="B1838" s="234"/>
      <c r="AO1838" s="236"/>
      <c r="AP1838" s="245"/>
      <c r="AQ1838" s="245"/>
      <c r="AS1838"/>
    </row>
    <row r="1839" spans="1:45" ht="14.4" x14ac:dyDescent="0.3">
      <c r="A1839" s="233"/>
      <c r="B1839" s="234"/>
      <c r="AO1839" s="234"/>
    </row>
    <row r="1840" spans="1:45" ht="21.6" x14ac:dyDescent="0.3">
      <c r="A1840" s="233"/>
      <c r="B1840" s="234"/>
      <c r="AO1840" s="234"/>
      <c r="AP1840" s="246"/>
      <c r="AQ1840" s="231"/>
      <c r="AS1840"/>
    </row>
    <row r="1841" spans="1:45" ht="14.4" x14ac:dyDescent="0.3">
      <c r="A1841" s="233"/>
      <c r="B1841" s="234"/>
      <c r="AO1841" s="234"/>
    </row>
    <row r="1842" spans="1:45" ht="21.6" x14ac:dyDescent="0.3">
      <c r="A1842" s="233"/>
      <c r="B1842" s="234"/>
      <c r="AO1842" s="234"/>
      <c r="AP1842" s="246"/>
      <c r="AQ1842" s="231"/>
      <c r="AS1842"/>
    </row>
    <row r="1843" spans="1:45" ht="14.4" x14ac:dyDescent="0.3">
      <c r="A1843" s="233"/>
      <c r="B1843" s="234"/>
      <c r="AO1843" s="234"/>
    </row>
    <row r="1844" spans="1:45" ht="14.4" x14ac:dyDescent="0.3">
      <c r="A1844" s="233"/>
      <c r="B1844" s="234"/>
      <c r="AO1844" s="234"/>
    </row>
    <row r="1845" spans="1:45" ht="14.4" x14ac:dyDescent="0.3">
      <c r="A1845" s="233"/>
      <c r="B1845" s="234"/>
      <c r="AO1845" s="234"/>
    </row>
    <row r="1846" spans="1:45" ht="14.4" x14ac:dyDescent="0.3">
      <c r="A1846" s="233"/>
      <c r="B1846" s="234"/>
      <c r="AO1846" s="234"/>
    </row>
    <row r="1847" spans="1:45" ht="21.6" x14ac:dyDescent="0.3">
      <c r="A1847" s="233"/>
      <c r="B1847" s="234"/>
      <c r="AO1847" s="234"/>
      <c r="AP1847" s="246"/>
      <c r="AQ1847" s="231"/>
      <c r="AS1847"/>
    </row>
    <row r="1848" spans="1:45" ht="14.4" x14ac:dyDescent="0.3">
      <c r="A1848" s="233"/>
      <c r="B1848" s="234"/>
      <c r="AO1848" s="234"/>
    </row>
    <row r="1849" spans="1:45" ht="14.4" x14ac:dyDescent="0.3">
      <c r="A1849" s="233"/>
      <c r="B1849" s="234"/>
      <c r="AO1849" s="234"/>
    </row>
    <row r="1850" spans="1:45" ht="21.6" x14ac:dyDescent="0.3">
      <c r="A1850" s="233"/>
      <c r="B1850" s="234"/>
      <c r="AO1850" s="234"/>
      <c r="AP1850" s="246"/>
      <c r="AQ1850" s="231"/>
      <c r="AS1850"/>
    </row>
    <row r="1851" spans="1:45" ht="21.6" x14ac:dyDescent="0.3">
      <c r="A1851" s="233"/>
      <c r="B1851" s="234"/>
      <c r="AO1851" s="234"/>
      <c r="AP1851" s="246"/>
      <c r="AQ1851" s="231"/>
      <c r="AS1851"/>
    </row>
    <row r="1852" spans="1:45" ht="21.6" x14ac:dyDescent="0.3">
      <c r="A1852" s="233"/>
      <c r="B1852" s="234"/>
      <c r="AO1852" s="234"/>
      <c r="AP1852" s="246"/>
      <c r="AQ1852" s="231"/>
      <c r="AS1852"/>
    </row>
    <row r="1853" spans="1:45" ht="21.6" x14ac:dyDescent="0.3">
      <c r="A1853" s="233"/>
      <c r="B1853" s="234"/>
      <c r="AO1853" s="234"/>
      <c r="AP1853" s="246"/>
      <c r="AQ1853" s="231"/>
      <c r="AS1853"/>
    </row>
    <row r="1854" spans="1:45" ht="21.6" x14ac:dyDescent="0.3">
      <c r="A1854" s="233"/>
      <c r="B1854" s="234"/>
      <c r="AO1854" s="234"/>
      <c r="AP1854" s="246"/>
      <c r="AQ1854" s="231"/>
      <c r="AS1854"/>
    </row>
    <row r="1855" spans="1:45" ht="14.4" x14ac:dyDescent="0.3">
      <c r="A1855" s="233"/>
      <c r="B1855" s="234"/>
      <c r="AO1855" s="234"/>
    </row>
    <row r="1856" spans="1:45" ht="21.6" x14ac:dyDescent="0.3">
      <c r="A1856" s="233"/>
      <c r="B1856" s="234"/>
      <c r="AO1856" s="234"/>
      <c r="AP1856" s="246"/>
      <c r="AQ1856" s="231"/>
      <c r="AS1856"/>
    </row>
    <row r="1857" spans="1:45" ht="14.4" x14ac:dyDescent="0.3">
      <c r="A1857" s="233"/>
      <c r="B1857" s="234"/>
      <c r="AO1857" s="234"/>
    </row>
    <row r="1858" spans="1:45" ht="21.6" x14ac:dyDescent="0.3">
      <c r="A1858" s="233"/>
      <c r="B1858" s="234"/>
      <c r="AO1858" s="234"/>
      <c r="AP1858" s="246"/>
      <c r="AQ1858" s="231"/>
      <c r="AS1858"/>
    </row>
    <row r="1859" spans="1:45" ht="14.4" x14ac:dyDescent="0.3">
      <c r="A1859" s="233"/>
      <c r="B1859" s="234"/>
      <c r="AO1859" s="237"/>
      <c r="AP1859" s="245"/>
      <c r="AQ1859" s="245"/>
      <c r="AS1859"/>
    </row>
    <row r="1860" spans="1:45" ht="21.6" x14ac:dyDescent="0.3">
      <c r="A1860" s="233"/>
      <c r="B1860" s="234"/>
      <c r="AO1860" s="234"/>
      <c r="AP1860" s="246"/>
      <c r="AQ1860" s="231"/>
      <c r="AS1860"/>
    </row>
    <row r="1861" spans="1:45" ht="21.6" x14ac:dyDescent="0.3">
      <c r="A1861" s="233"/>
      <c r="B1861" s="234"/>
      <c r="AO1861" s="234"/>
      <c r="AP1861" s="246"/>
      <c r="AQ1861" s="231"/>
      <c r="AS1861"/>
    </row>
    <row r="1862" spans="1:45" ht="21.6" x14ac:dyDescent="0.3">
      <c r="A1862" s="233"/>
      <c r="B1862" s="234"/>
      <c r="AO1862" s="234"/>
      <c r="AP1862" s="246"/>
      <c r="AQ1862" s="231"/>
      <c r="AS1862"/>
    </row>
    <row r="1863" spans="1:45" ht="21.6" x14ac:dyDescent="0.3">
      <c r="A1863" s="233"/>
      <c r="B1863" s="234"/>
      <c r="AO1863" s="234"/>
      <c r="AP1863" s="246"/>
      <c r="AQ1863" s="231"/>
      <c r="AS1863"/>
    </row>
    <row r="1864" spans="1:45" ht="14.4" x14ac:dyDescent="0.3">
      <c r="A1864" s="233"/>
      <c r="B1864" s="234"/>
      <c r="AO1864" s="234"/>
    </row>
    <row r="1865" spans="1:45" ht="21.6" x14ac:dyDescent="0.3">
      <c r="A1865" s="233"/>
      <c r="B1865" s="234"/>
      <c r="AO1865" s="234"/>
      <c r="AP1865" s="246"/>
      <c r="AQ1865" s="231"/>
      <c r="AS1865"/>
    </row>
    <row r="1866" spans="1:45" ht="14.4" x14ac:dyDescent="0.3">
      <c r="A1866" s="233"/>
      <c r="B1866" s="234"/>
      <c r="AO1866" s="234"/>
    </row>
    <row r="1867" spans="1:45" ht="21.6" x14ac:dyDescent="0.3">
      <c r="A1867" s="233"/>
      <c r="B1867" s="234"/>
      <c r="AO1867" s="234"/>
      <c r="AP1867" s="246"/>
      <c r="AQ1867" s="231"/>
      <c r="AS1867"/>
    </row>
    <row r="1868" spans="1:45" ht="14.4" x14ac:dyDescent="0.3">
      <c r="A1868" s="233"/>
      <c r="B1868" s="234"/>
      <c r="AO1868" s="234"/>
    </row>
    <row r="1869" spans="1:45" ht="21.6" x14ac:dyDescent="0.3">
      <c r="A1869" s="233"/>
      <c r="B1869" s="234"/>
      <c r="AO1869" s="234"/>
      <c r="AP1869" s="246"/>
      <c r="AQ1869" s="231"/>
      <c r="AS1869"/>
    </row>
    <row r="1870" spans="1:45" ht="21.6" x14ac:dyDescent="0.3">
      <c r="A1870" s="233"/>
      <c r="B1870" s="234"/>
      <c r="AO1870" s="234"/>
      <c r="AP1870" s="246"/>
      <c r="AQ1870" s="231"/>
      <c r="AS1870"/>
    </row>
    <row r="1871" spans="1:45" ht="21.6" x14ac:dyDescent="0.65">
      <c r="A1871" s="233"/>
      <c r="B1871" s="234"/>
      <c r="AO1871" s="236"/>
      <c r="AP1871" s="245"/>
      <c r="AQ1871" s="245"/>
      <c r="AS1871"/>
    </row>
    <row r="1872" spans="1:45" ht="14.4" x14ac:dyDescent="0.3">
      <c r="A1872" s="233"/>
      <c r="B1872" s="234"/>
      <c r="AO1872" s="234"/>
    </row>
    <row r="1873" spans="1:45" ht="21.6" x14ac:dyDescent="0.3">
      <c r="A1873" s="233"/>
      <c r="B1873" s="234"/>
      <c r="AO1873" s="234"/>
      <c r="AP1873" s="246"/>
      <c r="AQ1873" s="231"/>
      <c r="AS1873"/>
    </row>
    <row r="1874" spans="1:45" ht="21.6" x14ac:dyDescent="0.3">
      <c r="A1874" s="233"/>
      <c r="B1874" s="234"/>
      <c r="AO1874" s="234"/>
      <c r="AP1874" s="246"/>
      <c r="AQ1874" s="231"/>
      <c r="AS1874"/>
    </row>
    <row r="1875" spans="1:45" ht="21.6" x14ac:dyDescent="0.3">
      <c r="A1875" s="233"/>
      <c r="B1875" s="234"/>
      <c r="AO1875" s="234"/>
      <c r="AP1875" s="246"/>
      <c r="AQ1875" s="231"/>
      <c r="AS1875"/>
    </row>
    <row r="1876" spans="1:45" ht="14.4" x14ac:dyDescent="0.3">
      <c r="A1876" s="233"/>
      <c r="B1876" s="234"/>
      <c r="AO1876" s="234"/>
    </row>
    <row r="1877" spans="1:45" ht="14.4" x14ac:dyDescent="0.3">
      <c r="A1877" s="233"/>
      <c r="B1877" s="234"/>
      <c r="AO1877" s="234"/>
    </row>
    <row r="1878" spans="1:45" ht="21.6" x14ac:dyDescent="0.3">
      <c r="A1878" s="233"/>
      <c r="B1878" s="234"/>
      <c r="AO1878" s="234"/>
      <c r="AP1878" s="246"/>
      <c r="AQ1878" s="231"/>
      <c r="AS1878"/>
    </row>
    <row r="1879" spans="1:45" ht="14.4" x14ac:dyDescent="0.3">
      <c r="A1879" s="233"/>
      <c r="B1879" s="234"/>
      <c r="AO1879" s="234"/>
    </row>
    <row r="1880" spans="1:45" ht="21.6" x14ac:dyDescent="0.3">
      <c r="A1880" s="233"/>
      <c r="B1880" s="234"/>
      <c r="AO1880" s="234"/>
      <c r="AP1880" s="246"/>
      <c r="AQ1880" s="231"/>
      <c r="AS1880"/>
    </row>
    <row r="1881" spans="1:45" ht="14.4" x14ac:dyDescent="0.3">
      <c r="A1881" s="233"/>
      <c r="B1881" s="234"/>
      <c r="AO1881" s="234"/>
    </row>
    <row r="1882" spans="1:45" ht="21.6" x14ac:dyDescent="0.3">
      <c r="A1882" s="233"/>
      <c r="B1882" s="234"/>
      <c r="AO1882" s="234"/>
      <c r="AP1882" s="246"/>
      <c r="AQ1882" s="231"/>
      <c r="AS1882"/>
    </row>
    <row r="1883" spans="1:45" ht="21.6" x14ac:dyDescent="0.3">
      <c r="A1883" s="233"/>
      <c r="B1883" s="234"/>
      <c r="AO1883" s="234"/>
      <c r="AP1883" s="246"/>
      <c r="AQ1883" s="231"/>
      <c r="AS1883"/>
    </row>
    <row r="1884" spans="1:45" ht="14.4" x14ac:dyDescent="0.3">
      <c r="A1884" s="233"/>
      <c r="B1884" s="234"/>
      <c r="AO1884" s="234"/>
    </row>
    <row r="1885" spans="1:45" ht="21.6" x14ac:dyDescent="0.3">
      <c r="A1885" s="233"/>
      <c r="B1885" s="234"/>
      <c r="AO1885" s="234"/>
      <c r="AP1885" s="246"/>
      <c r="AQ1885" s="231"/>
      <c r="AS1885"/>
    </row>
    <row r="1886" spans="1:45" ht="14.4" x14ac:dyDescent="0.3">
      <c r="A1886" s="233"/>
      <c r="B1886" s="234"/>
      <c r="AO1886" s="234"/>
    </row>
    <row r="1887" spans="1:45" ht="14.4" x14ac:dyDescent="0.3">
      <c r="A1887" s="233"/>
      <c r="B1887" s="234"/>
      <c r="AO1887" s="237"/>
      <c r="AP1887" s="245"/>
      <c r="AQ1887" s="245"/>
      <c r="AS1887"/>
    </row>
    <row r="1888" spans="1:45" ht="14.4" x14ac:dyDescent="0.3">
      <c r="A1888" s="233"/>
      <c r="B1888" s="234"/>
      <c r="AO1888" s="234"/>
    </row>
    <row r="1889" spans="1:45" ht="14.4" x14ac:dyDescent="0.3">
      <c r="A1889" s="233"/>
      <c r="B1889" s="234"/>
      <c r="AO1889" s="234"/>
    </row>
    <row r="1890" spans="1:45" ht="14.4" x14ac:dyDescent="0.3">
      <c r="A1890" s="233"/>
      <c r="B1890" s="234"/>
      <c r="AO1890" s="234"/>
    </row>
    <row r="1891" spans="1:45" ht="21.6" x14ac:dyDescent="0.3">
      <c r="A1891" s="233"/>
      <c r="B1891" s="234"/>
      <c r="AO1891" s="234"/>
      <c r="AP1891" s="246"/>
      <c r="AQ1891" s="231"/>
      <c r="AS1891"/>
    </row>
    <row r="1892" spans="1:45" ht="21.6" x14ac:dyDescent="0.3">
      <c r="A1892" s="233"/>
      <c r="B1892" s="234"/>
      <c r="AO1892" s="234"/>
      <c r="AP1892" s="246"/>
      <c r="AQ1892" s="231"/>
      <c r="AS1892"/>
    </row>
    <row r="1893" spans="1:45" ht="21.6" x14ac:dyDescent="0.3">
      <c r="A1893" s="233"/>
      <c r="B1893" s="234"/>
      <c r="AO1893" s="234"/>
      <c r="AP1893" s="246"/>
      <c r="AQ1893" s="231"/>
      <c r="AS1893"/>
    </row>
    <row r="1894" spans="1:45" ht="21.6" x14ac:dyDescent="0.3">
      <c r="A1894" s="233"/>
      <c r="B1894" s="234"/>
      <c r="AO1894" s="234"/>
      <c r="AP1894" s="246"/>
      <c r="AQ1894" s="231"/>
      <c r="AS1894"/>
    </row>
    <row r="1895" spans="1:45" ht="21.6" x14ac:dyDescent="0.3">
      <c r="A1895" s="233"/>
      <c r="B1895" s="234"/>
      <c r="AO1895" s="234"/>
      <c r="AP1895" s="246"/>
      <c r="AQ1895" s="231"/>
      <c r="AS1895"/>
    </row>
    <row r="1896" spans="1:45" ht="21.6" x14ac:dyDescent="0.3">
      <c r="A1896" s="233"/>
      <c r="B1896" s="234"/>
      <c r="AO1896" s="234"/>
      <c r="AP1896" s="246"/>
      <c r="AQ1896" s="231"/>
      <c r="AS1896"/>
    </row>
    <row r="1897" spans="1:45" ht="21.6" x14ac:dyDescent="0.3">
      <c r="A1897" s="233"/>
      <c r="B1897" s="234"/>
      <c r="AO1897" s="234"/>
      <c r="AP1897" s="246"/>
      <c r="AQ1897" s="231"/>
      <c r="AS1897"/>
    </row>
    <row r="1898" spans="1:45" ht="14.4" x14ac:dyDescent="0.3">
      <c r="A1898" s="233"/>
      <c r="B1898" s="234"/>
      <c r="AO1898" s="234"/>
    </row>
    <row r="1899" spans="1:45" ht="14.4" x14ac:dyDescent="0.3">
      <c r="A1899" s="233"/>
      <c r="B1899" s="234"/>
      <c r="AO1899" s="234"/>
    </row>
    <row r="1900" spans="1:45" ht="21.6" x14ac:dyDescent="0.3">
      <c r="A1900" s="233"/>
      <c r="B1900" s="234"/>
      <c r="AO1900" s="234"/>
      <c r="AP1900" s="246"/>
      <c r="AQ1900" s="231"/>
      <c r="AS1900"/>
    </row>
    <row r="1901" spans="1:45" ht="14.4" x14ac:dyDescent="0.3">
      <c r="A1901" s="233"/>
      <c r="B1901" s="234"/>
      <c r="AO1901" s="234"/>
    </row>
    <row r="1902" spans="1:45" ht="21.6" x14ac:dyDescent="0.3">
      <c r="A1902" s="233"/>
      <c r="B1902" s="234"/>
      <c r="AO1902" s="234"/>
      <c r="AP1902" s="246"/>
      <c r="AQ1902" s="231"/>
      <c r="AS1902"/>
    </row>
    <row r="1903" spans="1:45" ht="21.6" x14ac:dyDescent="0.3">
      <c r="A1903" s="233"/>
      <c r="B1903" s="234"/>
      <c r="AO1903" s="234"/>
      <c r="AP1903" s="246"/>
      <c r="AQ1903" s="231"/>
      <c r="AS1903"/>
    </row>
    <row r="1904" spans="1:45" ht="21.6" x14ac:dyDescent="0.3">
      <c r="A1904" s="233"/>
      <c r="B1904" s="234"/>
      <c r="AO1904" s="234"/>
      <c r="AP1904" s="246"/>
      <c r="AQ1904" s="231"/>
      <c r="AS1904"/>
    </row>
    <row r="1905" spans="1:45" ht="21.6" x14ac:dyDescent="0.3">
      <c r="A1905" s="233"/>
      <c r="B1905" s="234"/>
      <c r="AO1905" s="234"/>
      <c r="AP1905" s="246"/>
      <c r="AQ1905" s="231"/>
      <c r="AS1905"/>
    </row>
    <row r="1906" spans="1:45" ht="14.4" x14ac:dyDescent="0.3">
      <c r="A1906" s="233"/>
      <c r="B1906" s="234"/>
      <c r="AO1906" s="234"/>
    </row>
    <row r="1907" spans="1:45" ht="21.6" x14ac:dyDescent="0.3">
      <c r="A1907" s="233"/>
      <c r="B1907" s="234"/>
      <c r="AO1907" s="234"/>
      <c r="AP1907" s="246"/>
      <c r="AQ1907" s="231"/>
      <c r="AS1907"/>
    </row>
    <row r="1908" spans="1:45" ht="21.6" x14ac:dyDescent="0.3">
      <c r="A1908" s="233"/>
      <c r="B1908" s="234"/>
      <c r="AO1908" s="234"/>
      <c r="AP1908" s="246"/>
      <c r="AQ1908" s="231"/>
      <c r="AS1908"/>
    </row>
    <row r="1909" spans="1:45" ht="21.6" x14ac:dyDescent="0.3">
      <c r="A1909" s="233"/>
      <c r="B1909" s="234"/>
      <c r="AO1909" s="234"/>
      <c r="AP1909" s="246"/>
      <c r="AQ1909" s="231"/>
      <c r="AS1909"/>
    </row>
    <row r="1910" spans="1:45" ht="21.6" x14ac:dyDescent="0.65">
      <c r="A1910" s="233"/>
      <c r="B1910" s="234"/>
      <c r="AO1910" s="236"/>
      <c r="AP1910" s="245"/>
      <c r="AQ1910" s="245"/>
      <c r="AS1910"/>
    </row>
    <row r="1911" spans="1:45" ht="14.4" x14ac:dyDescent="0.3">
      <c r="A1911" s="233"/>
      <c r="B1911" s="234"/>
      <c r="AO1911" s="234"/>
    </row>
    <row r="1912" spans="1:45" ht="21.6" x14ac:dyDescent="0.3">
      <c r="A1912" s="233"/>
      <c r="B1912" s="234"/>
      <c r="AO1912" s="234"/>
      <c r="AP1912" s="246"/>
      <c r="AQ1912" s="231"/>
      <c r="AS1912"/>
    </row>
    <row r="1913" spans="1:45" ht="14.4" x14ac:dyDescent="0.3">
      <c r="A1913" s="233"/>
      <c r="B1913" s="234"/>
      <c r="AO1913" s="237"/>
      <c r="AP1913" s="245"/>
      <c r="AQ1913" s="245"/>
      <c r="AS1913"/>
    </row>
    <row r="1914" spans="1:45" ht="21.6" x14ac:dyDescent="0.3">
      <c r="A1914" s="233"/>
      <c r="B1914" s="234"/>
      <c r="AO1914" s="234"/>
      <c r="AP1914" s="246"/>
      <c r="AQ1914" s="231"/>
      <c r="AS1914"/>
    </row>
    <row r="1915" spans="1:45" ht="21.6" x14ac:dyDescent="0.3">
      <c r="A1915" s="233"/>
      <c r="B1915" s="234"/>
      <c r="AO1915" s="234"/>
      <c r="AP1915" s="246"/>
      <c r="AQ1915" s="231"/>
      <c r="AS1915"/>
    </row>
    <row r="1916" spans="1:45" ht="21.6" x14ac:dyDescent="0.3">
      <c r="A1916" s="233"/>
      <c r="B1916" s="234"/>
      <c r="AO1916" s="234"/>
      <c r="AP1916" s="246"/>
      <c r="AQ1916" s="231"/>
      <c r="AS1916"/>
    </row>
    <row r="1917" spans="1:45" ht="21.6" x14ac:dyDescent="0.3">
      <c r="A1917" s="233"/>
      <c r="B1917" s="234"/>
      <c r="AO1917" s="234"/>
      <c r="AP1917" s="246"/>
      <c r="AQ1917" s="231"/>
      <c r="AS1917"/>
    </row>
    <row r="1918" spans="1:45" ht="21.6" x14ac:dyDescent="0.3">
      <c r="A1918" s="233"/>
      <c r="B1918" s="234"/>
      <c r="AO1918" s="234"/>
      <c r="AP1918" s="246"/>
      <c r="AQ1918" s="231"/>
      <c r="AS1918"/>
    </row>
    <row r="1919" spans="1:45" ht="14.4" x14ac:dyDescent="0.3">
      <c r="A1919" s="233"/>
      <c r="B1919" s="234"/>
      <c r="AO1919" s="234"/>
    </row>
    <row r="1920" spans="1:45" ht="14.4" x14ac:dyDescent="0.3">
      <c r="A1920" s="233"/>
      <c r="B1920" s="234"/>
      <c r="AO1920" s="234"/>
    </row>
    <row r="1921" spans="1:45" ht="21.6" x14ac:dyDescent="0.3">
      <c r="A1921" s="233"/>
      <c r="B1921" s="234"/>
      <c r="AO1921" s="234"/>
      <c r="AP1921" s="246"/>
      <c r="AQ1921" s="231"/>
      <c r="AS1921"/>
    </row>
    <row r="1922" spans="1:45" ht="21.6" x14ac:dyDescent="0.65">
      <c r="A1922" s="233"/>
      <c r="B1922" s="234"/>
      <c r="AO1922" s="236"/>
      <c r="AP1922" s="245"/>
      <c r="AQ1922" s="245"/>
      <c r="AS1922"/>
    </row>
    <row r="1923" spans="1:45" ht="21.6" x14ac:dyDescent="0.3">
      <c r="A1923" s="233"/>
      <c r="B1923" s="234"/>
      <c r="AO1923" s="234"/>
      <c r="AP1923" s="246"/>
      <c r="AQ1923" s="231"/>
      <c r="AS1923"/>
    </row>
    <row r="1924" spans="1:45" ht="14.4" x14ac:dyDescent="0.3">
      <c r="A1924" s="233"/>
      <c r="B1924" s="234"/>
      <c r="AO1924" s="237"/>
      <c r="AP1924" s="245"/>
      <c r="AQ1924" s="245"/>
      <c r="AS1924"/>
    </row>
    <row r="1925" spans="1:45" ht="21.6" x14ac:dyDescent="0.3">
      <c r="A1925" s="233"/>
      <c r="B1925" s="234"/>
      <c r="AO1925" s="234"/>
      <c r="AP1925" s="246"/>
      <c r="AQ1925" s="231"/>
      <c r="AS1925"/>
    </row>
    <row r="1926" spans="1:45" ht="21.6" x14ac:dyDescent="0.3">
      <c r="A1926" s="233"/>
      <c r="B1926" s="234"/>
      <c r="AO1926" s="234"/>
      <c r="AP1926" s="246"/>
      <c r="AQ1926" s="231"/>
      <c r="AS1926"/>
    </row>
    <row r="1927" spans="1:45" ht="21.6" x14ac:dyDescent="0.3">
      <c r="A1927" s="233"/>
      <c r="B1927" s="234"/>
      <c r="AO1927" s="234"/>
      <c r="AP1927" s="246"/>
      <c r="AQ1927" s="231"/>
      <c r="AS1927"/>
    </row>
    <row r="1928" spans="1:45" ht="21.6" x14ac:dyDescent="0.3">
      <c r="A1928" s="233"/>
      <c r="B1928" s="234"/>
      <c r="AO1928" s="234"/>
      <c r="AP1928" s="246"/>
      <c r="AQ1928" s="231"/>
      <c r="AS1928"/>
    </row>
    <row r="1929" spans="1:45" ht="21.6" x14ac:dyDescent="0.3">
      <c r="A1929" s="233"/>
      <c r="B1929" s="234"/>
      <c r="AO1929" s="234"/>
      <c r="AP1929" s="246"/>
      <c r="AQ1929" s="231"/>
      <c r="AS1929"/>
    </row>
    <row r="1930" spans="1:45" ht="21.6" x14ac:dyDescent="0.3">
      <c r="A1930" s="233"/>
      <c r="B1930" s="234"/>
      <c r="AO1930" s="234"/>
      <c r="AP1930" s="246"/>
      <c r="AQ1930" s="231"/>
      <c r="AS1930"/>
    </row>
    <row r="1931" spans="1:45" ht="21.6" x14ac:dyDescent="0.3">
      <c r="A1931" s="233"/>
      <c r="B1931" s="234"/>
      <c r="AO1931" s="234"/>
      <c r="AP1931" s="246"/>
      <c r="AQ1931" s="231"/>
      <c r="AS1931"/>
    </row>
    <row r="1932" spans="1:45" ht="21.6" x14ac:dyDescent="0.3">
      <c r="A1932" s="233"/>
      <c r="B1932" s="234"/>
      <c r="AO1932" s="234"/>
      <c r="AP1932" s="246"/>
      <c r="AQ1932" s="231"/>
      <c r="AS1932"/>
    </row>
    <row r="1933" spans="1:45" ht="21.6" x14ac:dyDescent="0.3">
      <c r="A1933" s="233"/>
      <c r="B1933" s="234"/>
      <c r="AO1933" s="234"/>
      <c r="AP1933" s="246"/>
      <c r="AQ1933" s="231"/>
      <c r="AS1933"/>
    </row>
    <row r="1934" spans="1:45" ht="14.4" x14ac:dyDescent="0.3">
      <c r="A1934" s="233"/>
      <c r="B1934" s="234"/>
      <c r="AO1934" s="234"/>
    </row>
    <row r="1935" spans="1:45" ht="21.6" x14ac:dyDescent="0.3">
      <c r="A1935" s="233"/>
      <c r="B1935" s="234"/>
      <c r="AO1935" s="234"/>
      <c r="AP1935" s="246"/>
      <c r="AQ1935" s="231"/>
      <c r="AS1935"/>
    </row>
    <row r="1936" spans="1:45" ht="21.6" x14ac:dyDescent="0.3">
      <c r="A1936" s="233"/>
      <c r="B1936" s="234"/>
      <c r="AO1936" s="234"/>
      <c r="AP1936" s="246"/>
      <c r="AQ1936" s="231"/>
      <c r="AS1936"/>
    </row>
    <row r="1937" spans="1:45" ht="14.4" x14ac:dyDescent="0.3">
      <c r="A1937" s="233"/>
      <c r="B1937" s="234"/>
      <c r="AO1937" s="234"/>
    </row>
    <row r="1938" spans="1:45" ht="21.6" x14ac:dyDescent="0.3">
      <c r="A1938" s="233"/>
      <c r="B1938" s="234"/>
      <c r="AO1938" s="234"/>
      <c r="AP1938" s="246"/>
      <c r="AQ1938" s="231"/>
      <c r="AS1938"/>
    </row>
    <row r="1939" spans="1:45" ht="21.6" x14ac:dyDescent="0.3">
      <c r="A1939" s="233"/>
      <c r="B1939" s="234"/>
      <c r="AO1939" s="234"/>
      <c r="AP1939" s="246"/>
      <c r="AQ1939" s="231"/>
      <c r="AS1939"/>
    </row>
    <row r="1940" spans="1:45" ht="14.4" x14ac:dyDescent="0.3">
      <c r="A1940" s="233"/>
      <c r="B1940" s="234"/>
      <c r="AO1940" s="234"/>
    </row>
    <row r="1941" spans="1:45" ht="21.6" x14ac:dyDescent="0.3">
      <c r="A1941" s="233"/>
      <c r="B1941" s="234"/>
      <c r="AO1941" s="234"/>
      <c r="AP1941" s="246"/>
      <c r="AQ1941" s="231"/>
      <c r="AS1941"/>
    </row>
    <row r="1942" spans="1:45" ht="21.6" x14ac:dyDescent="0.65">
      <c r="A1942" s="233"/>
      <c r="B1942" s="234"/>
      <c r="AO1942" s="236"/>
      <c r="AP1942" s="245"/>
      <c r="AQ1942" s="245"/>
      <c r="AS1942"/>
    </row>
    <row r="1943" spans="1:45" ht="14.4" x14ac:dyDescent="0.3">
      <c r="A1943" s="233"/>
      <c r="B1943" s="234"/>
      <c r="AO1943" s="234"/>
    </row>
    <row r="1944" spans="1:45" ht="21.6" x14ac:dyDescent="0.3">
      <c r="A1944" s="233"/>
      <c r="B1944" s="234"/>
      <c r="AO1944" s="234"/>
      <c r="AP1944" s="246"/>
      <c r="AQ1944" s="231"/>
      <c r="AS1944"/>
    </row>
    <row r="1945" spans="1:45" ht="14.4" x14ac:dyDescent="0.3">
      <c r="A1945" s="233"/>
      <c r="B1945" s="234"/>
      <c r="AO1945" s="234"/>
    </row>
    <row r="1946" spans="1:45" ht="21.6" x14ac:dyDescent="0.3">
      <c r="A1946" s="233"/>
      <c r="B1946" s="234"/>
      <c r="AO1946" s="234"/>
      <c r="AP1946" s="246"/>
      <c r="AQ1946" s="231"/>
      <c r="AS1946"/>
    </row>
    <row r="1947" spans="1:45" ht="14.4" x14ac:dyDescent="0.3">
      <c r="A1947" s="233"/>
      <c r="B1947" s="234"/>
      <c r="AO1947" s="234"/>
    </row>
    <row r="1948" spans="1:45" ht="21.6" x14ac:dyDescent="0.3">
      <c r="A1948" s="233"/>
      <c r="B1948" s="234"/>
      <c r="AO1948" s="234"/>
      <c r="AP1948" s="246"/>
      <c r="AQ1948" s="231"/>
      <c r="AS1948"/>
    </row>
    <row r="1949" spans="1:45" ht="14.4" x14ac:dyDescent="0.3">
      <c r="A1949" s="233"/>
      <c r="B1949" s="234"/>
      <c r="AO1949" s="234"/>
    </row>
    <row r="1950" spans="1:45" ht="21.6" x14ac:dyDescent="0.3">
      <c r="A1950" s="233"/>
      <c r="B1950" s="234"/>
      <c r="AO1950" s="234"/>
      <c r="AP1950" s="246"/>
      <c r="AQ1950" s="231"/>
      <c r="AS1950"/>
    </row>
    <row r="1951" spans="1:45" ht="21.6" x14ac:dyDescent="0.3">
      <c r="A1951" s="233"/>
      <c r="B1951" s="234"/>
      <c r="AO1951" s="234"/>
      <c r="AP1951" s="246"/>
      <c r="AQ1951" s="231"/>
      <c r="AS1951"/>
    </row>
    <row r="1952" spans="1:45" ht="21.6" x14ac:dyDescent="0.3">
      <c r="A1952" s="233"/>
      <c r="B1952" s="234"/>
      <c r="AO1952" s="234"/>
      <c r="AP1952" s="246"/>
      <c r="AQ1952" s="231"/>
      <c r="AS1952"/>
    </row>
    <row r="1953" spans="1:45" ht="21.6" x14ac:dyDescent="0.3">
      <c r="A1953" s="233"/>
      <c r="B1953" s="234"/>
      <c r="AO1953" s="234"/>
      <c r="AP1953" s="246"/>
      <c r="AQ1953" s="231"/>
      <c r="AS1953"/>
    </row>
    <row r="1954" spans="1:45" ht="14.4" x14ac:dyDescent="0.3">
      <c r="A1954" s="233"/>
      <c r="B1954" s="234"/>
      <c r="AO1954" s="237"/>
      <c r="AP1954" s="245"/>
      <c r="AQ1954" s="245"/>
      <c r="AS1954"/>
    </row>
    <row r="1955" spans="1:45" ht="14.4" x14ac:dyDescent="0.3">
      <c r="A1955" s="233"/>
      <c r="B1955" s="234"/>
      <c r="AO1955" s="234"/>
    </row>
    <row r="1956" spans="1:45" ht="14.4" x14ac:dyDescent="0.3">
      <c r="A1956" s="233"/>
      <c r="B1956" s="234"/>
      <c r="AO1956" s="234"/>
    </row>
    <row r="1957" spans="1:45" ht="14.4" x14ac:dyDescent="0.3">
      <c r="A1957" s="233"/>
      <c r="B1957" s="234"/>
      <c r="AO1957" s="234"/>
    </row>
    <row r="1958" spans="1:45" ht="21.6" x14ac:dyDescent="0.3">
      <c r="A1958" s="233"/>
      <c r="B1958" s="234"/>
      <c r="AO1958" s="234"/>
      <c r="AP1958" s="246"/>
      <c r="AQ1958" s="231"/>
      <c r="AS1958"/>
    </row>
    <row r="1959" spans="1:45" ht="21.6" x14ac:dyDescent="0.3">
      <c r="A1959" s="233"/>
      <c r="B1959" s="234"/>
      <c r="AO1959" s="234"/>
      <c r="AP1959" s="246"/>
      <c r="AQ1959" s="231"/>
      <c r="AS1959"/>
    </row>
    <row r="1960" spans="1:45" ht="14.4" x14ac:dyDescent="0.3">
      <c r="A1960" s="233"/>
      <c r="B1960" s="234"/>
      <c r="AO1960" s="234"/>
    </row>
    <row r="1961" spans="1:45" ht="21.6" x14ac:dyDescent="0.3">
      <c r="A1961" s="233"/>
      <c r="B1961" s="234"/>
      <c r="AO1961" s="234"/>
      <c r="AP1961" s="246"/>
      <c r="AQ1961" s="231"/>
      <c r="AS1961"/>
    </row>
    <row r="1962" spans="1:45" ht="14.4" x14ac:dyDescent="0.3">
      <c r="A1962" s="233"/>
      <c r="B1962" s="234"/>
      <c r="AO1962" s="234"/>
    </row>
    <row r="1963" spans="1:45" ht="21.6" x14ac:dyDescent="0.65">
      <c r="A1963" s="233"/>
      <c r="B1963" s="234"/>
      <c r="AO1963" s="236"/>
      <c r="AP1963" s="245"/>
      <c r="AQ1963" s="245"/>
      <c r="AS1963"/>
    </row>
    <row r="1964" spans="1:45" ht="14.4" x14ac:dyDescent="0.3">
      <c r="A1964" s="233"/>
      <c r="B1964" s="234"/>
      <c r="AO1964" s="237"/>
      <c r="AP1964" s="245"/>
      <c r="AQ1964" s="245"/>
      <c r="AS1964"/>
    </row>
    <row r="1965" spans="1:45" ht="14.4" x14ac:dyDescent="0.3">
      <c r="A1965" s="233"/>
      <c r="B1965" s="234"/>
      <c r="AO1965" s="234"/>
    </row>
    <row r="1966" spans="1:45" ht="14.4" x14ac:dyDescent="0.3">
      <c r="A1966" s="233"/>
      <c r="B1966" s="234"/>
      <c r="AO1966" s="234"/>
    </row>
    <row r="1967" spans="1:45" ht="14.4" x14ac:dyDescent="0.3">
      <c r="A1967" s="233"/>
      <c r="B1967" s="234"/>
      <c r="AO1967" s="234"/>
    </row>
    <row r="1968" spans="1:45" ht="14.4" x14ac:dyDescent="0.3">
      <c r="A1968" s="233"/>
      <c r="B1968" s="234"/>
      <c r="AO1968" s="234"/>
    </row>
    <row r="1969" spans="1:45" ht="21.6" x14ac:dyDescent="0.3">
      <c r="A1969" s="233"/>
      <c r="B1969" s="234"/>
      <c r="AO1969" s="234"/>
      <c r="AP1969" s="246"/>
      <c r="AQ1969" s="231"/>
      <c r="AS1969"/>
    </row>
    <row r="1970" spans="1:45" ht="21.6" x14ac:dyDescent="0.3">
      <c r="A1970" s="233"/>
      <c r="B1970" s="234"/>
      <c r="AO1970" s="234"/>
      <c r="AP1970" s="246"/>
      <c r="AQ1970" s="231"/>
      <c r="AS1970"/>
    </row>
    <row r="1971" spans="1:45" ht="21.6" x14ac:dyDescent="0.3">
      <c r="A1971" s="233"/>
      <c r="B1971" s="234"/>
      <c r="AO1971" s="234"/>
      <c r="AP1971" s="246"/>
      <c r="AQ1971" s="231"/>
      <c r="AS1971"/>
    </row>
    <row r="1972" spans="1:45" ht="14.4" x14ac:dyDescent="0.3">
      <c r="A1972" s="233"/>
      <c r="B1972" s="234"/>
      <c r="AO1972" s="234"/>
    </row>
    <row r="1973" spans="1:45" ht="14.4" x14ac:dyDescent="0.3">
      <c r="A1973" s="233"/>
      <c r="B1973" s="234"/>
      <c r="AO1973" s="234"/>
    </row>
    <row r="1974" spans="1:45" ht="21.6" x14ac:dyDescent="0.3">
      <c r="A1974" s="233"/>
      <c r="B1974" s="234"/>
      <c r="AO1974" s="234"/>
      <c r="AP1974" s="246"/>
      <c r="AQ1974" s="231"/>
      <c r="AS1974"/>
    </row>
    <row r="1975" spans="1:45" ht="21.6" x14ac:dyDescent="0.3">
      <c r="A1975" s="233"/>
      <c r="B1975" s="234"/>
      <c r="AO1975" s="234"/>
      <c r="AP1975" s="246"/>
      <c r="AQ1975" s="231"/>
      <c r="AS1975"/>
    </row>
    <row r="1976" spans="1:45" ht="21.6" x14ac:dyDescent="0.3">
      <c r="A1976" s="233"/>
      <c r="B1976" s="234"/>
      <c r="AO1976" s="234"/>
      <c r="AP1976" s="246"/>
      <c r="AQ1976" s="231"/>
      <c r="AS1976"/>
    </row>
    <row r="1977" spans="1:45" ht="21.6" x14ac:dyDescent="0.3">
      <c r="A1977" s="233"/>
      <c r="B1977" s="234"/>
      <c r="AO1977" s="234"/>
      <c r="AP1977" s="246"/>
      <c r="AQ1977" s="231"/>
      <c r="AS1977"/>
    </row>
    <row r="1978" spans="1:45" ht="14.4" x14ac:dyDescent="0.3">
      <c r="A1978" s="233"/>
      <c r="B1978" s="234"/>
      <c r="AO1978" s="234"/>
    </row>
    <row r="1979" spans="1:45" ht="14.4" x14ac:dyDescent="0.3">
      <c r="A1979" s="233"/>
      <c r="B1979" s="234"/>
      <c r="AO1979" s="234"/>
    </row>
    <row r="1980" spans="1:45" ht="21.6" x14ac:dyDescent="0.3">
      <c r="A1980" s="233"/>
      <c r="B1980" s="234"/>
      <c r="AO1980" s="234"/>
      <c r="AP1980" s="246"/>
      <c r="AQ1980" s="231"/>
      <c r="AS1980"/>
    </row>
    <row r="1981" spans="1:45" ht="21.6" x14ac:dyDescent="0.3">
      <c r="A1981" s="233"/>
      <c r="B1981" s="234"/>
      <c r="AO1981" s="234"/>
      <c r="AP1981" s="246"/>
      <c r="AQ1981" s="231"/>
      <c r="AS1981"/>
    </row>
    <row r="1982" spans="1:45" ht="21.6" x14ac:dyDescent="0.3">
      <c r="A1982" s="233"/>
      <c r="B1982" s="234"/>
      <c r="AO1982" s="234"/>
      <c r="AP1982" s="246"/>
      <c r="AQ1982" s="231"/>
      <c r="AS1982"/>
    </row>
    <row r="1983" spans="1:45" ht="14.4" x14ac:dyDescent="0.3">
      <c r="A1983" s="233"/>
      <c r="B1983" s="234"/>
      <c r="AO1983" s="234"/>
    </row>
    <row r="1984" spans="1:45" ht="14.4" x14ac:dyDescent="0.3">
      <c r="A1984" s="233"/>
      <c r="B1984" s="234"/>
      <c r="AO1984" s="234"/>
    </row>
    <row r="1985" spans="1:45" ht="21.6" x14ac:dyDescent="0.3">
      <c r="A1985" s="233"/>
      <c r="B1985" s="234"/>
      <c r="AO1985" s="234"/>
      <c r="AP1985" s="246"/>
      <c r="AQ1985" s="231"/>
      <c r="AS1985"/>
    </row>
    <row r="1986" spans="1:45" ht="14.4" x14ac:dyDescent="0.3">
      <c r="A1986" s="233"/>
      <c r="B1986" s="234"/>
      <c r="AO1986" s="234"/>
    </row>
    <row r="1987" spans="1:45" ht="21.6" x14ac:dyDescent="0.3">
      <c r="A1987" s="233"/>
      <c r="B1987" s="234"/>
      <c r="AO1987" s="234"/>
      <c r="AP1987" s="246"/>
      <c r="AQ1987" s="231"/>
      <c r="AS1987"/>
    </row>
    <row r="1988" spans="1:45" ht="21.6" x14ac:dyDescent="0.3">
      <c r="A1988" s="233"/>
      <c r="B1988" s="234"/>
      <c r="AO1988" s="234"/>
      <c r="AP1988" s="246"/>
      <c r="AQ1988" s="231"/>
      <c r="AS1988"/>
    </row>
    <row r="1989" spans="1:45" ht="14.4" x14ac:dyDescent="0.3">
      <c r="A1989" s="233"/>
      <c r="B1989" s="234"/>
      <c r="AO1989" s="234"/>
    </row>
    <row r="1990" spans="1:45" ht="14.4" x14ac:dyDescent="0.3">
      <c r="A1990" s="233"/>
      <c r="B1990" s="234"/>
      <c r="AO1990" s="234"/>
    </row>
    <row r="1991" spans="1:45" ht="14.4" x14ac:dyDescent="0.3">
      <c r="A1991" s="233"/>
      <c r="B1991" s="234"/>
      <c r="AO1991" s="234"/>
    </row>
    <row r="1992" spans="1:45" ht="21.6" x14ac:dyDescent="0.3">
      <c r="A1992" s="233"/>
      <c r="B1992" s="234"/>
      <c r="AO1992" s="234"/>
      <c r="AP1992" s="246"/>
      <c r="AQ1992" s="231"/>
      <c r="AS1992"/>
    </row>
    <row r="1993" spans="1:45" ht="21.6" x14ac:dyDescent="0.3">
      <c r="A1993" s="233"/>
      <c r="B1993" s="234"/>
      <c r="AO1993" s="234"/>
      <c r="AP1993" s="246"/>
      <c r="AQ1993" s="231"/>
      <c r="AS1993"/>
    </row>
    <row r="1994" spans="1:45" ht="14.4" x14ac:dyDescent="0.3">
      <c r="A1994" s="233"/>
      <c r="B1994" s="234"/>
      <c r="AO1994" s="234"/>
    </row>
    <row r="1995" spans="1:45" ht="14.4" x14ac:dyDescent="0.3">
      <c r="A1995" s="233"/>
      <c r="B1995" s="234"/>
      <c r="AO1995" s="234"/>
    </row>
    <row r="1996" spans="1:45" ht="14.4" x14ac:dyDescent="0.3">
      <c r="A1996" s="233"/>
      <c r="B1996" s="234"/>
      <c r="AO1996" s="234"/>
    </row>
    <row r="1997" spans="1:45" ht="14.4" x14ac:dyDescent="0.3">
      <c r="A1997" s="233"/>
      <c r="B1997" s="234"/>
      <c r="AO1997" s="234"/>
    </row>
    <row r="1998" spans="1:45" ht="21.6" x14ac:dyDescent="0.3">
      <c r="A1998" s="233"/>
      <c r="B1998" s="234"/>
      <c r="AO1998" s="234"/>
      <c r="AP1998" s="246"/>
      <c r="AQ1998" s="231"/>
      <c r="AS1998"/>
    </row>
    <row r="1999" spans="1:45" ht="21.6" x14ac:dyDescent="0.3">
      <c r="A1999" s="233"/>
      <c r="B1999" s="234"/>
      <c r="AO1999" s="234"/>
      <c r="AP1999" s="246"/>
      <c r="AQ1999" s="231"/>
      <c r="AS1999"/>
    </row>
    <row r="2000" spans="1:45" ht="21.6" x14ac:dyDescent="0.3">
      <c r="A2000" s="233"/>
      <c r="B2000" s="234"/>
      <c r="AO2000" s="234"/>
      <c r="AP2000" s="246"/>
      <c r="AQ2000" s="231"/>
      <c r="AS2000"/>
    </row>
    <row r="2001" spans="1:45" ht="14.4" x14ac:dyDescent="0.3">
      <c r="A2001" s="233"/>
      <c r="B2001" s="234"/>
      <c r="AO2001" s="234"/>
    </row>
    <row r="2002" spans="1:45" ht="21.6" x14ac:dyDescent="0.3">
      <c r="A2002" s="233"/>
      <c r="B2002" s="234"/>
      <c r="AO2002" s="234"/>
      <c r="AP2002" s="246"/>
      <c r="AQ2002" s="231"/>
      <c r="AS2002"/>
    </row>
    <row r="2003" spans="1:45" ht="14.4" x14ac:dyDescent="0.3">
      <c r="A2003" s="233"/>
      <c r="B2003" s="234"/>
      <c r="AO2003" s="234"/>
    </row>
    <row r="2004" spans="1:45" ht="21.6" x14ac:dyDescent="0.3">
      <c r="A2004" s="233"/>
      <c r="B2004" s="234"/>
      <c r="AO2004" s="234"/>
      <c r="AP2004" s="246"/>
      <c r="AQ2004" s="231"/>
      <c r="AS2004"/>
    </row>
    <row r="2005" spans="1:45" ht="14.4" x14ac:dyDescent="0.3">
      <c r="A2005" s="233"/>
      <c r="B2005" s="234"/>
      <c r="AO2005" s="234"/>
    </row>
    <row r="2006" spans="1:45" ht="21.6" x14ac:dyDescent="0.65">
      <c r="A2006" s="233"/>
      <c r="B2006" s="234"/>
      <c r="AO2006" s="236"/>
      <c r="AP2006" s="245"/>
      <c r="AQ2006" s="245"/>
      <c r="AS2006"/>
    </row>
    <row r="2007" spans="1:45" ht="14.4" x14ac:dyDescent="0.3">
      <c r="A2007" s="233"/>
      <c r="B2007" s="234"/>
      <c r="AO2007" s="234"/>
      <c r="AP2007" s="248"/>
      <c r="AQ2007" s="248"/>
      <c r="AS2007"/>
    </row>
    <row r="2008" spans="1:45" ht="14.4" x14ac:dyDescent="0.3">
      <c r="A2008" s="233"/>
      <c r="B2008" s="234"/>
      <c r="AO2008" s="234"/>
    </row>
    <row r="2009" spans="1:45" ht="14.4" x14ac:dyDescent="0.3">
      <c r="A2009" s="233"/>
      <c r="B2009" s="234"/>
      <c r="AO2009" s="234"/>
    </row>
    <row r="2010" spans="1:45" ht="14.4" x14ac:dyDescent="0.3">
      <c r="A2010" s="233"/>
      <c r="B2010" s="234"/>
      <c r="AO2010" s="234"/>
      <c r="AP2010" s="245"/>
      <c r="AQ2010" s="245"/>
      <c r="AS2010"/>
    </row>
    <row r="2011" spans="1:45" ht="14.4" x14ac:dyDescent="0.3">
      <c r="A2011" s="233"/>
      <c r="B2011" s="234"/>
      <c r="AO2011" s="234"/>
    </row>
    <row r="2012" spans="1:45" ht="14.4" x14ac:dyDescent="0.3">
      <c r="A2012" s="233"/>
      <c r="B2012" s="234"/>
      <c r="AO2012" s="234"/>
    </row>
    <row r="2013" spans="1:45" ht="14.4" x14ac:dyDescent="0.3">
      <c r="A2013" s="233"/>
      <c r="B2013" s="234"/>
      <c r="C2013" s="235"/>
      <c r="D2013" s="235"/>
      <c r="E2013" s="235"/>
      <c r="F2013" s="235"/>
      <c r="G2013" s="235"/>
      <c r="H2013" s="235"/>
      <c r="I2013" s="235"/>
      <c r="J2013" s="235"/>
      <c r="K2013" s="235"/>
      <c r="L2013" s="235"/>
      <c r="M2013" s="235"/>
      <c r="N2013" s="235"/>
      <c r="O2013" s="235"/>
      <c r="P2013" s="235"/>
      <c r="Q2013" s="235"/>
      <c r="R2013" s="235"/>
      <c r="S2013" s="235"/>
      <c r="T2013" s="235"/>
      <c r="Z2013" s="235"/>
      <c r="AA2013" s="235"/>
      <c r="AB2013" s="235"/>
      <c r="AC2013" s="235"/>
      <c r="AD2013" s="235"/>
      <c r="AE2013" s="235"/>
      <c r="AF2013" s="235"/>
      <c r="AG2013" s="235"/>
      <c r="AH2013" s="235"/>
      <c r="AI2013" s="235"/>
      <c r="AJ2013" s="235"/>
      <c r="AK2013" s="235"/>
      <c r="AL2013" s="235"/>
      <c r="AM2013" s="235"/>
      <c r="AN2013" s="235"/>
      <c r="AO2013" s="234"/>
      <c r="AP2013" s="245"/>
      <c r="AQ2013" s="245"/>
      <c r="AS2013"/>
    </row>
    <row r="2014" spans="1:45" ht="14.4" x14ac:dyDescent="0.3">
      <c r="A2014" s="233"/>
      <c r="B2014" s="234"/>
      <c r="AO2014" s="234"/>
      <c r="AP2014" s="245"/>
      <c r="AQ2014" s="245"/>
      <c r="AS2014"/>
    </row>
    <row r="2015" spans="1:45" ht="14.4" x14ac:dyDescent="0.3">
      <c r="A2015" s="233"/>
      <c r="B2015" s="234"/>
      <c r="AO2015" s="234"/>
      <c r="AP2015" s="245"/>
      <c r="AQ2015" s="245"/>
      <c r="AS2015"/>
    </row>
    <row r="2016" spans="1:45" ht="14.4" x14ac:dyDescent="0.3">
      <c r="A2016" s="233"/>
      <c r="B2016" s="234"/>
      <c r="AO2016" s="234"/>
      <c r="AP2016" s="245"/>
      <c r="AQ2016" s="245"/>
      <c r="AS2016"/>
    </row>
    <row r="2017" spans="1:45" ht="14.4" x14ac:dyDescent="0.3">
      <c r="A2017" s="233"/>
      <c r="B2017" s="234"/>
      <c r="AO2017" s="234"/>
    </row>
    <row r="2018" spans="1:45" ht="14.4" x14ac:dyDescent="0.3">
      <c r="A2018" s="233"/>
      <c r="B2018" s="234"/>
      <c r="AO2018" s="234"/>
    </row>
    <row r="2019" spans="1:45" ht="14.4" x14ac:dyDescent="0.3">
      <c r="A2019" s="233"/>
      <c r="B2019" s="234"/>
      <c r="AO2019" s="234"/>
    </row>
    <row r="2020" spans="1:45" ht="14.4" x14ac:dyDescent="0.3">
      <c r="A2020" s="233"/>
      <c r="B2020" s="234"/>
      <c r="AO2020" s="234"/>
    </row>
    <row r="2021" spans="1:45" ht="14.4" x14ac:dyDescent="0.3">
      <c r="A2021" s="233"/>
      <c r="B2021" s="234"/>
      <c r="AO2021" s="234"/>
      <c r="AP2021" s="245"/>
      <c r="AQ2021" s="245"/>
      <c r="AS2021"/>
    </row>
    <row r="2022" spans="1:45" ht="14.4" x14ac:dyDescent="0.3">
      <c r="A2022" s="233"/>
      <c r="B2022" s="234"/>
      <c r="AO2022" s="234"/>
      <c r="AP2022" s="245"/>
      <c r="AQ2022" s="245"/>
      <c r="AS2022"/>
    </row>
    <row r="2023" spans="1:45" ht="14.4" x14ac:dyDescent="0.3">
      <c r="A2023" s="233"/>
      <c r="B2023" s="234"/>
      <c r="AO2023" s="234"/>
    </row>
    <row r="2024" spans="1:45" ht="14.4" x14ac:dyDescent="0.3">
      <c r="A2024" s="233"/>
      <c r="B2024" s="234"/>
      <c r="AO2024" s="234"/>
      <c r="AP2024" s="245"/>
      <c r="AQ2024" s="245"/>
      <c r="AS2024"/>
    </row>
    <row r="2025" spans="1:45" ht="14.4" x14ac:dyDescent="0.3">
      <c r="A2025" s="233"/>
      <c r="B2025" s="234"/>
      <c r="AO2025" s="234"/>
      <c r="AP2025" s="245"/>
      <c r="AQ2025" s="245"/>
      <c r="AS2025"/>
    </row>
    <row r="2026" spans="1:45" ht="14.4" x14ac:dyDescent="0.3">
      <c r="A2026" s="233"/>
      <c r="B2026" s="234"/>
      <c r="AO2026" s="234"/>
      <c r="AP2026" s="245"/>
      <c r="AQ2026" s="245"/>
      <c r="AS2026"/>
    </row>
    <row r="2027" spans="1:45" ht="14.4" x14ac:dyDescent="0.3">
      <c r="A2027" s="233"/>
      <c r="B2027" s="234"/>
      <c r="AO2027" s="234"/>
      <c r="AP2027" s="245"/>
      <c r="AQ2027" s="245"/>
      <c r="AS2027"/>
    </row>
    <row r="2028" spans="1:45" ht="14.4" x14ac:dyDescent="0.3">
      <c r="A2028" s="233"/>
      <c r="B2028" s="234"/>
      <c r="AO2028" s="234"/>
      <c r="AP2028" s="245"/>
      <c r="AQ2028" s="245"/>
      <c r="AS2028"/>
    </row>
    <row r="2029" spans="1:45" ht="14.4" x14ac:dyDescent="0.3">
      <c r="A2029" s="233"/>
      <c r="B2029" s="234"/>
      <c r="AO2029" s="234"/>
      <c r="AP2029" s="245"/>
      <c r="AQ2029" s="245"/>
      <c r="AS2029"/>
    </row>
    <row r="2030" spans="1:45" ht="14.4" x14ac:dyDescent="0.3">
      <c r="A2030" s="233"/>
      <c r="B2030" s="234"/>
      <c r="AO2030" s="234"/>
      <c r="AP2030" s="245"/>
      <c r="AQ2030" s="245"/>
      <c r="AS2030"/>
    </row>
    <row r="2031" spans="1:45" ht="14.4" x14ac:dyDescent="0.3">
      <c r="A2031" s="233"/>
      <c r="B2031" s="234"/>
      <c r="AO2031" s="237"/>
      <c r="AP2031" s="245"/>
      <c r="AQ2031" s="245"/>
      <c r="AS2031"/>
    </row>
    <row r="2032" spans="1:45" ht="14.4" x14ac:dyDescent="0.3">
      <c r="A2032" s="233"/>
      <c r="B2032" s="234"/>
      <c r="AO2032" s="234"/>
    </row>
    <row r="2033" spans="1:45" ht="14.4" x14ac:dyDescent="0.3">
      <c r="A2033" s="233"/>
      <c r="B2033" s="234"/>
      <c r="AO2033" s="234"/>
      <c r="AP2033" s="245"/>
      <c r="AQ2033" s="245"/>
      <c r="AS2033"/>
    </row>
    <row r="2034" spans="1:45" ht="14.4" x14ac:dyDescent="0.3">
      <c r="A2034" s="233"/>
      <c r="B2034" s="234"/>
      <c r="AO2034" s="234"/>
    </row>
    <row r="2035" spans="1:45" ht="14.4" x14ac:dyDescent="0.3">
      <c r="A2035" s="233"/>
      <c r="B2035" s="234"/>
      <c r="AO2035" s="234"/>
    </row>
    <row r="2036" spans="1:45" ht="14.4" x14ac:dyDescent="0.3">
      <c r="A2036" s="233"/>
      <c r="B2036" s="234"/>
      <c r="AO2036" s="234"/>
      <c r="AP2036" s="245"/>
      <c r="AQ2036" s="245"/>
      <c r="AS2036"/>
    </row>
    <row r="2037" spans="1:45" ht="14.4" x14ac:dyDescent="0.3">
      <c r="A2037" s="233"/>
      <c r="B2037" s="234"/>
      <c r="AO2037" s="234"/>
    </row>
    <row r="2038" spans="1:45" ht="14.4" x14ac:dyDescent="0.3">
      <c r="A2038" s="233"/>
      <c r="B2038" s="234"/>
      <c r="AO2038" s="234"/>
    </row>
    <row r="2039" spans="1:45" ht="14.4" x14ac:dyDescent="0.3">
      <c r="A2039" s="233"/>
      <c r="B2039" s="234"/>
      <c r="AO2039" s="234"/>
      <c r="AP2039" s="245"/>
      <c r="AQ2039" s="245"/>
      <c r="AS2039"/>
    </row>
    <row r="2040" spans="1:45" ht="21.6" x14ac:dyDescent="0.65">
      <c r="A2040" s="233"/>
      <c r="B2040" s="234"/>
      <c r="AO2040" s="236"/>
      <c r="AP2040" s="245"/>
      <c r="AQ2040" s="245"/>
      <c r="AS2040"/>
    </row>
    <row r="2041" spans="1:45" ht="14.4" x14ac:dyDescent="0.3">
      <c r="A2041" s="233"/>
      <c r="B2041" s="234"/>
      <c r="AO2041" s="234"/>
      <c r="AP2041" s="245"/>
      <c r="AQ2041" s="245"/>
      <c r="AS2041"/>
    </row>
    <row r="2042" spans="1:45" ht="14.4" x14ac:dyDescent="0.3">
      <c r="A2042" s="233"/>
      <c r="B2042" s="234"/>
      <c r="AO2042" s="234"/>
      <c r="AP2042" s="245"/>
      <c r="AQ2042" s="245"/>
      <c r="AS2042"/>
    </row>
    <row r="2043" spans="1:45" ht="14.4" x14ac:dyDescent="0.3">
      <c r="A2043" s="233"/>
      <c r="B2043" s="234"/>
      <c r="AO2043" s="234"/>
      <c r="AP2043" s="245"/>
      <c r="AQ2043" s="245"/>
      <c r="AS2043"/>
    </row>
    <row r="2044" spans="1:45" ht="14.4" x14ac:dyDescent="0.3">
      <c r="A2044" s="233"/>
      <c r="B2044" s="234"/>
      <c r="AO2044" s="234"/>
      <c r="AP2044" s="245"/>
      <c r="AQ2044" s="245"/>
      <c r="AS2044"/>
    </row>
    <row r="2045" spans="1:45" ht="14.4" x14ac:dyDescent="0.3">
      <c r="A2045" s="233"/>
      <c r="B2045" s="234"/>
      <c r="AO2045" s="234"/>
    </row>
    <row r="2046" spans="1:45" ht="14.4" x14ac:dyDescent="0.3">
      <c r="A2046" s="233"/>
      <c r="B2046" s="234"/>
      <c r="AO2046" s="234"/>
      <c r="AP2046" s="245"/>
      <c r="AQ2046" s="245"/>
      <c r="AS2046"/>
    </row>
    <row r="2047" spans="1:45" ht="14.4" x14ac:dyDescent="0.3">
      <c r="A2047" s="233"/>
      <c r="B2047" s="234"/>
      <c r="AO2047" s="234"/>
    </row>
    <row r="2048" spans="1:45" ht="14.4" x14ac:dyDescent="0.3">
      <c r="A2048" s="233"/>
      <c r="B2048" s="234"/>
      <c r="AO2048" s="234"/>
      <c r="AP2048" s="245"/>
      <c r="AQ2048" s="245"/>
      <c r="AS2048"/>
    </row>
    <row r="2049" spans="1:45" ht="14.4" x14ac:dyDescent="0.3">
      <c r="A2049" s="233"/>
      <c r="B2049" s="234"/>
      <c r="AO2049" s="234"/>
      <c r="AP2049" s="245"/>
      <c r="AQ2049" s="245"/>
      <c r="AS2049"/>
    </row>
    <row r="2050" spans="1:45" ht="14.4" x14ac:dyDescent="0.3">
      <c r="A2050" s="233"/>
      <c r="B2050" s="234"/>
      <c r="AO2050" s="234"/>
      <c r="AP2050" s="245"/>
      <c r="AQ2050" s="245"/>
      <c r="AS2050"/>
    </row>
    <row r="2051" spans="1:45" ht="14.4" x14ac:dyDescent="0.3">
      <c r="A2051" s="233"/>
      <c r="B2051" s="234"/>
      <c r="AO2051" s="234"/>
    </row>
    <row r="2052" spans="1:45" ht="14.4" x14ac:dyDescent="0.3">
      <c r="A2052" s="233"/>
      <c r="B2052" s="234"/>
      <c r="AO2052" s="234"/>
    </row>
    <row r="2053" spans="1:45" ht="14.4" x14ac:dyDescent="0.3">
      <c r="A2053" s="233"/>
      <c r="B2053" s="234"/>
      <c r="AO2053" s="237"/>
      <c r="AP2053" s="245"/>
      <c r="AQ2053" s="245"/>
      <c r="AS2053"/>
    </row>
    <row r="2054" spans="1:45" ht="21.6" x14ac:dyDescent="0.65">
      <c r="A2054" s="233"/>
      <c r="B2054" s="234"/>
      <c r="AO2054" s="236"/>
      <c r="AP2054" s="245"/>
      <c r="AQ2054" s="245"/>
      <c r="AS2054"/>
    </row>
    <row r="2055" spans="1:45" ht="14.4" x14ac:dyDescent="0.3">
      <c r="A2055" s="233"/>
      <c r="B2055" s="234"/>
      <c r="AO2055" s="234"/>
      <c r="AP2055" s="245"/>
      <c r="AQ2055" s="245"/>
      <c r="AS2055"/>
    </row>
    <row r="2056" spans="1:45" ht="14.4" x14ac:dyDescent="0.3">
      <c r="A2056" s="233"/>
      <c r="B2056" s="234"/>
      <c r="AO2056" s="234"/>
    </row>
    <row r="2057" spans="1:45" ht="14.4" x14ac:dyDescent="0.3">
      <c r="A2057" s="233"/>
      <c r="B2057" s="234"/>
      <c r="AO2057" s="234"/>
    </row>
    <row r="2058" spans="1:45" ht="14.4" x14ac:dyDescent="0.3">
      <c r="A2058" s="233"/>
      <c r="B2058" s="234"/>
      <c r="AO2058" s="234"/>
      <c r="AP2058" s="245"/>
      <c r="AQ2058" s="245"/>
      <c r="AS2058"/>
    </row>
    <row r="2059" spans="1:45" ht="14.4" x14ac:dyDescent="0.3">
      <c r="A2059" s="233"/>
      <c r="B2059" s="234"/>
      <c r="AO2059" s="234"/>
      <c r="AP2059" s="245"/>
      <c r="AQ2059" s="245"/>
      <c r="AS2059"/>
    </row>
    <row r="2060" spans="1:45" ht="14.4" x14ac:dyDescent="0.3">
      <c r="A2060" s="233"/>
      <c r="B2060" s="234"/>
      <c r="AO2060" s="234"/>
      <c r="AP2060" s="245"/>
      <c r="AQ2060" s="245"/>
      <c r="AS2060"/>
    </row>
    <row r="2061" spans="1:45" ht="14.4" x14ac:dyDescent="0.3">
      <c r="A2061" s="233"/>
      <c r="B2061" s="234"/>
      <c r="AO2061" s="237"/>
      <c r="AP2061" s="245"/>
      <c r="AQ2061" s="245"/>
      <c r="AS2061"/>
    </row>
    <row r="2062" spans="1:45" ht="14.4" x14ac:dyDescent="0.3">
      <c r="A2062" s="233"/>
      <c r="B2062" s="234"/>
      <c r="AO2062" s="234"/>
      <c r="AP2062" s="245"/>
      <c r="AQ2062" s="245"/>
      <c r="AS2062"/>
    </row>
    <row r="2063" spans="1:45" ht="14.4" x14ac:dyDescent="0.3">
      <c r="A2063" s="233"/>
      <c r="B2063" s="234"/>
      <c r="AO2063" s="234"/>
    </row>
    <row r="2064" spans="1:45" ht="14.4" x14ac:dyDescent="0.3">
      <c r="A2064" s="233"/>
      <c r="B2064" s="234"/>
      <c r="AO2064" s="234"/>
      <c r="AP2064" s="245"/>
      <c r="AQ2064" s="245"/>
      <c r="AS2064"/>
    </row>
    <row r="2065" spans="1:45" ht="14.4" x14ac:dyDescent="0.3">
      <c r="A2065" s="233"/>
      <c r="B2065" s="234"/>
      <c r="AO2065" s="234"/>
    </row>
    <row r="2066" spans="1:45" ht="14.4" x14ac:dyDescent="0.3">
      <c r="A2066" s="233"/>
      <c r="B2066" s="234"/>
      <c r="AO2066" s="234"/>
      <c r="AP2066" s="245"/>
      <c r="AQ2066" s="245"/>
      <c r="AS2066"/>
    </row>
    <row r="2067" spans="1:45" ht="14.4" x14ac:dyDescent="0.3">
      <c r="A2067" s="233"/>
      <c r="B2067" s="234"/>
      <c r="AO2067" s="234"/>
      <c r="AP2067" s="245"/>
      <c r="AQ2067" s="245"/>
      <c r="AS2067"/>
    </row>
    <row r="2068" spans="1:45" ht="14.4" x14ac:dyDescent="0.3">
      <c r="A2068" s="233"/>
      <c r="B2068" s="234"/>
      <c r="AO2068" s="234"/>
      <c r="AP2068" s="245"/>
      <c r="AQ2068" s="245"/>
      <c r="AS2068"/>
    </row>
    <row r="2069" spans="1:45" ht="14.4" x14ac:dyDescent="0.3">
      <c r="A2069" s="233"/>
      <c r="B2069" s="234"/>
      <c r="AO2069" s="234"/>
      <c r="AP2069" s="245"/>
      <c r="AQ2069" s="245"/>
      <c r="AS2069"/>
    </row>
    <row r="2070" spans="1:45" ht="14.4" x14ac:dyDescent="0.3">
      <c r="A2070" s="233"/>
      <c r="B2070" s="234"/>
      <c r="AO2070" s="234"/>
    </row>
    <row r="2071" spans="1:45" ht="14.4" x14ac:dyDescent="0.3">
      <c r="A2071" s="233"/>
      <c r="B2071" s="234"/>
      <c r="AO2071" s="234"/>
    </row>
    <row r="2072" spans="1:45" ht="14.4" x14ac:dyDescent="0.3">
      <c r="A2072" s="233"/>
      <c r="B2072" s="234"/>
      <c r="AO2072" s="234"/>
      <c r="AP2072" s="245"/>
      <c r="AQ2072" s="245"/>
      <c r="AS2072"/>
    </row>
    <row r="2073" spans="1:45" ht="14.4" x14ac:dyDescent="0.3">
      <c r="A2073" s="233"/>
      <c r="B2073" s="234"/>
      <c r="AO2073" s="234"/>
      <c r="AP2073" s="245"/>
      <c r="AQ2073" s="245"/>
      <c r="AS2073"/>
    </row>
    <row r="2074" spans="1:45" ht="21.6" x14ac:dyDescent="0.65">
      <c r="A2074" s="233"/>
      <c r="B2074" s="234"/>
      <c r="AO2074" s="236"/>
      <c r="AP2074" s="245"/>
      <c r="AQ2074" s="245"/>
      <c r="AS2074"/>
    </row>
    <row r="2075" spans="1:45" ht="14.4" x14ac:dyDescent="0.3">
      <c r="A2075" s="233"/>
      <c r="B2075" s="234"/>
      <c r="AO2075" s="234"/>
      <c r="AP2075" s="245"/>
      <c r="AQ2075" s="245"/>
      <c r="AS2075"/>
    </row>
    <row r="2076" spans="1:45" ht="14.4" x14ac:dyDescent="0.3">
      <c r="A2076" s="233"/>
      <c r="B2076" s="234"/>
      <c r="AO2076" s="234"/>
      <c r="AP2076" s="245"/>
      <c r="AQ2076" s="245"/>
      <c r="AS2076"/>
    </row>
    <row r="2077" spans="1:45" ht="14.4" x14ac:dyDescent="0.3">
      <c r="A2077" s="233"/>
      <c r="B2077" s="234"/>
      <c r="AO2077" s="234"/>
    </row>
    <row r="2078" spans="1:45" ht="14.4" x14ac:dyDescent="0.3">
      <c r="A2078" s="233"/>
      <c r="B2078" s="234"/>
      <c r="AO2078" s="234"/>
      <c r="AP2078" s="245"/>
      <c r="AQ2078" s="245"/>
      <c r="AS2078"/>
    </row>
    <row r="2079" spans="1:45" ht="14.4" x14ac:dyDescent="0.3">
      <c r="A2079" s="233"/>
      <c r="B2079" s="234"/>
      <c r="AO2079" s="234"/>
    </row>
    <row r="2080" spans="1:45" ht="14.4" x14ac:dyDescent="0.3">
      <c r="A2080" s="233"/>
      <c r="B2080" s="234"/>
      <c r="AO2080" s="234"/>
      <c r="AP2080" s="245"/>
      <c r="AQ2080" s="245"/>
      <c r="AS2080"/>
    </row>
    <row r="2081" spans="1:45" ht="14.4" x14ac:dyDescent="0.3">
      <c r="A2081" s="233"/>
      <c r="B2081" s="234"/>
      <c r="AO2081" s="234"/>
      <c r="AP2081" s="245"/>
      <c r="AQ2081" s="245"/>
      <c r="AS2081"/>
    </row>
    <row r="2082" spans="1:45" ht="21.6" x14ac:dyDescent="0.65">
      <c r="A2082" s="233"/>
      <c r="B2082" s="234"/>
      <c r="AO2082" s="236"/>
      <c r="AP2082" s="245"/>
      <c r="AQ2082" s="245"/>
      <c r="AS2082"/>
    </row>
    <row r="2083" spans="1:45" ht="14.4" x14ac:dyDescent="0.3">
      <c r="A2083" s="233"/>
      <c r="B2083" s="234"/>
      <c r="AO2083" s="234"/>
      <c r="AP2083" s="245"/>
      <c r="AQ2083" s="245"/>
      <c r="AS2083"/>
    </row>
    <row r="2084" spans="1:45" ht="14.4" x14ac:dyDescent="0.3">
      <c r="A2084" s="233"/>
      <c r="B2084" s="234"/>
      <c r="AO2084" s="234"/>
    </row>
    <row r="2085" spans="1:45" ht="14.4" x14ac:dyDescent="0.3">
      <c r="A2085" s="233"/>
      <c r="B2085" s="234"/>
      <c r="AO2085" s="234"/>
      <c r="AP2085" s="245"/>
      <c r="AQ2085" s="245"/>
      <c r="AS2085"/>
    </row>
    <row r="2086" spans="1:45" ht="14.4" x14ac:dyDescent="0.3">
      <c r="A2086" s="233"/>
      <c r="B2086" s="234"/>
      <c r="AO2086" s="234"/>
      <c r="AP2086" s="245"/>
      <c r="AQ2086" s="245"/>
      <c r="AS2086"/>
    </row>
    <row r="2087" spans="1:45" ht="14.4" x14ac:dyDescent="0.3">
      <c r="A2087" s="233"/>
      <c r="B2087" s="234"/>
      <c r="AO2087" s="234"/>
    </row>
    <row r="2088" spans="1:45" ht="14.4" x14ac:dyDescent="0.3">
      <c r="A2088" s="233"/>
      <c r="B2088" s="234"/>
      <c r="AO2088" s="234"/>
      <c r="AP2088" s="245"/>
      <c r="AQ2088" s="245"/>
      <c r="AS2088"/>
    </row>
    <row r="2089" spans="1:45" ht="14.4" x14ac:dyDescent="0.3">
      <c r="A2089" s="233"/>
      <c r="B2089" s="234"/>
      <c r="AO2089" s="234"/>
    </row>
    <row r="2090" spans="1:45" ht="14.4" x14ac:dyDescent="0.3">
      <c r="A2090" s="233"/>
      <c r="B2090" s="234"/>
      <c r="AO2090" s="234"/>
      <c r="AP2090" s="245"/>
      <c r="AQ2090" s="245"/>
      <c r="AS2090"/>
    </row>
    <row r="2091" spans="1:45" ht="14.4" x14ac:dyDescent="0.3">
      <c r="A2091" s="233"/>
      <c r="B2091" s="234"/>
      <c r="AO2091" s="234"/>
    </row>
    <row r="2092" spans="1:45" ht="14.4" x14ac:dyDescent="0.3">
      <c r="A2092" s="233"/>
      <c r="B2092" s="234"/>
      <c r="AO2092" s="234"/>
    </row>
    <row r="2093" spans="1:45" ht="14.4" x14ac:dyDescent="0.3">
      <c r="A2093" s="233"/>
      <c r="B2093" s="234"/>
      <c r="AO2093" s="237"/>
      <c r="AP2093" s="245"/>
      <c r="AQ2093" s="245"/>
      <c r="AS2093"/>
    </row>
    <row r="2094" spans="1:45" ht="14.4" x14ac:dyDescent="0.3">
      <c r="A2094" s="233"/>
      <c r="B2094" s="234"/>
      <c r="AO2094" s="234"/>
    </row>
    <row r="2095" spans="1:45" ht="21.6" x14ac:dyDescent="0.65">
      <c r="A2095" s="233"/>
      <c r="B2095" s="234"/>
      <c r="AO2095" s="236"/>
      <c r="AP2095" s="245"/>
      <c r="AQ2095" s="245"/>
      <c r="AS2095"/>
    </row>
    <row r="2096" spans="1:45" ht="14.4" x14ac:dyDescent="0.3">
      <c r="A2096" s="233"/>
      <c r="B2096" s="234"/>
      <c r="AO2096" s="234"/>
      <c r="AP2096" s="245"/>
      <c r="AQ2096" s="245"/>
      <c r="AS2096"/>
    </row>
    <row r="2097" spans="1:45" ht="14.4" x14ac:dyDescent="0.3">
      <c r="A2097" s="233"/>
      <c r="B2097" s="234"/>
      <c r="AO2097" s="234"/>
    </row>
    <row r="2098" spans="1:45" ht="14.4" x14ac:dyDescent="0.3">
      <c r="A2098" s="233"/>
      <c r="B2098" s="234"/>
      <c r="AO2098" s="234"/>
      <c r="AP2098" s="245"/>
      <c r="AQ2098" s="245"/>
      <c r="AS2098"/>
    </row>
    <row r="2099" spans="1:45" ht="14.4" x14ac:dyDescent="0.3">
      <c r="A2099" s="233"/>
      <c r="B2099" s="234"/>
      <c r="AO2099" s="234"/>
      <c r="AP2099" s="245"/>
      <c r="AQ2099" s="245"/>
      <c r="AS2099"/>
    </row>
    <row r="2100" spans="1:45" ht="14.4" x14ac:dyDescent="0.3">
      <c r="A2100" s="233"/>
      <c r="B2100" s="234"/>
      <c r="AO2100" s="234"/>
      <c r="AP2100" s="245"/>
      <c r="AQ2100" s="245"/>
      <c r="AS2100"/>
    </row>
    <row r="2101" spans="1:45" ht="14.4" x14ac:dyDescent="0.3">
      <c r="A2101" s="233"/>
      <c r="B2101" s="234"/>
      <c r="AO2101" s="234"/>
    </row>
    <row r="2102" spans="1:45" ht="14.4" x14ac:dyDescent="0.3">
      <c r="A2102" s="233"/>
      <c r="B2102" s="234"/>
      <c r="AO2102" s="234"/>
    </row>
    <row r="2103" spans="1:45" ht="14.4" x14ac:dyDescent="0.3">
      <c r="A2103" s="233"/>
      <c r="B2103" s="234"/>
      <c r="AO2103" s="234"/>
      <c r="AP2103" s="245"/>
      <c r="AQ2103" s="245"/>
      <c r="AS2103"/>
    </row>
    <row r="2104" spans="1:45" ht="14.4" x14ac:dyDescent="0.3">
      <c r="A2104" s="233"/>
      <c r="B2104" s="234"/>
      <c r="AO2104" s="234"/>
      <c r="AP2104" s="245"/>
      <c r="AQ2104" s="245"/>
      <c r="AS2104"/>
    </row>
    <row r="2105" spans="1:45" ht="14.4" x14ac:dyDescent="0.3">
      <c r="A2105" s="233"/>
      <c r="B2105" s="234"/>
      <c r="AO2105" s="234"/>
    </row>
    <row r="2106" spans="1:45" ht="14.4" x14ac:dyDescent="0.3">
      <c r="A2106" s="233"/>
      <c r="B2106" s="234"/>
      <c r="AO2106" s="234"/>
      <c r="AP2106" s="245"/>
      <c r="AQ2106" s="245"/>
      <c r="AS2106"/>
    </row>
    <row r="2107" spans="1:45" ht="14.4" x14ac:dyDescent="0.3">
      <c r="A2107" s="233"/>
      <c r="B2107" s="234"/>
      <c r="AO2107" s="234"/>
      <c r="AP2107" s="245"/>
      <c r="AQ2107" s="245"/>
      <c r="AS2107"/>
    </row>
    <row r="2108" spans="1:45" ht="14.4" x14ac:dyDescent="0.3">
      <c r="A2108" s="233"/>
      <c r="B2108" s="234"/>
      <c r="AO2108" s="234"/>
    </row>
    <row r="2109" spans="1:45" ht="14.4" x14ac:dyDescent="0.3">
      <c r="A2109" s="233"/>
      <c r="B2109" s="234"/>
      <c r="AO2109" s="234"/>
      <c r="AP2109" s="245"/>
      <c r="AQ2109" s="245"/>
      <c r="AS2109"/>
    </row>
    <row r="2110" spans="1:45" ht="14.4" x14ac:dyDescent="0.3">
      <c r="A2110" s="233"/>
      <c r="B2110" s="234"/>
      <c r="AO2110" s="234"/>
    </row>
    <row r="2111" spans="1:45" ht="14.4" x14ac:dyDescent="0.3">
      <c r="A2111" s="233"/>
      <c r="B2111" s="234"/>
      <c r="AO2111" s="234"/>
    </row>
    <row r="2112" spans="1:45" ht="14.4" x14ac:dyDescent="0.3">
      <c r="A2112" s="233"/>
      <c r="B2112" s="234"/>
      <c r="AO2112" s="234"/>
      <c r="AP2112" s="245"/>
      <c r="AQ2112" s="245"/>
      <c r="AS2112"/>
    </row>
    <row r="2113" spans="1:45" ht="14.4" x14ac:dyDescent="0.3">
      <c r="A2113" s="233"/>
      <c r="B2113" s="234"/>
      <c r="AO2113" s="234"/>
    </row>
    <row r="2114" spans="1:45" ht="14.4" x14ac:dyDescent="0.3">
      <c r="A2114" s="233"/>
      <c r="B2114" s="234"/>
      <c r="AO2114" s="234"/>
      <c r="AP2114" s="245"/>
      <c r="AQ2114" s="245"/>
      <c r="AS2114"/>
    </row>
    <row r="2115" spans="1:45" ht="14.4" x14ac:dyDescent="0.3">
      <c r="A2115" s="233"/>
      <c r="B2115" s="234"/>
      <c r="AO2115" s="234"/>
      <c r="AP2115" s="245"/>
      <c r="AQ2115" s="245"/>
      <c r="AS2115"/>
    </row>
    <row r="2116" spans="1:45" ht="14.4" x14ac:dyDescent="0.3">
      <c r="A2116" s="233"/>
      <c r="B2116" s="234"/>
      <c r="AO2116" s="237"/>
      <c r="AP2116" s="245"/>
      <c r="AQ2116" s="245"/>
      <c r="AS2116"/>
    </row>
    <row r="2117" spans="1:45" ht="14.4" x14ac:dyDescent="0.3">
      <c r="A2117" s="233"/>
      <c r="B2117" s="234"/>
      <c r="AO2117" s="234"/>
      <c r="AP2117" s="245"/>
      <c r="AQ2117" s="245"/>
      <c r="AS2117"/>
    </row>
    <row r="2118" spans="1:45" ht="14.4" x14ac:dyDescent="0.3">
      <c r="A2118" s="233"/>
      <c r="B2118" s="234"/>
      <c r="AO2118" s="234"/>
      <c r="AP2118" s="245"/>
      <c r="AQ2118" s="245"/>
      <c r="AS2118"/>
    </row>
    <row r="2119" spans="1:45" ht="14.4" x14ac:dyDescent="0.3">
      <c r="A2119" s="233"/>
      <c r="B2119" s="234"/>
      <c r="AO2119" s="234"/>
      <c r="AP2119" s="245"/>
      <c r="AQ2119" s="245"/>
      <c r="AS2119"/>
    </row>
    <row r="2120" spans="1:45" ht="14.4" x14ac:dyDescent="0.3">
      <c r="A2120" s="233"/>
      <c r="B2120" s="234"/>
      <c r="AO2120" s="234"/>
      <c r="AP2120" s="245"/>
      <c r="AQ2120" s="245"/>
      <c r="AS2120"/>
    </row>
    <row r="2121" spans="1:45" ht="14.4" x14ac:dyDescent="0.3">
      <c r="A2121" s="233"/>
      <c r="B2121" s="234"/>
      <c r="AO2121" s="234"/>
      <c r="AP2121" s="245"/>
      <c r="AQ2121" s="245"/>
      <c r="AS2121"/>
    </row>
    <row r="2122" spans="1:45" ht="14.4" x14ac:dyDescent="0.3">
      <c r="A2122" s="233"/>
      <c r="B2122" s="234"/>
      <c r="AO2122" s="234"/>
      <c r="AP2122" s="245"/>
      <c r="AQ2122" s="245"/>
      <c r="AS2122"/>
    </row>
    <row r="2123" spans="1:45" ht="14.4" x14ac:dyDescent="0.3">
      <c r="A2123" s="233"/>
      <c r="B2123" s="234"/>
      <c r="AO2123" s="234"/>
    </row>
    <row r="2124" spans="1:45" ht="14.4" x14ac:dyDescent="0.3">
      <c r="A2124" s="233"/>
      <c r="B2124" s="234"/>
      <c r="AO2124" s="234"/>
    </row>
    <row r="2125" spans="1:45" ht="14.4" x14ac:dyDescent="0.3">
      <c r="A2125" s="233"/>
      <c r="B2125" s="234"/>
      <c r="AO2125" s="234"/>
      <c r="AP2125" s="245"/>
      <c r="AQ2125" s="245"/>
      <c r="AS2125"/>
    </row>
    <row r="2126" spans="1:45" ht="14.4" x14ac:dyDescent="0.3">
      <c r="A2126" s="233"/>
      <c r="B2126" s="234"/>
      <c r="AO2126" s="234"/>
      <c r="AP2126" s="245"/>
      <c r="AQ2126" s="245"/>
      <c r="AS2126"/>
    </row>
    <row r="2127" spans="1:45" ht="14.4" x14ac:dyDescent="0.3">
      <c r="A2127" s="233"/>
      <c r="B2127" s="234"/>
      <c r="AO2127" s="234"/>
      <c r="AP2127" s="245"/>
      <c r="AQ2127" s="245"/>
      <c r="AS2127"/>
    </row>
    <row r="2128" spans="1:45" ht="14.4" x14ac:dyDescent="0.3">
      <c r="A2128" s="233"/>
      <c r="B2128" s="234"/>
      <c r="AO2128" s="234"/>
    </row>
    <row r="2129" spans="1:45" ht="14.4" x14ac:dyDescent="0.3">
      <c r="A2129" s="233"/>
      <c r="B2129" s="234"/>
      <c r="AO2129" s="234"/>
    </row>
    <row r="2130" spans="1:45" ht="14.4" x14ac:dyDescent="0.3">
      <c r="A2130" s="233"/>
      <c r="B2130" s="234"/>
      <c r="AO2130" s="234"/>
      <c r="AP2130" s="245"/>
      <c r="AQ2130" s="245"/>
      <c r="AS2130"/>
    </row>
    <row r="2131" spans="1:45" ht="14.4" x14ac:dyDescent="0.3">
      <c r="A2131" s="233"/>
      <c r="B2131" s="234"/>
      <c r="AO2131" s="234"/>
    </row>
    <row r="2132" spans="1:45" ht="14.4" x14ac:dyDescent="0.3">
      <c r="A2132" s="233"/>
      <c r="B2132" s="234"/>
      <c r="AO2132" s="234"/>
      <c r="AP2132" s="245"/>
      <c r="AQ2132" s="245"/>
      <c r="AS2132"/>
    </row>
    <row r="2133" spans="1:45" ht="14.4" x14ac:dyDescent="0.3">
      <c r="A2133" s="233"/>
      <c r="B2133" s="234"/>
      <c r="AO2133" s="234"/>
      <c r="AP2133" s="245"/>
      <c r="AQ2133" s="245"/>
      <c r="AS2133"/>
    </row>
    <row r="2134" spans="1:45" ht="14.4" x14ac:dyDescent="0.3">
      <c r="A2134" s="233"/>
      <c r="B2134" s="234"/>
      <c r="AO2134" s="234"/>
      <c r="AP2134" s="245"/>
      <c r="AQ2134" s="245"/>
      <c r="AS2134"/>
    </row>
    <row r="2135" spans="1:45" ht="14.4" x14ac:dyDescent="0.3">
      <c r="A2135" s="233"/>
      <c r="B2135" s="234"/>
      <c r="AO2135" s="234"/>
      <c r="AP2135" s="245"/>
      <c r="AQ2135" s="245"/>
      <c r="AS2135"/>
    </row>
    <row r="2136" spans="1:45" ht="14.4" x14ac:dyDescent="0.3">
      <c r="A2136" s="233"/>
      <c r="B2136" s="234"/>
      <c r="AO2136" s="234"/>
    </row>
    <row r="2137" spans="1:45" ht="21.6" x14ac:dyDescent="0.65">
      <c r="A2137" s="233"/>
      <c r="B2137" s="234"/>
      <c r="AO2137" s="236"/>
      <c r="AP2137" s="245"/>
      <c r="AQ2137" s="245"/>
      <c r="AS2137"/>
    </row>
    <row r="2138" spans="1:45" ht="14.4" x14ac:dyDescent="0.3">
      <c r="A2138" s="233"/>
      <c r="B2138" s="234"/>
      <c r="AO2138" s="234"/>
      <c r="AP2138" s="245"/>
      <c r="AQ2138" s="245"/>
      <c r="AS2138"/>
    </row>
    <row r="2139" spans="1:45" ht="14.4" x14ac:dyDescent="0.3">
      <c r="A2139" s="233"/>
      <c r="B2139" s="234"/>
      <c r="AO2139" s="234"/>
    </row>
    <row r="2140" spans="1:45" ht="14.4" x14ac:dyDescent="0.3">
      <c r="A2140" s="233"/>
      <c r="B2140" s="234"/>
      <c r="AO2140" s="234"/>
      <c r="AP2140" s="245"/>
      <c r="AQ2140" s="245"/>
      <c r="AS2140"/>
    </row>
    <row r="2141" spans="1:45" ht="14.4" x14ac:dyDescent="0.3">
      <c r="A2141" s="233"/>
      <c r="B2141" s="234"/>
      <c r="AO2141" s="237"/>
      <c r="AP2141" s="245"/>
      <c r="AQ2141" s="245"/>
      <c r="AS2141"/>
    </row>
    <row r="2142" spans="1:45" ht="14.4" x14ac:dyDescent="0.3">
      <c r="A2142" s="233"/>
      <c r="B2142" s="234"/>
      <c r="AO2142" s="234"/>
      <c r="AP2142" s="245"/>
      <c r="AQ2142" s="245"/>
      <c r="AS2142"/>
    </row>
    <row r="2143" spans="1:45" ht="14.4" x14ac:dyDescent="0.3">
      <c r="A2143" s="233"/>
      <c r="B2143" s="234"/>
      <c r="AO2143" s="234"/>
      <c r="AP2143" s="245"/>
      <c r="AQ2143" s="245"/>
      <c r="AS2143"/>
    </row>
    <row r="2144" spans="1:45" ht="21.6" x14ac:dyDescent="0.65">
      <c r="A2144" s="233"/>
      <c r="B2144" s="234"/>
      <c r="AO2144" s="236"/>
      <c r="AP2144" s="245"/>
      <c r="AQ2144" s="245"/>
      <c r="AS2144"/>
    </row>
    <row r="2145" spans="1:45" ht="14.4" x14ac:dyDescent="0.3">
      <c r="A2145" s="233"/>
      <c r="B2145" s="234"/>
      <c r="AO2145" s="234"/>
    </row>
    <row r="2146" spans="1:45" ht="14.4" x14ac:dyDescent="0.3">
      <c r="A2146" s="233"/>
      <c r="B2146" s="234"/>
      <c r="AO2146" s="234"/>
      <c r="AP2146" s="245"/>
      <c r="AQ2146" s="245"/>
      <c r="AS2146"/>
    </row>
    <row r="2147" spans="1:45" ht="14.4" x14ac:dyDescent="0.3">
      <c r="A2147" s="233"/>
      <c r="B2147" s="234"/>
      <c r="AO2147" s="234"/>
    </row>
    <row r="2148" spans="1:45" ht="14.4" x14ac:dyDescent="0.3">
      <c r="A2148" s="233"/>
      <c r="B2148" s="234"/>
      <c r="AO2148" s="234"/>
      <c r="AP2148" s="245"/>
      <c r="AQ2148" s="245"/>
      <c r="AS2148"/>
    </row>
    <row r="2149" spans="1:45" ht="14.4" x14ac:dyDescent="0.3">
      <c r="A2149" s="233"/>
      <c r="B2149" s="234"/>
      <c r="AO2149" s="234"/>
    </row>
    <row r="2150" spans="1:45" ht="14.4" x14ac:dyDescent="0.3">
      <c r="A2150" s="233"/>
      <c r="B2150" s="234"/>
      <c r="AO2150" s="234"/>
    </row>
    <row r="2151" spans="1:45" ht="14.4" x14ac:dyDescent="0.3">
      <c r="A2151" s="233"/>
      <c r="B2151" s="234"/>
      <c r="AO2151" s="234"/>
    </row>
    <row r="2152" spans="1:45" ht="14.4" x14ac:dyDescent="0.3">
      <c r="A2152" s="233"/>
      <c r="B2152" s="234"/>
      <c r="AO2152" s="234"/>
      <c r="AP2152" s="245"/>
      <c r="AQ2152" s="245"/>
      <c r="AS2152"/>
    </row>
    <row r="2153" spans="1:45" ht="14.4" x14ac:dyDescent="0.3">
      <c r="A2153" s="233"/>
      <c r="B2153" s="234"/>
      <c r="AO2153" s="234"/>
      <c r="AP2153" s="245"/>
      <c r="AQ2153" s="245"/>
      <c r="AS2153"/>
    </row>
    <row r="2154" spans="1:45" ht="21.6" x14ac:dyDescent="0.65">
      <c r="A2154" s="233"/>
      <c r="B2154" s="234"/>
      <c r="AO2154" s="236"/>
      <c r="AP2154" s="245"/>
      <c r="AQ2154" s="245"/>
      <c r="AS2154"/>
    </row>
    <row r="2155" spans="1:45" ht="14.4" x14ac:dyDescent="0.3">
      <c r="A2155" s="233"/>
      <c r="B2155" s="234"/>
      <c r="AO2155" s="234"/>
    </row>
    <row r="2156" spans="1:45" ht="14.4" x14ac:dyDescent="0.3">
      <c r="A2156" s="233"/>
      <c r="B2156" s="234"/>
      <c r="AO2156" s="234"/>
    </row>
    <row r="2157" spans="1:45" ht="14.4" x14ac:dyDescent="0.3">
      <c r="A2157" s="233"/>
      <c r="B2157" s="234"/>
      <c r="AO2157" s="234"/>
      <c r="AP2157" s="245"/>
      <c r="AQ2157" s="245"/>
      <c r="AS2157"/>
    </row>
    <row r="2158" spans="1:45" ht="14.4" x14ac:dyDescent="0.3">
      <c r="A2158" s="233"/>
      <c r="B2158" s="234"/>
      <c r="AO2158" s="234"/>
      <c r="AP2158" s="245"/>
      <c r="AQ2158" s="245"/>
      <c r="AS2158"/>
    </row>
    <row r="2159" spans="1:45" ht="14.4" x14ac:dyDescent="0.3">
      <c r="A2159" s="233"/>
      <c r="B2159" s="234"/>
      <c r="AO2159" s="234"/>
      <c r="AP2159" s="245"/>
      <c r="AQ2159" s="245"/>
      <c r="AS2159"/>
    </row>
    <row r="2160" spans="1:45" ht="14.4" x14ac:dyDescent="0.3">
      <c r="A2160" s="233"/>
      <c r="B2160" s="234"/>
      <c r="AO2160" s="234"/>
    </row>
    <row r="2161" spans="1:45" ht="14.4" x14ac:dyDescent="0.3">
      <c r="A2161" s="233"/>
      <c r="B2161" s="234"/>
      <c r="AO2161" s="234"/>
      <c r="AP2161" s="245"/>
      <c r="AQ2161" s="245"/>
      <c r="AS2161"/>
    </row>
    <row r="2162" spans="1:45" ht="14.4" x14ac:dyDescent="0.3">
      <c r="A2162" s="233"/>
      <c r="B2162" s="234"/>
      <c r="AO2162" s="237"/>
      <c r="AP2162" s="245"/>
      <c r="AQ2162" s="245"/>
      <c r="AS2162"/>
    </row>
    <row r="2163" spans="1:45" ht="14.4" x14ac:dyDescent="0.3">
      <c r="A2163" s="233"/>
      <c r="B2163" s="234"/>
      <c r="AO2163" s="234"/>
    </row>
    <row r="2164" spans="1:45" ht="14.4" x14ac:dyDescent="0.3">
      <c r="A2164" s="233"/>
      <c r="B2164" s="234"/>
      <c r="AO2164" s="234"/>
      <c r="AP2164" s="245"/>
      <c r="AQ2164" s="245"/>
      <c r="AS2164"/>
    </row>
    <row r="2165" spans="1:45" ht="14.4" x14ac:dyDescent="0.3">
      <c r="A2165" s="233"/>
      <c r="B2165" s="234"/>
      <c r="AO2165" s="234"/>
      <c r="AP2165" s="245"/>
      <c r="AQ2165" s="245"/>
      <c r="AS2165"/>
    </row>
    <row r="2166" spans="1:45" ht="14.4" x14ac:dyDescent="0.3">
      <c r="A2166" s="233"/>
      <c r="B2166" s="234"/>
      <c r="AO2166" s="234"/>
    </row>
    <row r="2167" spans="1:45" ht="14.4" x14ac:dyDescent="0.3">
      <c r="A2167" s="233"/>
      <c r="B2167" s="234"/>
      <c r="AO2167" s="234"/>
    </row>
    <row r="2168" spans="1:45" ht="14.4" x14ac:dyDescent="0.3">
      <c r="A2168" s="233"/>
      <c r="B2168" s="234"/>
      <c r="AO2168" s="234"/>
    </row>
    <row r="2169" spans="1:45" ht="14.4" x14ac:dyDescent="0.3">
      <c r="A2169" s="233"/>
      <c r="B2169" s="234"/>
      <c r="AO2169" s="234"/>
    </row>
    <row r="2170" spans="1:45" ht="14.4" x14ac:dyDescent="0.3">
      <c r="A2170" s="233"/>
      <c r="B2170" s="234"/>
      <c r="AO2170" s="234"/>
      <c r="AP2170" s="245"/>
      <c r="AQ2170" s="245"/>
      <c r="AS2170"/>
    </row>
    <row r="2171" spans="1:45" ht="14.4" x14ac:dyDescent="0.3">
      <c r="A2171" s="233"/>
      <c r="B2171" s="234"/>
      <c r="AO2171" s="234"/>
      <c r="AP2171" s="245"/>
      <c r="AQ2171" s="245"/>
      <c r="AS2171"/>
    </row>
    <row r="2172" spans="1:45" ht="14.4" x14ac:dyDescent="0.3">
      <c r="A2172" s="233"/>
      <c r="B2172" s="234"/>
      <c r="AO2172" s="234"/>
      <c r="AP2172" s="245"/>
      <c r="AQ2172" s="245"/>
      <c r="AS2172"/>
    </row>
    <row r="2173" spans="1:45" ht="14.4" x14ac:dyDescent="0.3">
      <c r="A2173" s="233"/>
      <c r="B2173" s="234"/>
      <c r="AO2173" s="234"/>
    </row>
    <row r="2174" spans="1:45" ht="14.4" x14ac:dyDescent="0.3">
      <c r="A2174" s="233"/>
      <c r="B2174" s="234"/>
      <c r="AO2174" s="234"/>
      <c r="AP2174" s="245"/>
      <c r="AQ2174" s="245"/>
      <c r="AS2174"/>
    </row>
    <row r="2175" spans="1:45" ht="21.6" x14ac:dyDescent="0.65">
      <c r="A2175" s="233"/>
      <c r="B2175" s="234"/>
      <c r="AO2175" s="236"/>
      <c r="AP2175" s="245"/>
      <c r="AQ2175" s="245"/>
      <c r="AS2175"/>
    </row>
    <row r="2176" spans="1:45" ht="14.4" x14ac:dyDescent="0.3">
      <c r="A2176" s="233"/>
      <c r="B2176" s="234"/>
      <c r="AO2176" s="234"/>
      <c r="AP2176" s="245"/>
      <c r="AQ2176" s="245"/>
      <c r="AS2176"/>
    </row>
    <row r="2177" spans="1:45" ht="14.4" x14ac:dyDescent="0.3">
      <c r="A2177" s="233"/>
      <c r="B2177" s="234"/>
      <c r="AO2177" s="234"/>
      <c r="AP2177" s="245"/>
      <c r="AQ2177" s="245"/>
      <c r="AS2177"/>
    </row>
    <row r="2178" spans="1:45" ht="14.4" x14ac:dyDescent="0.3">
      <c r="A2178" s="233"/>
      <c r="B2178" s="234"/>
      <c r="AO2178" s="234"/>
      <c r="AP2178" s="245"/>
      <c r="AQ2178" s="245"/>
      <c r="AS2178"/>
    </row>
    <row r="2179" spans="1:45" ht="14.4" x14ac:dyDescent="0.3">
      <c r="A2179" s="233"/>
      <c r="B2179" s="234"/>
      <c r="AO2179" s="234"/>
      <c r="AP2179" s="245"/>
      <c r="AQ2179" s="245"/>
      <c r="AS2179"/>
    </row>
    <row r="2180" spans="1:45" ht="14.4" x14ac:dyDescent="0.3">
      <c r="A2180" s="233"/>
      <c r="B2180" s="234"/>
      <c r="AO2180" s="234"/>
    </row>
    <row r="2181" spans="1:45" ht="14.4" x14ac:dyDescent="0.3">
      <c r="A2181" s="233"/>
      <c r="B2181" s="234"/>
      <c r="AO2181" s="234"/>
      <c r="AP2181" s="245"/>
      <c r="AQ2181" s="245"/>
      <c r="AS2181"/>
    </row>
    <row r="2182" spans="1:45" ht="14.4" x14ac:dyDescent="0.3">
      <c r="A2182" s="233"/>
      <c r="B2182" s="234"/>
      <c r="AO2182" s="234"/>
    </row>
    <row r="2183" spans="1:45" ht="14.4" x14ac:dyDescent="0.3">
      <c r="A2183" s="233"/>
      <c r="B2183" s="234"/>
      <c r="AO2183" s="234"/>
      <c r="AP2183" s="245"/>
      <c r="AQ2183" s="245"/>
      <c r="AS2183"/>
    </row>
    <row r="2184" spans="1:45" ht="14.4" x14ac:dyDescent="0.3">
      <c r="A2184" s="233"/>
      <c r="B2184" s="234"/>
      <c r="AO2184" s="234"/>
      <c r="AP2184" s="245"/>
      <c r="AQ2184" s="245"/>
      <c r="AS2184"/>
    </row>
    <row r="2185" spans="1:45" ht="14.4" x14ac:dyDescent="0.3">
      <c r="A2185" s="233"/>
      <c r="B2185" s="234"/>
      <c r="AO2185" s="234"/>
    </row>
    <row r="2186" spans="1:45" ht="14.4" x14ac:dyDescent="0.3">
      <c r="A2186" s="233"/>
      <c r="B2186" s="234"/>
      <c r="AO2186" s="237"/>
      <c r="AP2186" s="245"/>
      <c r="AQ2186" s="245"/>
      <c r="AS2186"/>
    </row>
    <row r="2187" spans="1:45" ht="14.4" x14ac:dyDescent="0.3">
      <c r="A2187" s="233"/>
      <c r="B2187" s="234"/>
      <c r="AO2187" s="234"/>
      <c r="AP2187" s="245"/>
      <c r="AQ2187" s="245"/>
      <c r="AS2187"/>
    </row>
    <row r="2188" spans="1:45" ht="14.4" x14ac:dyDescent="0.3">
      <c r="A2188" s="233"/>
      <c r="B2188" s="234"/>
      <c r="AO2188" s="234"/>
      <c r="AP2188" s="245"/>
      <c r="AQ2188" s="245"/>
      <c r="AS2188"/>
    </row>
    <row r="2189" spans="1:45" ht="14.4" x14ac:dyDescent="0.3">
      <c r="A2189" s="233"/>
      <c r="B2189" s="234"/>
      <c r="AO2189" s="234"/>
      <c r="AP2189" s="245"/>
      <c r="AQ2189" s="245"/>
      <c r="AS2189"/>
    </row>
    <row r="2190" spans="1:45" ht="21.6" x14ac:dyDescent="0.65">
      <c r="A2190" s="233"/>
      <c r="B2190" s="234"/>
      <c r="AO2190" s="236"/>
      <c r="AP2190" s="245"/>
      <c r="AQ2190" s="245"/>
      <c r="AS2190"/>
    </row>
    <row r="2191" spans="1:45" ht="14.4" x14ac:dyDescent="0.3">
      <c r="A2191" s="233"/>
      <c r="B2191" s="234"/>
      <c r="AO2191" s="234"/>
      <c r="AP2191" s="245"/>
      <c r="AQ2191" s="245"/>
      <c r="AS2191"/>
    </row>
    <row r="2192" spans="1:45" ht="14.4" x14ac:dyDescent="0.3">
      <c r="A2192" s="233"/>
      <c r="B2192" s="234"/>
      <c r="AO2192" s="234"/>
      <c r="AP2192" s="245"/>
      <c r="AQ2192" s="245"/>
      <c r="AS2192"/>
    </row>
    <row r="2193" spans="1:45" ht="14.4" x14ac:dyDescent="0.3">
      <c r="A2193" s="233"/>
      <c r="B2193" s="234"/>
      <c r="AO2193" s="234"/>
      <c r="AP2193" s="245"/>
      <c r="AQ2193" s="245"/>
      <c r="AS2193"/>
    </row>
    <row r="2194" spans="1:45" ht="14.4" x14ac:dyDescent="0.3">
      <c r="A2194" s="233"/>
      <c r="B2194" s="234"/>
      <c r="AO2194" s="234"/>
      <c r="AP2194" s="245"/>
      <c r="AQ2194" s="245"/>
      <c r="AS2194"/>
    </row>
    <row r="2195" spans="1:45" ht="14.4" x14ac:dyDescent="0.3">
      <c r="A2195" s="233"/>
      <c r="B2195" s="234"/>
      <c r="AO2195" s="234"/>
      <c r="AP2195" s="245"/>
      <c r="AQ2195" s="245"/>
      <c r="AS2195"/>
    </row>
    <row r="2196" spans="1:45" ht="14.4" x14ac:dyDescent="0.3">
      <c r="A2196" s="233"/>
      <c r="B2196" s="234"/>
      <c r="AO2196" s="234"/>
      <c r="AP2196" s="245"/>
      <c r="AQ2196" s="245"/>
      <c r="AS2196"/>
    </row>
    <row r="2197" spans="1:45" ht="14.4" x14ac:dyDescent="0.3">
      <c r="A2197" s="233"/>
      <c r="B2197" s="234"/>
      <c r="AO2197" s="234"/>
    </row>
    <row r="2198" spans="1:45" ht="14.4" x14ac:dyDescent="0.3">
      <c r="A2198" s="233"/>
      <c r="B2198" s="234"/>
      <c r="AO2198" s="234"/>
      <c r="AP2198" s="245"/>
      <c r="AQ2198" s="245"/>
      <c r="AS2198"/>
    </row>
    <row r="2199" spans="1:45" ht="14.4" x14ac:dyDescent="0.3">
      <c r="A2199" s="233"/>
      <c r="B2199" s="234"/>
      <c r="AO2199" s="234"/>
    </row>
    <row r="2200" spans="1:45" ht="14.4" x14ac:dyDescent="0.3">
      <c r="A2200" s="233"/>
      <c r="B2200" s="234"/>
      <c r="AO2200" s="234"/>
      <c r="AP2200" s="245"/>
      <c r="AQ2200" s="245"/>
      <c r="AS2200"/>
    </row>
    <row r="2201" spans="1:45" ht="14.4" x14ac:dyDescent="0.3">
      <c r="A2201" s="233"/>
      <c r="B2201" s="234"/>
      <c r="AO2201" s="234"/>
      <c r="AP2201" s="245"/>
      <c r="AQ2201" s="245"/>
      <c r="AS2201"/>
    </row>
    <row r="2202" spans="1:45" ht="14.4" x14ac:dyDescent="0.3">
      <c r="A2202" s="233"/>
      <c r="B2202" s="234"/>
      <c r="AO2202" s="234"/>
    </row>
    <row r="2203" spans="1:45" ht="14.4" x14ac:dyDescent="0.3">
      <c r="A2203" s="233"/>
      <c r="B2203" s="234"/>
      <c r="AO2203" s="234"/>
      <c r="AP2203" s="245"/>
      <c r="AQ2203" s="245"/>
      <c r="AS2203"/>
    </row>
    <row r="2204" spans="1:45" ht="14.4" x14ac:dyDescent="0.3">
      <c r="A2204" s="233"/>
      <c r="B2204" s="234"/>
      <c r="AO2204" s="234"/>
    </row>
    <row r="2205" spans="1:45" ht="14.4" x14ac:dyDescent="0.3">
      <c r="A2205" s="233"/>
      <c r="B2205" s="234"/>
      <c r="AO2205" s="234"/>
    </row>
    <row r="2206" spans="1:45" ht="14.4" x14ac:dyDescent="0.3">
      <c r="A2206" s="233"/>
      <c r="B2206" s="234"/>
      <c r="AO2206" s="234"/>
    </row>
    <row r="2207" spans="1:45" ht="14.4" x14ac:dyDescent="0.3">
      <c r="A2207" s="233"/>
      <c r="B2207" s="234"/>
      <c r="AO2207" s="234"/>
      <c r="AP2207" s="245"/>
      <c r="AQ2207" s="245"/>
      <c r="AS2207"/>
    </row>
    <row r="2208" spans="1:45" ht="14.4" x14ac:dyDescent="0.3">
      <c r="A2208" s="233"/>
      <c r="B2208" s="234"/>
      <c r="AO2208" s="234"/>
      <c r="AP2208" s="245"/>
      <c r="AQ2208" s="245"/>
      <c r="AS2208"/>
    </row>
    <row r="2209" spans="1:45" ht="14.4" x14ac:dyDescent="0.3">
      <c r="A2209" s="233"/>
      <c r="B2209" s="234"/>
      <c r="AO2209" s="234"/>
      <c r="AP2209" s="245"/>
      <c r="AQ2209" s="245"/>
      <c r="AS2209"/>
    </row>
    <row r="2210" spans="1:45" ht="14.4" x14ac:dyDescent="0.3">
      <c r="A2210" s="233"/>
      <c r="B2210" s="234"/>
      <c r="AO2210" s="234"/>
      <c r="AP2210" s="245"/>
      <c r="AQ2210" s="245"/>
      <c r="AS2210"/>
    </row>
    <row r="2211" spans="1:45" ht="14.4" x14ac:dyDescent="0.3">
      <c r="A2211" s="233"/>
      <c r="B2211" s="234"/>
      <c r="AO2211" s="234"/>
      <c r="AP2211" s="245"/>
      <c r="AQ2211" s="245"/>
      <c r="AS2211"/>
    </row>
    <row r="2212" spans="1:45" ht="14.4" x14ac:dyDescent="0.3">
      <c r="A2212" s="233"/>
      <c r="B2212" s="234"/>
      <c r="AO2212" s="234"/>
      <c r="AP2212" s="245"/>
      <c r="AQ2212" s="245"/>
      <c r="AS2212"/>
    </row>
    <row r="2213" spans="1:45" ht="21.6" x14ac:dyDescent="0.65">
      <c r="A2213" s="233"/>
      <c r="B2213" s="234"/>
      <c r="AO2213" s="236"/>
      <c r="AP2213" s="245"/>
      <c r="AQ2213" s="245"/>
      <c r="AS2213"/>
    </row>
    <row r="2214" spans="1:45" ht="14.4" x14ac:dyDescent="0.3">
      <c r="A2214" s="233"/>
      <c r="B2214" s="234"/>
      <c r="AO2214" s="234"/>
      <c r="AP2214" s="245"/>
      <c r="AQ2214" s="245"/>
      <c r="AS2214"/>
    </row>
    <row r="2215" spans="1:45" ht="14.4" x14ac:dyDescent="0.3">
      <c r="A2215" s="233"/>
      <c r="B2215" s="234"/>
      <c r="AO2215" s="237"/>
      <c r="AP2215" s="245"/>
      <c r="AQ2215" s="245"/>
      <c r="AS2215"/>
    </row>
    <row r="2216" spans="1:45" ht="21.6" x14ac:dyDescent="0.65">
      <c r="A2216" s="233"/>
      <c r="B2216" s="234"/>
      <c r="AO2216" s="236"/>
      <c r="AP2216" s="245"/>
      <c r="AQ2216" s="245"/>
      <c r="AS2216"/>
    </row>
    <row r="2217" spans="1:45" ht="14.4" x14ac:dyDescent="0.3">
      <c r="A2217" s="233"/>
      <c r="B2217" s="234"/>
      <c r="AO2217" s="237"/>
      <c r="AP2217" s="245"/>
      <c r="AQ2217" s="245"/>
      <c r="AS2217"/>
    </row>
    <row r="2218" spans="1:45" ht="14.4" x14ac:dyDescent="0.3">
      <c r="A2218" s="233"/>
      <c r="B2218" s="234"/>
      <c r="AO2218" s="234"/>
      <c r="AP2218" s="245"/>
      <c r="AQ2218" s="245"/>
      <c r="AS2218"/>
    </row>
    <row r="2219" spans="1:45" ht="14.4" x14ac:dyDescent="0.3">
      <c r="A2219" s="233"/>
      <c r="B2219" s="234"/>
      <c r="AO2219" s="234"/>
      <c r="AP2219" s="245"/>
      <c r="AQ2219" s="245"/>
      <c r="AS2219"/>
    </row>
    <row r="2220" spans="1:45" ht="14.4" x14ac:dyDescent="0.3">
      <c r="A2220" s="233"/>
      <c r="B2220" s="234"/>
      <c r="AO2220" s="234"/>
      <c r="AP2220" s="245"/>
      <c r="AQ2220" s="245"/>
      <c r="AS2220"/>
    </row>
    <row r="2221" spans="1:45" ht="14.4" x14ac:dyDescent="0.3">
      <c r="A2221" s="233"/>
      <c r="B2221" s="234"/>
      <c r="AO2221" s="234"/>
      <c r="AP2221" s="245"/>
      <c r="AQ2221" s="245"/>
      <c r="AS2221"/>
    </row>
    <row r="2222" spans="1:45" ht="14.4" x14ac:dyDescent="0.3">
      <c r="A2222" s="233"/>
      <c r="B2222" s="234"/>
      <c r="AO2222" s="234"/>
      <c r="AP2222" s="245"/>
      <c r="AQ2222" s="245"/>
      <c r="AS2222"/>
    </row>
    <row r="2223" spans="1:45" ht="14.4" x14ac:dyDescent="0.3">
      <c r="A2223" s="233"/>
      <c r="B2223" s="234"/>
      <c r="AO2223" s="234"/>
      <c r="AP2223" s="245"/>
      <c r="AQ2223" s="245"/>
      <c r="AS2223"/>
    </row>
    <row r="2224" spans="1:45" ht="14.4" x14ac:dyDescent="0.3">
      <c r="A2224" s="233"/>
      <c r="B2224" s="234"/>
      <c r="AO2224" s="234"/>
      <c r="AP2224" s="245"/>
      <c r="AQ2224" s="245"/>
      <c r="AS2224"/>
    </row>
    <row r="2225" spans="1:45" ht="14.4" x14ac:dyDescent="0.3">
      <c r="A2225" s="233"/>
      <c r="B2225" s="234"/>
      <c r="AO2225" s="234"/>
      <c r="AP2225" s="245"/>
      <c r="AQ2225" s="245"/>
      <c r="AS2225"/>
    </row>
    <row r="2226" spans="1:45" ht="21.6" x14ac:dyDescent="0.65">
      <c r="A2226" s="233"/>
      <c r="B2226" s="234"/>
      <c r="AO2226" s="236"/>
      <c r="AP2226" s="245"/>
      <c r="AQ2226" s="245"/>
      <c r="AS2226"/>
    </row>
    <row r="2227" spans="1:45" ht="14.4" x14ac:dyDescent="0.3">
      <c r="A2227" s="233"/>
      <c r="B2227" s="234"/>
      <c r="AO2227" s="234"/>
      <c r="AP2227" s="245"/>
      <c r="AQ2227" s="245"/>
      <c r="AS2227"/>
    </row>
    <row r="2228" spans="1:45" ht="14.4" x14ac:dyDescent="0.3">
      <c r="A2228" s="233"/>
      <c r="B2228" s="234"/>
      <c r="AO2228" s="234"/>
      <c r="AP2228" s="245"/>
      <c r="AQ2228" s="245"/>
      <c r="AS2228"/>
    </row>
    <row r="2229" spans="1:45" ht="14.4" x14ac:dyDescent="0.3">
      <c r="A2229" s="233"/>
      <c r="B2229" s="234"/>
      <c r="AO2229" s="234"/>
      <c r="AP2229" s="245"/>
      <c r="AQ2229" s="245"/>
      <c r="AS2229"/>
    </row>
    <row r="2230" spans="1:45" ht="14.4" x14ac:dyDescent="0.3">
      <c r="A2230" s="233"/>
      <c r="B2230" s="234"/>
      <c r="AO2230" s="234"/>
      <c r="AP2230" s="245"/>
      <c r="AQ2230" s="245"/>
      <c r="AS2230"/>
    </row>
    <row r="2231" spans="1:45" ht="14.4" x14ac:dyDescent="0.3">
      <c r="A2231" s="233"/>
      <c r="B2231" s="234"/>
      <c r="AO2231" s="234"/>
      <c r="AP2231" s="245"/>
      <c r="AQ2231" s="245"/>
      <c r="AS2231"/>
    </row>
    <row r="2232" spans="1:45" ht="14.4" x14ac:dyDescent="0.3">
      <c r="A2232" s="233"/>
      <c r="B2232" s="234"/>
      <c r="AO2232" s="234"/>
      <c r="AP2232" s="245"/>
      <c r="AQ2232" s="245"/>
      <c r="AS2232"/>
    </row>
    <row r="2233" spans="1:45" ht="14.4" x14ac:dyDescent="0.3">
      <c r="A2233" s="233"/>
      <c r="B2233" s="234"/>
      <c r="AO2233" s="234"/>
      <c r="AP2233" s="245"/>
      <c r="AQ2233" s="245"/>
      <c r="AS2233"/>
    </row>
    <row r="2234" spans="1:45" ht="14.4" x14ac:dyDescent="0.3">
      <c r="A2234" s="233"/>
      <c r="B2234" s="234"/>
      <c r="AO2234" s="234"/>
      <c r="AP2234" s="245"/>
      <c r="AQ2234" s="245"/>
      <c r="AS2234"/>
    </row>
    <row r="2235" spans="1:45" ht="14.4" x14ac:dyDescent="0.3">
      <c r="A2235" s="233"/>
      <c r="B2235" s="234"/>
      <c r="AO2235" s="234"/>
      <c r="AP2235" s="245"/>
      <c r="AQ2235" s="245"/>
      <c r="AS2235"/>
    </row>
    <row r="2236" spans="1:45" ht="14.4" x14ac:dyDescent="0.3">
      <c r="A2236" s="233"/>
      <c r="B2236" s="234"/>
      <c r="AO2236" s="234"/>
      <c r="AP2236" s="245"/>
      <c r="AQ2236" s="245"/>
      <c r="AS2236"/>
    </row>
    <row r="2237" spans="1:45" ht="14.4" x14ac:dyDescent="0.3">
      <c r="A2237" s="233"/>
      <c r="B2237" s="234"/>
      <c r="AO2237" s="234"/>
      <c r="AP2237" s="245"/>
      <c r="AQ2237" s="245"/>
      <c r="AS2237"/>
    </row>
    <row r="2238" spans="1:45" ht="14.4" x14ac:dyDescent="0.3">
      <c r="A2238" s="233"/>
      <c r="B2238" s="234"/>
      <c r="AO2238" s="234"/>
      <c r="AP2238" s="245"/>
      <c r="AQ2238" s="245"/>
      <c r="AS2238"/>
    </row>
    <row r="2239" spans="1:45" ht="14.4" x14ac:dyDescent="0.3">
      <c r="A2239" s="233"/>
      <c r="B2239" s="234"/>
      <c r="AO2239" s="234"/>
      <c r="AP2239" s="245"/>
      <c r="AQ2239" s="245"/>
      <c r="AS2239"/>
    </row>
    <row r="2240" spans="1:45" ht="14.4" x14ac:dyDescent="0.3">
      <c r="A2240" s="233"/>
      <c r="B2240" s="234"/>
      <c r="AO2240" s="237"/>
      <c r="AP2240" s="245"/>
      <c r="AQ2240" s="245"/>
      <c r="AS2240"/>
    </row>
    <row r="2241" spans="1:45" ht="21.6" x14ac:dyDescent="0.65">
      <c r="A2241" s="233"/>
      <c r="B2241" s="234"/>
      <c r="AO2241" s="236"/>
      <c r="AP2241" s="245"/>
      <c r="AQ2241" s="245"/>
      <c r="AS2241"/>
    </row>
    <row r="2242" spans="1:45" ht="14.4" x14ac:dyDescent="0.3">
      <c r="A2242" s="233"/>
      <c r="B2242" s="234"/>
      <c r="AO2242" s="237"/>
      <c r="AP2242" s="245"/>
      <c r="AQ2242" s="245"/>
      <c r="AS2242"/>
    </row>
    <row r="2243" spans="1:45" ht="14.4" x14ac:dyDescent="0.3">
      <c r="A2243" s="233"/>
      <c r="B2243" s="234"/>
      <c r="AO2243" s="234"/>
      <c r="AP2243" s="245"/>
      <c r="AQ2243" s="245"/>
      <c r="AS2243"/>
    </row>
    <row r="2244" spans="1:45" ht="14.4" x14ac:dyDescent="0.3">
      <c r="A2244" s="233"/>
      <c r="B2244" s="234"/>
      <c r="AO2244" s="234"/>
      <c r="AP2244" s="245"/>
      <c r="AQ2244" s="245"/>
      <c r="AS2244"/>
    </row>
    <row r="2245" spans="1:45" ht="14.4" x14ac:dyDescent="0.3">
      <c r="A2245" s="233"/>
      <c r="B2245" s="234"/>
      <c r="AO2245" s="234"/>
      <c r="AP2245" s="245"/>
      <c r="AQ2245" s="245"/>
      <c r="AS2245"/>
    </row>
    <row r="2246" spans="1:45" ht="21.6" x14ac:dyDescent="0.65">
      <c r="A2246" s="233"/>
      <c r="B2246" s="234"/>
      <c r="AO2246" s="236"/>
      <c r="AP2246" s="245"/>
      <c r="AQ2246" s="245"/>
      <c r="AS2246"/>
    </row>
    <row r="2247" spans="1:45" ht="14.4" x14ac:dyDescent="0.3">
      <c r="A2247" s="233"/>
      <c r="B2247" s="234"/>
      <c r="AO2247" s="234"/>
      <c r="AP2247" s="245"/>
      <c r="AQ2247" s="245"/>
      <c r="AS2247"/>
    </row>
    <row r="2248" spans="1:45" ht="14.4" x14ac:dyDescent="0.3">
      <c r="A2248" s="233"/>
      <c r="B2248" s="234"/>
      <c r="AO2248" s="237"/>
      <c r="AP2248" s="245"/>
      <c r="AQ2248" s="245"/>
      <c r="AS2248"/>
    </row>
    <row r="2249" spans="1:45" ht="14.4" x14ac:dyDescent="0.3">
      <c r="A2249" s="233"/>
      <c r="B2249" s="234"/>
      <c r="AO2249" s="234"/>
      <c r="AP2249" s="245"/>
      <c r="AQ2249" s="245"/>
      <c r="AS2249"/>
    </row>
    <row r="2250" spans="1:45" ht="14.4" x14ac:dyDescent="0.3">
      <c r="A2250" s="233"/>
      <c r="B2250" s="234"/>
      <c r="AO2250" s="234"/>
      <c r="AP2250" s="245"/>
      <c r="AQ2250" s="245"/>
      <c r="AS2250"/>
    </row>
    <row r="2251" spans="1:45" ht="14.4" x14ac:dyDescent="0.3">
      <c r="A2251" s="233"/>
      <c r="B2251" s="234"/>
      <c r="AO2251" s="234"/>
      <c r="AP2251" s="245"/>
      <c r="AQ2251" s="245"/>
      <c r="AS2251"/>
    </row>
    <row r="2252" spans="1:45" ht="14.4" x14ac:dyDescent="0.3">
      <c r="A2252" s="233"/>
      <c r="B2252" s="234"/>
      <c r="AO2252" s="234"/>
      <c r="AP2252" s="245"/>
      <c r="AQ2252" s="245"/>
      <c r="AS2252"/>
    </row>
    <row r="2253" spans="1:45" ht="14.4" x14ac:dyDescent="0.3">
      <c r="A2253" s="233"/>
      <c r="B2253" s="234"/>
      <c r="AO2253" s="234"/>
      <c r="AP2253" s="245"/>
      <c r="AQ2253" s="245"/>
      <c r="AS2253"/>
    </row>
    <row r="2254" spans="1:45" ht="14.4" x14ac:dyDescent="0.3">
      <c r="A2254" s="233"/>
      <c r="B2254" s="234"/>
      <c r="AO2254" s="234"/>
      <c r="AP2254" s="245"/>
      <c r="AQ2254" s="245"/>
      <c r="AS2254"/>
    </row>
    <row r="2255" spans="1:45" ht="14.4" x14ac:dyDescent="0.3">
      <c r="A2255" s="233"/>
      <c r="B2255" s="234"/>
      <c r="AO2255" s="234"/>
      <c r="AP2255" s="245"/>
      <c r="AQ2255" s="245"/>
      <c r="AS2255"/>
    </row>
    <row r="2256" spans="1:45" ht="21.6" x14ac:dyDescent="0.65">
      <c r="A2256" s="233"/>
      <c r="B2256" s="234"/>
      <c r="AO2256" s="236"/>
      <c r="AP2256" s="245"/>
      <c r="AQ2256" s="245"/>
      <c r="AS2256"/>
    </row>
    <row r="2257" spans="1:45" ht="21.6" x14ac:dyDescent="0.65">
      <c r="A2257" s="233"/>
      <c r="B2257" s="234"/>
      <c r="AO2257" s="236"/>
      <c r="AP2257" s="245"/>
      <c r="AQ2257" s="245"/>
      <c r="AS2257"/>
    </row>
    <row r="2258" spans="1:45" ht="14.4" x14ac:dyDescent="0.3">
      <c r="A2258" s="233"/>
      <c r="B2258" s="234"/>
      <c r="AO2258" s="234"/>
      <c r="AP2258" s="245"/>
      <c r="AQ2258" s="245"/>
      <c r="AS2258"/>
    </row>
    <row r="2259" spans="1:45" ht="14.4" x14ac:dyDescent="0.3">
      <c r="A2259" s="233"/>
      <c r="B2259" s="234"/>
      <c r="AO2259" s="234"/>
      <c r="AP2259" s="245"/>
      <c r="AQ2259" s="245"/>
      <c r="AS2259"/>
    </row>
    <row r="2260" spans="1:45" ht="14.4" x14ac:dyDescent="0.3">
      <c r="A2260" s="233"/>
      <c r="B2260" s="234"/>
      <c r="AO2260" s="234"/>
      <c r="AP2260" s="245"/>
      <c r="AQ2260" s="245"/>
      <c r="AS2260"/>
    </row>
    <row r="2261" spans="1:45" ht="14.4" x14ac:dyDescent="0.3">
      <c r="A2261" s="233"/>
      <c r="B2261" s="234"/>
      <c r="AO2261" s="234"/>
      <c r="AP2261" s="245"/>
      <c r="AQ2261" s="245"/>
      <c r="AS2261"/>
    </row>
    <row r="2262" spans="1:45" ht="14.4" x14ac:dyDescent="0.3">
      <c r="A2262" s="233"/>
      <c r="B2262" s="234"/>
      <c r="AO2262" s="234"/>
      <c r="AP2262" s="245"/>
      <c r="AQ2262" s="245"/>
      <c r="AS2262"/>
    </row>
    <row r="2263" spans="1:45" ht="14.4" x14ac:dyDescent="0.3">
      <c r="A2263" s="233"/>
      <c r="B2263" s="234"/>
      <c r="AO2263" s="234"/>
      <c r="AP2263" s="245"/>
      <c r="AQ2263" s="245"/>
      <c r="AS2263"/>
    </row>
    <row r="2264" spans="1:45" ht="21.6" x14ac:dyDescent="0.65">
      <c r="A2264" s="233"/>
      <c r="B2264" s="234"/>
      <c r="AO2264" s="236"/>
      <c r="AP2264" s="245"/>
      <c r="AQ2264" s="245"/>
      <c r="AS2264"/>
    </row>
    <row r="2265" spans="1:45" ht="14.4" x14ac:dyDescent="0.3">
      <c r="A2265" s="233"/>
      <c r="B2265" s="234"/>
      <c r="AO2265" s="234"/>
      <c r="AP2265" s="245"/>
      <c r="AQ2265" s="245"/>
      <c r="AS2265"/>
    </row>
    <row r="2266" spans="1:45" ht="14.4" x14ac:dyDescent="0.3">
      <c r="A2266" s="233"/>
      <c r="B2266" s="234"/>
      <c r="AO2266" s="234"/>
      <c r="AP2266" s="245"/>
      <c r="AQ2266" s="245"/>
      <c r="AS2266"/>
    </row>
    <row r="2267" spans="1:45" ht="14.4" x14ac:dyDescent="0.3">
      <c r="A2267" s="233"/>
      <c r="B2267" s="234"/>
      <c r="AO2267" s="234"/>
      <c r="AP2267" s="245"/>
      <c r="AQ2267" s="245"/>
      <c r="AS2267"/>
    </row>
    <row r="2268" spans="1:45" ht="14.4" x14ac:dyDescent="0.3">
      <c r="A2268" s="233"/>
      <c r="B2268" s="234"/>
      <c r="AO2268" s="237"/>
      <c r="AP2268" s="245"/>
      <c r="AQ2268" s="245"/>
      <c r="AS2268"/>
    </row>
    <row r="2269" spans="1:45" ht="21.6" x14ac:dyDescent="0.65">
      <c r="A2269" s="233"/>
      <c r="B2269" s="234"/>
      <c r="AO2269" s="236"/>
      <c r="AP2269" s="245"/>
      <c r="AQ2269" s="245"/>
      <c r="AS2269"/>
    </row>
    <row r="2270" spans="1:45" ht="14.4" x14ac:dyDescent="0.3">
      <c r="A2270" s="233"/>
      <c r="B2270" s="234"/>
      <c r="AO2270" s="237"/>
      <c r="AP2270" s="245"/>
      <c r="AQ2270" s="245"/>
      <c r="AS2270"/>
    </row>
    <row r="2271" spans="1:45" ht="14.4" x14ac:dyDescent="0.3">
      <c r="A2271" s="233"/>
      <c r="B2271" s="234"/>
      <c r="AO2271" s="234"/>
      <c r="AP2271" s="245"/>
      <c r="AQ2271" s="245"/>
      <c r="AS2271"/>
    </row>
    <row r="2272" spans="1:45" ht="14.4" x14ac:dyDescent="0.3">
      <c r="A2272" s="233"/>
      <c r="B2272" s="234"/>
      <c r="AO2272" s="234"/>
      <c r="AP2272" s="245"/>
      <c r="AQ2272" s="245"/>
      <c r="AS2272"/>
    </row>
    <row r="2273" spans="1:45" ht="14.4" x14ac:dyDescent="0.3">
      <c r="A2273" s="233"/>
      <c r="B2273" s="234"/>
      <c r="AO2273" s="234"/>
      <c r="AP2273" s="245"/>
      <c r="AQ2273" s="245"/>
      <c r="AS2273"/>
    </row>
    <row r="2274" spans="1:45" ht="14.4" x14ac:dyDescent="0.3">
      <c r="A2274" s="233"/>
      <c r="B2274" s="234"/>
      <c r="AO2274" s="234"/>
      <c r="AP2274" s="245"/>
      <c r="AQ2274" s="245"/>
      <c r="AS2274"/>
    </row>
    <row r="2275" spans="1:45" ht="21.6" x14ac:dyDescent="0.65">
      <c r="A2275" s="233"/>
      <c r="B2275" s="234"/>
      <c r="AO2275" s="236"/>
      <c r="AP2275" s="245"/>
      <c r="AQ2275" s="245"/>
      <c r="AS2275"/>
    </row>
    <row r="2276" spans="1:45" ht="14.4" x14ac:dyDescent="0.3">
      <c r="A2276" s="233"/>
      <c r="B2276" s="234"/>
      <c r="AO2276" s="234"/>
      <c r="AP2276" s="245"/>
      <c r="AQ2276" s="245"/>
      <c r="AS2276"/>
    </row>
    <row r="2277" spans="1:45" ht="21.6" x14ac:dyDescent="0.65">
      <c r="A2277" s="233"/>
      <c r="B2277" s="234"/>
      <c r="AO2277" s="236"/>
      <c r="AP2277" s="245"/>
      <c r="AQ2277" s="245"/>
      <c r="AS2277"/>
    </row>
    <row r="2278" spans="1:45" ht="14.4" x14ac:dyDescent="0.3">
      <c r="A2278" s="233"/>
      <c r="B2278" s="234"/>
      <c r="AO2278" s="237"/>
      <c r="AP2278" s="245"/>
      <c r="AQ2278" s="245"/>
      <c r="AS2278"/>
    </row>
    <row r="2279" spans="1:45" ht="14.4" x14ac:dyDescent="0.3">
      <c r="A2279" s="233"/>
      <c r="B2279" s="234"/>
      <c r="AO2279" s="234"/>
      <c r="AP2279" s="245"/>
      <c r="AQ2279" s="245"/>
      <c r="AS2279"/>
    </row>
    <row r="2280" spans="1:45" ht="21.6" x14ac:dyDescent="0.65">
      <c r="A2280" s="233"/>
      <c r="B2280" s="234"/>
      <c r="AO2280" s="236"/>
      <c r="AP2280" s="245"/>
      <c r="AQ2280" s="245"/>
      <c r="AS2280"/>
    </row>
    <row r="2281" spans="1:45" ht="21.6" x14ac:dyDescent="0.65">
      <c r="A2281" s="233"/>
      <c r="B2281" s="234"/>
      <c r="AO2281" s="236"/>
      <c r="AP2281" s="245"/>
      <c r="AQ2281" s="245"/>
      <c r="AS2281"/>
    </row>
    <row r="2282" spans="1:45" ht="14.4" x14ac:dyDescent="0.3">
      <c r="A2282" s="233"/>
      <c r="B2282" s="234"/>
      <c r="AO2282" s="234"/>
      <c r="AP2282" s="245"/>
      <c r="AQ2282" s="245"/>
      <c r="AS2282"/>
    </row>
    <row r="2283" spans="1:45" ht="14.4" x14ac:dyDescent="0.3">
      <c r="A2283" s="233"/>
      <c r="B2283" s="234"/>
      <c r="AO2283" s="234"/>
      <c r="AP2283" s="245"/>
      <c r="AQ2283" s="245"/>
      <c r="AS2283"/>
    </row>
    <row r="2284" spans="1:45" ht="14.4" x14ac:dyDescent="0.3">
      <c r="A2284" s="233"/>
      <c r="B2284" s="234"/>
      <c r="AO2284" s="234"/>
      <c r="AP2284" s="245"/>
      <c r="AQ2284" s="245"/>
      <c r="AS2284"/>
    </row>
    <row r="2285" spans="1:45" ht="14.4" x14ac:dyDescent="0.3">
      <c r="A2285" s="233"/>
      <c r="B2285" s="234"/>
      <c r="AO2285" s="234"/>
      <c r="AP2285" s="245"/>
      <c r="AQ2285" s="245"/>
      <c r="AS2285"/>
    </row>
    <row r="2286" spans="1:45" ht="14.4" x14ac:dyDescent="0.3">
      <c r="A2286" s="233"/>
      <c r="B2286" s="234"/>
      <c r="AO2286" s="234"/>
      <c r="AP2286" s="245"/>
      <c r="AQ2286" s="245"/>
      <c r="AS2286"/>
    </row>
    <row r="2287" spans="1:45" ht="14.4" x14ac:dyDescent="0.3">
      <c r="A2287" s="233"/>
      <c r="B2287" s="234"/>
      <c r="AO2287" s="234"/>
      <c r="AP2287" s="245"/>
      <c r="AQ2287" s="245"/>
      <c r="AS2287"/>
    </row>
    <row r="2288" spans="1:45" ht="14.4" x14ac:dyDescent="0.3">
      <c r="A2288" s="233"/>
      <c r="B2288" s="234"/>
      <c r="AO2288" s="237"/>
      <c r="AP2288" s="245"/>
      <c r="AQ2288" s="245"/>
      <c r="AS2288"/>
    </row>
    <row r="2289" spans="1:45" ht="14.4" x14ac:dyDescent="0.3">
      <c r="A2289" s="233"/>
      <c r="B2289" s="234"/>
      <c r="AO2289" s="234"/>
      <c r="AP2289" s="245"/>
      <c r="AQ2289" s="245"/>
      <c r="AS2289"/>
    </row>
    <row r="2290" spans="1:45" ht="14.4" x14ac:dyDescent="0.3">
      <c r="A2290" s="233"/>
      <c r="B2290" s="234"/>
      <c r="AO2290" s="234"/>
      <c r="AP2290" s="245"/>
      <c r="AQ2290" s="245"/>
      <c r="AS2290"/>
    </row>
    <row r="2291" spans="1:45" ht="14.4" x14ac:dyDescent="0.3">
      <c r="A2291" s="233"/>
      <c r="B2291" s="234"/>
      <c r="AO2291" s="234"/>
      <c r="AP2291" s="245"/>
      <c r="AQ2291" s="245"/>
      <c r="AS2291"/>
    </row>
    <row r="2292" spans="1:45" ht="21.6" x14ac:dyDescent="0.65">
      <c r="A2292" s="233"/>
      <c r="B2292" s="234"/>
      <c r="AO2292" s="236"/>
      <c r="AP2292" s="245"/>
      <c r="AQ2292" s="245"/>
      <c r="AS2292"/>
    </row>
    <row r="2293" spans="1:45" ht="14.4" x14ac:dyDescent="0.3">
      <c r="A2293" s="233"/>
      <c r="B2293" s="234"/>
      <c r="AO2293" s="237"/>
      <c r="AP2293" s="245"/>
      <c r="AQ2293" s="245"/>
      <c r="AS2293"/>
    </row>
    <row r="2294" spans="1:45" ht="14.4" x14ac:dyDescent="0.3">
      <c r="A2294" s="233"/>
      <c r="B2294" s="234"/>
      <c r="AO2294" s="234"/>
      <c r="AP2294" s="245"/>
      <c r="AQ2294" s="245"/>
      <c r="AS2294"/>
    </row>
    <row r="2295" spans="1:45" ht="14.4" x14ac:dyDescent="0.3">
      <c r="A2295" s="233"/>
      <c r="B2295" s="234"/>
      <c r="AO2295" s="234"/>
      <c r="AP2295" s="245"/>
      <c r="AQ2295" s="245"/>
      <c r="AS2295"/>
    </row>
    <row r="2296" spans="1:45" ht="21.6" x14ac:dyDescent="0.65">
      <c r="A2296" s="233"/>
      <c r="B2296" s="234"/>
      <c r="AO2296" s="236"/>
      <c r="AP2296" s="245"/>
      <c r="AQ2296" s="245"/>
      <c r="AS2296"/>
    </row>
    <row r="2297" spans="1:45" ht="14.4" x14ac:dyDescent="0.3">
      <c r="A2297" s="233"/>
      <c r="B2297" s="234"/>
      <c r="AO2297" s="234"/>
      <c r="AP2297" s="245"/>
      <c r="AQ2297" s="245"/>
      <c r="AS2297"/>
    </row>
    <row r="2298" spans="1:45" ht="14.4" x14ac:dyDescent="0.3">
      <c r="A2298" s="233"/>
      <c r="B2298" s="234"/>
      <c r="AO2298" s="234"/>
      <c r="AP2298" s="245"/>
      <c r="AQ2298" s="245"/>
      <c r="AS2298"/>
    </row>
    <row r="2299" spans="1:45" ht="14.4" x14ac:dyDescent="0.3">
      <c r="A2299" s="233"/>
      <c r="B2299" s="234"/>
      <c r="AO2299" s="234"/>
      <c r="AP2299" s="245"/>
      <c r="AQ2299" s="245"/>
      <c r="AS2299"/>
    </row>
    <row r="2300" spans="1:45" ht="14.4" x14ac:dyDescent="0.3">
      <c r="A2300" s="233"/>
      <c r="B2300" s="234"/>
      <c r="AO2300" s="234"/>
      <c r="AP2300" s="245"/>
      <c r="AQ2300" s="245"/>
      <c r="AS2300"/>
    </row>
    <row r="2301" spans="1:45" ht="14.4" x14ac:dyDescent="0.3">
      <c r="A2301" s="233"/>
      <c r="B2301" s="234"/>
      <c r="AO2301" s="237"/>
      <c r="AP2301" s="245"/>
      <c r="AQ2301" s="245"/>
      <c r="AS2301"/>
    </row>
    <row r="2302" spans="1:45" ht="14.4" x14ac:dyDescent="0.3">
      <c r="A2302" s="233"/>
      <c r="B2302" s="234"/>
      <c r="AO2302" s="234"/>
      <c r="AP2302" s="245"/>
      <c r="AQ2302" s="245"/>
      <c r="AS2302"/>
    </row>
    <row r="2303" spans="1:45" ht="14.4" x14ac:dyDescent="0.3">
      <c r="A2303" s="233"/>
      <c r="B2303" s="234"/>
      <c r="AO2303" s="234"/>
      <c r="AP2303" s="245"/>
      <c r="AQ2303" s="245"/>
      <c r="AS2303"/>
    </row>
    <row r="2304" spans="1:45" ht="14.4" x14ac:dyDescent="0.3">
      <c r="A2304" s="233"/>
      <c r="B2304" s="234"/>
      <c r="AO2304" s="234"/>
      <c r="AP2304" s="245"/>
      <c r="AQ2304" s="245"/>
      <c r="AS2304"/>
    </row>
    <row r="2305" spans="1:45" ht="14.4" x14ac:dyDescent="0.3">
      <c r="A2305" s="233"/>
      <c r="B2305" s="234"/>
      <c r="AO2305" s="234"/>
      <c r="AP2305" s="245"/>
      <c r="AQ2305" s="245"/>
      <c r="AS2305"/>
    </row>
    <row r="2306" spans="1:45" ht="14.4" x14ac:dyDescent="0.3">
      <c r="A2306" s="233"/>
      <c r="B2306" s="234"/>
      <c r="AO2306" s="234"/>
      <c r="AP2306" s="245"/>
      <c r="AQ2306" s="245"/>
      <c r="AS2306"/>
    </row>
    <row r="2307" spans="1:45" ht="21.6" x14ac:dyDescent="0.65">
      <c r="A2307" s="233"/>
      <c r="B2307" s="234"/>
      <c r="AO2307" s="236"/>
      <c r="AP2307" s="245"/>
      <c r="AQ2307" s="245"/>
      <c r="AS2307"/>
    </row>
    <row r="2308" spans="1:45" ht="14.4" x14ac:dyDescent="0.3">
      <c r="A2308" s="233"/>
      <c r="B2308" s="234"/>
      <c r="AO2308" s="234"/>
      <c r="AP2308" s="245"/>
      <c r="AQ2308" s="245"/>
      <c r="AS2308"/>
    </row>
    <row r="2309" spans="1:45" ht="14.4" x14ac:dyDescent="0.3">
      <c r="A2309" s="233"/>
      <c r="B2309" s="234"/>
      <c r="AO2309" s="234"/>
      <c r="AP2309" s="245"/>
      <c r="AQ2309" s="245"/>
      <c r="AS2309"/>
    </row>
    <row r="2310" spans="1:45" ht="21.6" x14ac:dyDescent="0.65">
      <c r="A2310" s="233"/>
      <c r="B2310" s="234"/>
      <c r="AO2310" s="236"/>
      <c r="AP2310" s="245"/>
      <c r="AQ2310" s="245"/>
      <c r="AS2310"/>
    </row>
    <row r="2311" spans="1:45" ht="14.4" x14ac:dyDescent="0.3">
      <c r="A2311" s="233"/>
      <c r="B2311" s="234"/>
      <c r="AO2311" s="237"/>
      <c r="AP2311" s="245"/>
      <c r="AQ2311" s="245"/>
      <c r="AS2311"/>
    </row>
    <row r="2312" spans="1:45" ht="14.4" x14ac:dyDescent="0.3">
      <c r="A2312" s="233"/>
      <c r="B2312" s="234"/>
      <c r="AO2312" s="234"/>
      <c r="AP2312" s="245"/>
      <c r="AQ2312" s="245"/>
      <c r="AS2312"/>
    </row>
    <row r="2313" spans="1:45" ht="14.4" x14ac:dyDescent="0.3">
      <c r="A2313" s="233"/>
      <c r="B2313" s="234"/>
      <c r="AO2313" s="234"/>
      <c r="AP2313" s="245"/>
      <c r="AQ2313" s="245"/>
      <c r="AS2313"/>
    </row>
    <row r="2314" spans="1:45" ht="14.4" x14ac:dyDescent="0.3">
      <c r="A2314" s="233"/>
      <c r="B2314" s="234"/>
      <c r="AO2314" s="234"/>
      <c r="AP2314" s="245"/>
      <c r="AQ2314" s="245"/>
      <c r="AS2314"/>
    </row>
    <row r="2315" spans="1:45" ht="14.4" x14ac:dyDescent="0.3">
      <c r="A2315" s="233"/>
      <c r="B2315" s="234"/>
      <c r="AO2315" s="234"/>
      <c r="AP2315" s="245"/>
      <c r="AQ2315" s="245"/>
      <c r="AS2315"/>
    </row>
    <row r="2316" spans="1:45" ht="21.6" x14ac:dyDescent="0.65">
      <c r="A2316" s="233"/>
      <c r="B2316" s="234"/>
      <c r="AO2316" s="236"/>
      <c r="AP2316" s="245"/>
      <c r="AQ2316" s="245"/>
      <c r="AS2316"/>
    </row>
    <row r="2317" spans="1:45" ht="14.4" x14ac:dyDescent="0.3">
      <c r="A2317" s="233"/>
      <c r="B2317" s="234"/>
      <c r="AO2317" s="234"/>
      <c r="AP2317" s="245"/>
      <c r="AQ2317" s="245"/>
      <c r="AS2317"/>
    </row>
    <row r="2318" spans="1:45" ht="14.4" x14ac:dyDescent="0.3">
      <c r="A2318" s="233"/>
      <c r="B2318" s="234"/>
      <c r="AO2318" s="234"/>
      <c r="AP2318" s="245"/>
      <c r="AQ2318" s="245"/>
      <c r="AS2318"/>
    </row>
    <row r="2319" spans="1:45" ht="14.4" x14ac:dyDescent="0.3">
      <c r="A2319" s="233"/>
      <c r="B2319" s="234"/>
      <c r="AO2319" s="234"/>
      <c r="AP2319" s="245"/>
      <c r="AQ2319" s="245"/>
      <c r="AS2319"/>
    </row>
    <row r="2320" spans="1:45" ht="14.4" x14ac:dyDescent="0.3">
      <c r="A2320" s="233"/>
      <c r="B2320" s="234"/>
      <c r="AO2320" s="234"/>
      <c r="AP2320" s="245"/>
      <c r="AQ2320" s="245"/>
      <c r="AS2320"/>
    </row>
    <row r="2321" spans="1:45" ht="14.4" x14ac:dyDescent="0.3">
      <c r="A2321" s="233"/>
      <c r="B2321" s="234"/>
      <c r="AO2321" s="234"/>
      <c r="AP2321" s="245"/>
      <c r="AQ2321" s="245"/>
      <c r="AS2321"/>
    </row>
    <row r="2322" spans="1:45" ht="14.4" x14ac:dyDescent="0.3">
      <c r="A2322" s="233"/>
      <c r="B2322" s="234"/>
      <c r="AO2322" s="234"/>
      <c r="AP2322" s="245"/>
      <c r="AQ2322" s="245"/>
      <c r="AS2322"/>
    </row>
    <row r="2323" spans="1:45" ht="14.4" x14ac:dyDescent="0.3">
      <c r="A2323" s="233"/>
      <c r="B2323" s="234"/>
      <c r="AO2323" s="234"/>
      <c r="AP2323" s="245"/>
      <c r="AQ2323" s="245"/>
      <c r="AS2323"/>
    </row>
    <row r="2324" spans="1:45" ht="14.4" x14ac:dyDescent="0.3">
      <c r="A2324" s="233"/>
      <c r="B2324" s="234"/>
      <c r="AO2324" s="234"/>
      <c r="AP2324" s="245"/>
      <c r="AQ2324" s="245"/>
      <c r="AS2324"/>
    </row>
    <row r="2325" spans="1:45" ht="14.4" x14ac:dyDescent="0.3">
      <c r="A2325" s="233"/>
      <c r="B2325" s="234"/>
      <c r="AO2325" s="234"/>
      <c r="AP2325" s="245"/>
      <c r="AQ2325" s="245"/>
      <c r="AS2325"/>
    </row>
    <row r="2326" spans="1:45" ht="14.4" x14ac:dyDescent="0.3">
      <c r="A2326" s="233"/>
      <c r="B2326" s="234"/>
      <c r="AO2326" s="237"/>
      <c r="AP2326" s="245"/>
      <c r="AQ2326" s="245"/>
      <c r="AS2326"/>
    </row>
    <row r="2327" spans="1:45" ht="14.4" x14ac:dyDescent="0.3">
      <c r="A2327" s="233"/>
      <c r="B2327" s="234"/>
      <c r="AO2327" s="234"/>
      <c r="AP2327" s="245"/>
      <c r="AQ2327" s="245"/>
      <c r="AS2327"/>
    </row>
    <row r="2328" spans="1:45" ht="14.4" x14ac:dyDescent="0.3">
      <c r="A2328" s="233"/>
      <c r="B2328" s="234"/>
      <c r="AO2328" s="234"/>
      <c r="AP2328" s="245"/>
      <c r="AQ2328" s="245"/>
      <c r="AS2328"/>
    </row>
    <row r="2329" spans="1:45" ht="21.6" x14ac:dyDescent="0.65">
      <c r="A2329" s="233"/>
      <c r="B2329" s="234"/>
      <c r="AO2329" s="236"/>
      <c r="AP2329" s="245"/>
      <c r="AQ2329" s="245"/>
      <c r="AS2329"/>
    </row>
    <row r="2330" spans="1:45" ht="14.4" x14ac:dyDescent="0.3">
      <c r="A2330" s="233"/>
      <c r="B2330" s="234"/>
      <c r="AO2330" s="237"/>
      <c r="AP2330" s="245"/>
      <c r="AQ2330" s="245"/>
      <c r="AS2330"/>
    </row>
    <row r="2331" spans="1:45" ht="21.6" x14ac:dyDescent="0.65">
      <c r="A2331" s="233"/>
      <c r="B2331" s="234"/>
      <c r="AO2331" s="236"/>
      <c r="AP2331" s="245"/>
      <c r="AQ2331" s="245"/>
      <c r="AS2331"/>
    </row>
    <row r="2332" spans="1:45" ht="14.4" x14ac:dyDescent="0.3">
      <c r="A2332" s="233"/>
      <c r="B2332" s="234"/>
      <c r="AO2332" s="234"/>
      <c r="AP2332" s="245"/>
      <c r="AQ2332" s="245"/>
      <c r="AS2332"/>
    </row>
    <row r="2333" spans="1:45" ht="14.4" x14ac:dyDescent="0.3">
      <c r="A2333" s="233"/>
      <c r="B2333" s="234"/>
      <c r="AO2333" s="234"/>
      <c r="AP2333" s="245"/>
      <c r="AQ2333" s="245"/>
      <c r="AS2333"/>
    </row>
    <row r="2334" spans="1:45" ht="14.4" x14ac:dyDescent="0.3">
      <c r="A2334" s="233"/>
      <c r="B2334" s="234"/>
      <c r="AO2334" s="234"/>
      <c r="AP2334" s="245"/>
      <c r="AQ2334" s="245"/>
      <c r="AS2334"/>
    </row>
    <row r="2335" spans="1:45" ht="14.4" x14ac:dyDescent="0.3">
      <c r="A2335" s="233"/>
      <c r="B2335" s="234"/>
      <c r="AO2335" s="234"/>
      <c r="AP2335" s="245"/>
      <c r="AQ2335" s="245"/>
      <c r="AS2335"/>
    </row>
    <row r="2336" spans="1:45" ht="14.4" x14ac:dyDescent="0.3">
      <c r="A2336" s="233"/>
      <c r="B2336" s="234"/>
      <c r="AO2336" s="234"/>
      <c r="AP2336" s="245"/>
      <c r="AQ2336" s="245"/>
      <c r="AS2336"/>
    </row>
    <row r="2337" spans="1:45" ht="14.4" x14ac:dyDescent="0.3">
      <c r="A2337" s="233"/>
      <c r="B2337" s="234"/>
      <c r="AO2337" s="237"/>
      <c r="AP2337" s="245"/>
      <c r="AQ2337" s="245"/>
      <c r="AS2337"/>
    </row>
    <row r="2338" spans="1:45" ht="21.6" x14ac:dyDescent="0.65">
      <c r="A2338" s="233"/>
      <c r="B2338" s="234"/>
      <c r="AO2338" s="236"/>
      <c r="AP2338" s="245"/>
      <c r="AQ2338" s="245"/>
      <c r="AS2338"/>
    </row>
    <row r="2339" spans="1:45" ht="14.4" x14ac:dyDescent="0.3">
      <c r="A2339" s="233"/>
      <c r="B2339" s="234"/>
      <c r="AO2339" s="234"/>
      <c r="AP2339" s="245"/>
      <c r="AQ2339" s="245"/>
      <c r="AS2339"/>
    </row>
    <row r="2340" spans="1:45" ht="14.4" x14ac:dyDescent="0.3">
      <c r="A2340" s="233"/>
      <c r="B2340" s="234"/>
      <c r="AO2340" s="234"/>
      <c r="AP2340" s="245"/>
      <c r="AQ2340" s="245"/>
      <c r="AS2340"/>
    </row>
    <row r="2341" spans="1:45" ht="14.4" x14ac:dyDescent="0.3">
      <c r="A2341" s="233"/>
      <c r="B2341" s="234"/>
      <c r="AO2341" s="237"/>
      <c r="AP2341" s="245"/>
      <c r="AQ2341" s="245"/>
      <c r="AS2341"/>
    </row>
    <row r="2342" spans="1:45" ht="21.6" x14ac:dyDescent="0.65">
      <c r="A2342" s="233"/>
      <c r="B2342" s="234"/>
      <c r="AO2342" s="236"/>
      <c r="AP2342" s="245"/>
      <c r="AQ2342" s="245"/>
      <c r="AS2342"/>
    </row>
    <row r="2343" spans="1:45" ht="14.4" x14ac:dyDescent="0.3">
      <c r="A2343" s="233"/>
      <c r="B2343" s="234"/>
      <c r="AO2343" s="234"/>
      <c r="AP2343" s="245"/>
      <c r="AQ2343" s="245"/>
      <c r="AS2343"/>
    </row>
    <row r="2344" spans="1:45" ht="14.4" x14ac:dyDescent="0.3">
      <c r="A2344" s="233"/>
      <c r="B2344" s="234"/>
      <c r="AO2344" s="234"/>
      <c r="AP2344" s="245"/>
      <c r="AQ2344" s="245"/>
      <c r="AS2344"/>
    </row>
    <row r="2345" spans="1:45" ht="14.4" x14ac:dyDescent="0.3">
      <c r="A2345" s="233"/>
      <c r="B2345" s="234"/>
      <c r="AO2345" s="234"/>
      <c r="AP2345" s="245"/>
      <c r="AQ2345" s="245"/>
      <c r="AS2345"/>
    </row>
    <row r="2346" spans="1:45" ht="21.6" x14ac:dyDescent="0.65">
      <c r="A2346" s="233"/>
      <c r="B2346" s="234"/>
      <c r="AO2346" s="236"/>
      <c r="AP2346" s="245"/>
      <c r="AQ2346" s="245"/>
      <c r="AS2346"/>
    </row>
    <row r="2347" spans="1:45" ht="14.4" x14ac:dyDescent="0.3">
      <c r="A2347" s="233"/>
      <c r="B2347" s="234"/>
      <c r="AO2347" s="234"/>
      <c r="AP2347" s="245"/>
      <c r="AQ2347" s="245"/>
      <c r="AS2347"/>
    </row>
    <row r="2348" spans="1:45" ht="14.4" x14ac:dyDescent="0.3">
      <c r="A2348" s="233"/>
      <c r="B2348" s="234"/>
      <c r="AO2348" s="237"/>
      <c r="AP2348" s="245"/>
      <c r="AQ2348" s="245"/>
      <c r="AS2348"/>
    </row>
    <row r="2349" spans="1:45" ht="21.6" x14ac:dyDescent="0.65">
      <c r="A2349" s="233"/>
      <c r="B2349" s="234"/>
      <c r="AO2349" s="236"/>
      <c r="AP2349" s="245"/>
      <c r="AQ2349" s="245"/>
      <c r="AS2349"/>
    </row>
    <row r="2350" spans="1:45" ht="14.4" x14ac:dyDescent="0.3">
      <c r="A2350" s="233"/>
      <c r="B2350" s="234"/>
      <c r="AO2350" s="234"/>
      <c r="AP2350" s="245"/>
      <c r="AQ2350" s="245"/>
      <c r="AS2350"/>
    </row>
    <row r="2351" spans="1:45" ht="14.4" x14ac:dyDescent="0.3">
      <c r="A2351" s="233"/>
      <c r="B2351" s="234"/>
      <c r="AO2351" s="234"/>
      <c r="AP2351" s="245"/>
      <c r="AQ2351" s="245"/>
      <c r="AS2351"/>
    </row>
    <row r="2352" spans="1:45" ht="14.4" x14ac:dyDescent="0.3">
      <c r="A2352" s="233"/>
      <c r="B2352" s="234"/>
      <c r="AO2352" s="237"/>
      <c r="AP2352" s="245"/>
      <c r="AQ2352" s="245"/>
      <c r="AS2352"/>
    </row>
    <row r="2353" spans="1:45" ht="21.6" x14ac:dyDescent="0.65">
      <c r="A2353" s="233"/>
      <c r="B2353" s="234"/>
      <c r="AO2353" s="236"/>
      <c r="AP2353" s="245"/>
      <c r="AQ2353" s="245"/>
      <c r="AS2353"/>
    </row>
    <row r="2354" spans="1:45" ht="14.4" x14ac:dyDescent="0.3">
      <c r="A2354" s="233"/>
      <c r="B2354" s="234"/>
      <c r="AO2354" s="234"/>
      <c r="AP2354" s="245"/>
      <c r="AQ2354" s="245"/>
      <c r="AS2354"/>
    </row>
    <row r="2355" spans="1:45" ht="14.4" x14ac:dyDescent="0.3">
      <c r="A2355" s="233"/>
      <c r="B2355" s="234"/>
      <c r="AO2355" s="234"/>
      <c r="AP2355" s="245"/>
      <c r="AQ2355" s="245"/>
      <c r="AS2355"/>
    </row>
    <row r="2356" spans="1:45" ht="14.4" x14ac:dyDescent="0.3">
      <c r="A2356" s="233"/>
      <c r="B2356" s="234"/>
      <c r="AO2356" s="234"/>
      <c r="AP2356" s="245"/>
      <c r="AQ2356" s="245"/>
      <c r="AS2356"/>
    </row>
    <row r="2357" spans="1:45" ht="14.4" x14ac:dyDescent="0.3">
      <c r="A2357" s="233"/>
      <c r="B2357" s="234"/>
      <c r="AO2357" s="234"/>
      <c r="AP2357" s="245"/>
      <c r="AQ2357" s="245"/>
      <c r="AS2357"/>
    </row>
    <row r="2358" spans="1:45" ht="14.4" x14ac:dyDescent="0.3">
      <c r="A2358" s="233"/>
      <c r="B2358" s="234"/>
      <c r="AO2358" s="234"/>
      <c r="AP2358" s="245"/>
      <c r="AQ2358" s="245"/>
      <c r="AS2358"/>
    </row>
    <row r="2359" spans="1:45" ht="14.4" x14ac:dyDescent="0.3">
      <c r="A2359" s="233"/>
      <c r="B2359" s="234"/>
      <c r="AO2359" s="234"/>
      <c r="AP2359" s="245"/>
      <c r="AQ2359" s="245"/>
      <c r="AS2359"/>
    </row>
    <row r="2360" spans="1:45" ht="14.4" x14ac:dyDescent="0.3">
      <c r="A2360" s="233"/>
      <c r="B2360" s="234"/>
      <c r="AO2360" s="234"/>
      <c r="AP2360" s="245"/>
      <c r="AQ2360" s="245"/>
      <c r="AS2360"/>
    </row>
    <row r="2361" spans="1:45" ht="14.4" x14ac:dyDescent="0.3">
      <c r="A2361" s="233"/>
      <c r="B2361" s="234"/>
      <c r="AO2361" s="234"/>
      <c r="AP2361" s="245"/>
      <c r="AQ2361" s="245"/>
      <c r="AS2361"/>
    </row>
    <row r="2362" spans="1:45" ht="14.4" x14ac:dyDescent="0.3">
      <c r="A2362" s="233"/>
      <c r="B2362" s="234"/>
      <c r="AO2362" s="237"/>
      <c r="AP2362" s="245"/>
      <c r="AQ2362" s="245"/>
      <c r="AS2362"/>
    </row>
    <row r="2363" spans="1:45" ht="14.4" x14ac:dyDescent="0.3">
      <c r="A2363" s="233"/>
      <c r="B2363" s="234"/>
      <c r="AO2363" s="234"/>
      <c r="AP2363" s="245"/>
      <c r="AQ2363" s="245"/>
      <c r="AS2363"/>
    </row>
    <row r="2364" spans="1:45" ht="14.4" x14ac:dyDescent="0.3">
      <c r="A2364" s="233"/>
      <c r="B2364" s="234"/>
      <c r="AO2364" s="234"/>
      <c r="AP2364" s="245"/>
      <c r="AQ2364" s="245"/>
      <c r="AS2364"/>
    </row>
    <row r="2365" spans="1:45" ht="14.4" x14ac:dyDescent="0.3">
      <c r="A2365" s="233"/>
      <c r="B2365" s="234"/>
      <c r="AO2365" s="234"/>
      <c r="AP2365" s="245"/>
      <c r="AQ2365" s="245"/>
      <c r="AS2365"/>
    </row>
    <row r="2366" spans="1:45" ht="14.4" x14ac:dyDescent="0.3">
      <c r="A2366" s="233"/>
      <c r="B2366" s="234"/>
      <c r="AO2366" s="234"/>
      <c r="AP2366" s="245"/>
      <c r="AQ2366" s="245"/>
      <c r="AS2366"/>
    </row>
    <row r="2367" spans="1:45" ht="21.6" x14ac:dyDescent="0.65">
      <c r="A2367" s="233"/>
      <c r="B2367" s="234"/>
      <c r="AO2367" s="236"/>
      <c r="AP2367" s="245"/>
      <c r="AQ2367" s="245"/>
      <c r="AS2367"/>
    </row>
    <row r="2368" spans="1:45" ht="14.4" x14ac:dyDescent="0.3">
      <c r="A2368" s="233"/>
      <c r="B2368" s="234"/>
      <c r="AO2368" s="234"/>
      <c r="AP2368" s="245"/>
      <c r="AQ2368" s="245"/>
      <c r="AS2368"/>
    </row>
    <row r="2369" spans="1:45" ht="14.4" x14ac:dyDescent="0.3">
      <c r="A2369" s="233"/>
      <c r="B2369" s="234"/>
      <c r="AO2369" s="234"/>
      <c r="AP2369" s="245"/>
      <c r="AQ2369" s="245"/>
      <c r="AS2369"/>
    </row>
    <row r="2370" spans="1:45" ht="14.4" x14ac:dyDescent="0.3">
      <c r="A2370" s="233"/>
      <c r="B2370" s="234"/>
      <c r="AO2370" s="234"/>
      <c r="AP2370" s="245"/>
      <c r="AQ2370" s="245"/>
      <c r="AS2370"/>
    </row>
    <row r="2371" spans="1:45" ht="14.4" x14ac:dyDescent="0.3">
      <c r="A2371" s="233"/>
      <c r="B2371" s="234"/>
      <c r="AO2371" s="234"/>
      <c r="AP2371" s="245"/>
      <c r="AQ2371" s="245"/>
      <c r="AS2371"/>
    </row>
    <row r="2372" spans="1:45" ht="14.4" x14ac:dyDescent="0.3">
      <c r="A2372" s="233"/>
      <c r="B2372" s="234"/>
      <c r="AO2372" s="237"/>
      <c r="AP2372" s="245"/>
      <c r="AQ2372" s="245"/>
      <c r="AS2372"/>
    </row>
    <row r="2373" spans="1:45" ht="14.4" x14ac:dyDescent="0.3">
      <c r="A2373" s="233"/>
      <c r="B2373" s="234"/>
      <c r="AO2373" s="234"/>
      <c r="AP2373" s="245"/>
      <c r="AQ2373" s="245"/>
      <c r="AS2373"/>
    </row>
    <row r="2374" spans="1:45" ht="14.4" x14ac:dyDescent="0.3">
      <c r="A2374" s="233"/>
      <c r="B2374" s="234"/>
      <c r="AO2374" s="234"/>
      <c r="AP2374" s="245"/>
      <c r="AQ2374" s="245"/>
      <c r="AS2374"/>
    </row>
    <row r="2375" spans="1:45" ht="14.4" x14ac:dyDescent="0.3">
      <c r="A2375" s="233"/>
      <c r="B2375" s="234"/>
      <c r="AO2375" s="234"/>
      <c r="AP2375" s="245"/>
      <c r="AQ2375" s="245"/>
      <c r="AS2375"/>
    </row>
    <row r="2376" spans="1:45" ht="14.4" x14ac:dyDescent="0.3">
      <c r="A2376" s="233"/>
      <c r="B2376" s="234"/>
      <c r="AO2376" s="234"/>
      <c r="AP2376" s="245"/>
      <c r="AQ2376" s="245"/>
      <c r="AS2376"/>
    </row>
    <row r="2377" spans="1:45" ht="21.6" x14ac:dyDescent="0.65">
      <c r="A2377" s="233"/>
      <c r="B2377" s="234"/>
      <c r="AO2377" s="236"/>
      <c r="AP2377" s="245"/>
      <c r="AQ2377" s="245"/>
      <c r="AS2377"/>
    </row>
    <row r="2378" spans="1:45" ht="14.4" x14ac:dyDescent="0.3">
      <c r="A2378" s="233"/>
      <c r="B2378" s="234"/>
      <c r="AO2378" s="234"/>
      <c r="AP2378" s="245"/>
      <c r="AQ2378" s="245"/>
      <c r="AS2378"/>
    </row>
    <row r="2379" spans="1:45" ht="14.4" x14ac:dyDescent="0.3">
      <c r="A2379" s="233"/>
      <c r="B2379" s="234"/>
      <c r="AO2379" s="234"/>
      <c r="AP2379" s="245"/>
      <c r="AQ2379" s="245"/>
      <c r="AS2379"/>
    </row>
    <row r="2380" spans="1:45" ht="14.4" x14ac:dyDescent="0.3">
      <c r="A2380" s="233"/>
      <c r="B2380" s="234"/>
      <c r="AO2380" s="234"/>
      <c r="AP2380" s="245"/>
      <c r="AQ2380" s="245"/>
      <c r="AS2380"/>
    </row>
    <row r="2381" spans="1:45" ht="14.4" x14ac:dyDescent="0.3">
      <c r="A2381" s="233"/>
      <c r="B2381" s="234"/>
      <c r="AO2381" s="234"/>
      <c r="AP2381" s="245"/>
      <c r="AQ2381" s="245"/>
      <c r="AS2381"/>
    </row>
    <row r="2382" spans="1:45" ht="14.4" x14ac:dyDescent="0.3">
      <c r="A2382" s="233"/>
      <c r="B2382" s="234"/>
      <c r="AO2382" s="234"/>
      <c r="AP2382" s="245"/>
      <c r="AQ2382" s="245"/>
      <c r="AS2382"/>
    </row>
    <row r="2383" spans="1:45" ht="14.4" x14ac:dyDescent="0.3">
      <c r="A2383" s="233"/>
      <c r="B2383" s="234"/>
      <c r="AO2383" s="237"/>
      <c r="AP2383" s="245"/>
      <c r="AQ2383" s="245"/>
      <c r="AS2383"/>
    </row>
    <row r="2384" spans="1:45" ht="14.4" x14ac:dyDescent="0.3">
      <c r="A2384" s="233"/>
      <c r="B2384" s="234"/>
      <c r="AO2384" s="234"/>
      <c r="AP2384" s="245"/>
      <c r="AQ2384" s="245"/>
      <c r="AS2384"/>
    </row>
    <row r="2385" spans="1:45" ht="14.4" x14ac:dyDescent="0.3">
      <c r="A2385" s="233"/>
      <c r="B2385" s="234"/>
      <c r="AO2385" s="234"/>
      <c r="AP2385" s="245"/>
      <c r="AQ2385" s="245"/>
      <c r="AS2385"/>
    </row>
    <row r="2386" spans="1:45" ht="21.6" x14ac:dyDescent="0.65">
      <c r="A2386" s="233"/>
      <c r="B2386" s="234"/>
      <c r="AO2386" s="236"/>
      <c r="AP2386" s="245"/>
      <c r="AQ2386" s="245"/>
      <c r="AS2386"/>
    </row>
    <row r="2387" spans="1:45" ht="14.4" x14ac:dyDescent="0.3">
      <c r="A2387" s="233"/>
      <c r="B2387" s="234"/>
      <c r="AO2387" s="234"/>
      <c r="AP2387" s="245"/>
      <c r="AQ2387" s="245"/>
      <c r="AS2387"/>
    </row>
    <row r="2388" spans="1:45" ht="14.4" x14ac:dyDescent="0.3">
      <c r="A2388" s="233"/>
      <c r="B2388" s="234"/>
      <c r="AO2388" s="234"/>
      <c r="AP2388" s="245"/>
      <c r="AQ2388" s="245"/>
      <c r="AS2388"/>
    </row>
    <row r="2389" spans="1:45" ht="14.4" x14ac:dyDescent="0.3">
      <c r="A2389" s="233"/>
      <c r="B2389" s="234"/>
      <c r="AO2389" s="234"/>
      <c r="AP2389" s="245"/>
      <c r="AQ2389" s="245"/>
      <c r="AS2389"/>
    </row>
    <row r="2390" spans="1:45" ht="14.4" x14ac:dyDescent="0.3">
      <c r="A2390" s="233"/>
      <c r="B2390" s="234"/>
      <c r="AO2390" s="234"/>
      <c r="AP2390" s="245"/>
      <c r="AQ2390" s="245"/>
      <c r="AS2390"/>
    </row>
    <row r="2391" spans="1:45" ht="14.4" x14ac:dyDescent="0.3">
      <c r="A2391" s="233"/>
      <c r="B2391" s="234"/>
      <c r="AO2391" s="234"/>
      <c r="AP2391" s="245"/>
      <c r="AQ2391" s="245"/>
      <c r="AS2391"/>
    </row>
    <row r="2392" spans="1:45" ht="21.6" x14ac:dyDescent="0.65">
      <c r="A2392" s="233"/>
      <c r="B2392" s="234"/>
      <c r="AO2392" s="236"/>
      <c r="AP2392" s="245"/>
      <c r="AQ2392" s="245"/>
      <c r="AS2392"/>
    </row>
    <row r="2393" spans="1:45" ht="14.4" x14ac:dyDescent="0.3">
      <c r="A2393" s="233"/>
      <c r="B2393" s="234"/>
      <c r="AO2393" s="234"/>
      <c r="AP2393" s="245"/>
      <c r="AQ2393" s="245"/>
      <c r="AS2393"/>
    </row>
    <row r="2394" spans="1:45" ht="14.4" x14ac:dyDescent="0.3">
      <c r="A2394" s="233"/>
      <c r="B2394" s="234"/>
      <c r="AO2394" s="234"/>
      <c r="AP2394" s="245"/>
      <c r="AQ2394" s="245"/>
      <c r="AS2394"/>
    </row>
    <row r="2395" spans="1:45" ht="14.4" x14ac:dyDescent="0.3">
      <c r="A2395" s="233"/>
      <c r="B2395" s="234"/>
      <c r="AO2395" s="234"/>
      <c r="AP2395" s="245"/>
      <c r="AQ2395" s="245"/>
      <c r="AS2395"/>
    </row>
    <row r="2396" spans="1:45" ht="14.4" x14ac:dyDescent="0.3">
      <c r="A2396" s="233"/>
      <c r="B2396" s="234"/>
      <c r="AO2396" s="237"/>
      <c r="AP2396" s="245"/>
      <c r="AQ2396" s="245"/>
      <c r="AS2396"/>
    </row>
    <row r="2397" spans="1:45" ht="14.4" x14ac:dyDescent="0.3">
      <c r="A2397" s="233"/>
      <c r="B2397" s="234"/>
      <c r="AO2397" s="234"/>
      <c r="AP2397" s="245"/>
      <c r="AQ2397" s="245"/>
      <c r="AS2397"/>
    </row>
    <row r="2398" spans="1:45" ht="14.4" x14ac:dyDescent="0.3">
      <c r="A2398" s="233"/>
      <c r="B2398" s="234"/>
      <c r="AO2398" s="234"/>
      <c r="AP2398" s="245"/>
      <c r="AQ2398" s="245"/>
      <c r="AS2398"/>
    </row>
    <row r="2399" spans="1:45" ht="14.4" x14ac:dyDescent="0.3">
      <c r="A2399" s="233"/>
      <c r="B2399" s="234"/>
      <c r="AO2399" s="234"/>
      <c r="AP2399" s="245"/>
      <c r="AQ2399" s="245"/>
      <c r="AS2399"/>
    </row>
    <row r="2400" spans="1:45" ht="14.4" x14ac:dyDescent="0.3">
      <c r="A2400" s="233"/>
      <c r="B2400" s="234"/>
      <c r="AO2400" s="234"/>
      <c r="AP2400" s="245"/>
      <c r="AQ2400" s="245"/>
      <c r="AS2400"/>
    </row>
    <row r="2401" spans="1:45" ht="21.6" x14ac:dyDescent="0.65">
      <c r="A2401" s="233"/>
      <c r="B2401" s="234"/>
      <c r="AO2401" s="236"/>
      <c r="AP2401" s="245"/>
      <c r="AQ2401" s="245"/>
      <c r="AS2401"/>
    </row>
    <row r="2402" spans="1:45" ht="14.4" x14ac:dyDescent="0.3">
      <c r="A2402" s="233"/>
      <c r="B2402" s="234"/>
      <c r="AO2402" s="234"/>
      <c r="AP2402" s="245"/>
      <c r="AQ2402" s="245"/>
      <c r="AS2402"/>
    </row>
    <row r="2403" spans="1:45" ht="14.4" x14ac:dyDescent="0.3">
      <c r="A2403" s="233"/>
      <c r="B2403" s="234"/>
      <c r="AO2403" s="234"/>
      <c r="AP2403" s="245"/>
      <c r="AQ2403" s="245"/>
      <c r="AS2403"/>
    </row>
    <row r="2404" spans="1:45" ht="14.4" x14ac:dyDescent="0.3">
      <c r="A2404" s="233"/>
      <c r="B2404" s="234"/>
      <c r="AO2404" s="234"/>
      <c r="AP2404" s="245"/>
      <c r="AQ2404" s="245"/>
      <c r="AS2404"/>
    </row>
    <row r="2405" spans="1:45" ht="14.4" x14ac:dyDescent="0.3">
      <c r="A2405" s="233"/>
      <c r="B2405" s="234"/>
      <c r="AO2405" s="234"/>
      <c r="AP2405" s="245"/>
      <c r="AQ2405" s="245"/>
      <c r="AS2405"/>
    </row>
    <row r="2406" spans="1:45" ht="14.4" x14ac:dyDescent="0.3">
      <c r="A2406" s="233"/>
      <c r="B2406" s="234"/>
      <c r="AO2406" s="234"/>
      <c r="AP2406" s="245"/>
      <c r="AQ2406" s="245"/>
      <c r="AS2406"/>
    </row>
    <row r="2407" spans="1:45" ht="14.4" x14ac:dyDescent="0.3">
      <c r="A2407" s="233"/>
      <c r="B2407" s="234"/>
      <c r="AO2407" s="234"/>
      <c r="AP2407" s="245"/>
      <c r="AQ2407" s="245"/>
      <c r="AS2407"/>
    </row>
    <row r="2408" spans="1:45" ht="14.4" x14ac:dyDescent="0.3">
      <c r="A2408" s="233"/>
      <c r="B2408" s="234"/>
      <c r="AO2408" s="234"/>
      <c r="AP2408" s="245"/>
      <c r="AQ2408" s="245"/>
      <c r="AS2408"/>
    </row>
    <row r="2409" spans="1:45" ht="14.4" x14ac:dyDescent="0.3">
      <c r="A2409" s="233"/>
      <c r="B2409" s="234"/>
      <c r="AO2409" s="234"/>
      <c r="AP2409" s="245"/>
      <c r="AQ2409" s="245"/>
      <c r="AS2409"/>
    </row>
    <row r="2410" spans="1:45" ht="14.4" x14ac:dyDescent="0.3">
      <c r="A2410" s="233"/>
      <c r="B2410" s="234"/>
      <c r="AO2410" s="237"/>
      <c r="AP2410" s="245"/>
      <c r="AQ2410" s="245"/>
      <c r="AS2410"/>
    </row>
    <row r="2411" spans="1:45" ht="14.4" x14ac:dyDescent="0.3">
      <c r="A2411" s="233"/>
      <c r="B2411" s="234"/>
      <c r="AO2411" s="234"/>
      <c r="AP2411" s="245"/>
      <c r="AQ2411" s="245"/>
      <c r="AS2411"/>
    </row>
    <row r="2412" spans="1:45" ht="21.6" x14ac:dyDescent="0.65">
      <c r="A2412" s="233"/>
      <c r="B2412" s="234"/>
      <c r="AO2412" s="236"/>
      <c r="AP2412" s="245"/>
      <c r="AQ2412" s="245"/>
      <c r="AS2412"/>
    </row>
    <row r="2413" spans="1:45" ht="14.4" x14ac:dyDescent="0.3">
      <c r="A2413" s="233"/>
      <c r="B2413" s="234"/>
      <c r="AO2413" s="234"/>
      <c r="AP2413" s="245"/>
      <c r="AQ2413" s="245"/>
      <c r="AS2413"/>
    </row>
    <row r="2414" spans="1:45" ht="14.4" x14ac:dyDescent="0.3">
      <c r="A2414" s="233"/>
      <c r="B2414" s="234"/>
      <c r="AO2414" s="234"/>
      <c r="AP2414" s="245"/>
      <c r="AQ2414" s="245"/>
      <c r="AS2414"/>
    </row>
    <row r="2415" spans="1:45" ht="14.4" x14ac:dyDescent="0.3">
      <c r="A2415" s="233"/>
      <c r="B2415" s="234"/>
      <c r="AO2415" s="234"/>
      <c r="AP2415" s="245"/>
      <c r="AQ2415" s="245"/>
      <c r="AS2415"/>
    </row>
    <row r="2416" spans="1:45" ht="14.4" x14ac:dyDescent="0.3">
      <c r="A2416" s="233"/>
      <c r="B2416" s="234"/>
      <c r="AO2416" s="234"/>
      <c r="AP2416" s="245"/>
      <c r="AQ2416" s="245"/>
      <c r="AS2416"/>
    </row>
    <row r="2417" spans="1:45" ht="14.4" x14ac:dyDescent="0.3">
      <c r="A2417" s="233"/>
      <c r="B2417" s="234"/>
      <c r="AO2417" s="234"/>
      <c r="AP2417" s="245"/>
      <c r="AQ2417" s="245"/>
      <c r="AS2417"/>
    </row>
    <row r="2418" spans="1:45" ht="14.4" x14ac:dyDescent="0.3">
      <c r="A2418" s="233"/>
      <c r="B2418" s="234"/>
      <c r="AO2418" s="234"/>
      <c r="AP2418" s="245"/>
      <c r="AQ2418" s="245"/>
      <c r="AS2418"/>
    </row>
    <row r="2419" spans="1:45" ht="14.4" x14ac:dyDescent="0.3">
      <c r="A2419" s="233"/>
      <c r="B2419" s="234"/>
      <c r="AO2419" s="234"/>
      <c r="AP2419" s="245"/>
      <c r="AQ2419" s="245"/>
      <c r="AS2419"/>
    </row>
    <row r="2420" spans="1:45" ht="14.4" x14ac:dyDescent="0.3">
      <c r="A2420" s="233"/>
      <c r="B2420" s="234"/>
      <c r="AO2420" s="234"/>
      <c r="AP2420" s="245"/>
      <c r="AQ2420" s="245"/>
      <c r="AS2420"/>
    </row>
    <row r="2421" spans="1:45" ht="21.6" x14ac:dyDescent="0.65">
      <c r="A2421" s="233"/>
      <c r="B2421" s="234"/>
      <c r="AO2421" s="236"/>
      <c r="AP2421" s="245"/>
      <c r="AQ2421" s="245"/>
      <c r="AS2421"/>
    </row>
    <row r="2422" spans="1:45" ht="14.4" x14ac:dyDescent="0.3">
      <c r="A2422" s="233"/>
      <c r="B2422" s="234"/>
      <c r="AO2422" s="234"/>
      <c r="AP2422" s="245"/>
      <c r="AQ2422" s="245"/>
      <c r="AS2422"/>
    </row>
    <row r="2423" spans="1:45" ht="14.4" x14ac:dyDescent="0.3">
      <c r="A2423" s="233"/>
      <c r="B2423" s="234"/>
      <c r="AO2423" s="237"/>
      <c r="AP2423" s="245"/>
      <c r="AQ2423" s="245"/>
      <c r="AS2423"/>
    </row>
    <row r="2424" spans="1:45" ht="21.6" x14ac:dyDescent="0.65">
      <c r="A2424" s="233"/>
      <c r="B2424" s="234"/>
      <c r="AO2424" s="236"/>
      <c r="AP2424" s="245"/>
      <c r="AQ2424" s="245"/>
      <c r="AS2424"/>
    </row>
    <row r="2425" spans="1:45" ht="14.4" x14ac:dyDescent="0.3">
      <c r="A2425" s="233"/>
      <c r="B2425" s="234"/>
      <c r="AO2425" s="234"/>
      <c r="AP2425" s="245"/>
      <c r="AQ2425" s="245"/>
      <c r="AS2425"/>
    </row>
    <row r="2426" spans="1:45" ht="14.4" x14ac:dyDescent="0.3">
      <c r="A2426" s="233"/>
      <c r="B2426" s="234"/>
      <c r="AO2426" s="234"/>
      <c r="AP2426" s="245"/>
      <c r="AQ2426" s="245"/>
      <c r="AS2426"/>
    </row>
    <row r="2427" spans="1:45" ht="14.4" x14ac:dyDescent="0.3">
      <c r="A2427" s="233"/>
      <c r="B2427" s="234"/>
      <c r="AO2427" s="234"/>
      <c r="AP2427" s="245"/>
      <c r="AQ2427" s="245"/>
      <c r="AS2427"/>
    </row>
    <row r="2428" spans="1:45" ht="14.4" x14ac:dyDescent="0.3">
      <c r="A2428" s="233"/>
      <c r="B2428" s="234"/>
      <c r="AO2428" s="234"/>
      <c r="AP2428" s="245"/>
      <c r="AQ2428" s="245"/>
      <c r="AS2428"/>
    </row>
    <row r="2429" spans="1:45" ht="14.4" x14ac:dyDescent="0.3">
      <c r="A2429" s="233"/>
      <c r="B2429" s="234"/>
      <c r="AO2429" s="234"/>
      <c r="AP2429" s="245"/>
      <c r="AQ2429" s="245"/>
      <c r="AS2429"/>
    </row>
    <row r="2430" spans="1:45" ht="14.4" x14ac:dyDescent="0.3">
      <c r="A2430" s="233"/>
      <c r="B2430" s="234"/>
      <c r="AO2430" s="234"/>
      <c r="AP2430" s="245"/>
      <c r="AQ2430" s="245"/>
      <c r="AS2430"/>
    </row>
    <row r="2431" spans="1:45" ht="14.4" x14ac:dyDescent="0.3">
      <c r="A2431" s="233"/>
      <c r="B2431" s="234"/>
      <c r="AO2431" s="234"/>
      <c r="AP2431" s="245"/>
      <c r="AQ2431" s="245"/>
      <c r="AS2431"/>
    </row>
    <row r="2432" spans="1:45" ht="14.4" x14ac:dyDescent="0.3">
      <c r="A2432" s="233"/>
      <c r="B2432" s="234"/>
      <c r="AO2432" s="234"/>
      <c r="AP2432" s="245"/>
      <c r="AQ2432" s="245"/>
      <c r="AS2432"/>
    </row>
    <row r="2433" spans="1:45" ht="14.4" x14ac:dyDescent="0.3">
      <c r="A2433" s="233"/>
      <c r="B2433" s="234"/>
      <c r="AO2433" s="234"/>
      <c r="AP2433" s="245"/>
      <c r="AQ2433" s="245"/>
      <c r="AS2433"/>
    </row>
    <row r="2434" spans="1:45" ht="14.4" x14ac:dyDescent="0.3">
      <c r="A2434" s="233"/>
      <c r="B2434" s="234"/>
      <c r="AO2434" s="234"/>
      <c r="AP2434" s="245"/>
      <c r="AQ2434" s="245"/>
      <c r="AS2434"/>
    </row>
    <row r="2435" spans="1:45" ht="14.4" x14ac:dyDescent="0.3">
      <c r="A2435" s="233"/>
      <c r="B2435" s="234"/>
      <c r="AO2435" s="234"/>
      <c r="AP2435" s="245"/>
      <c r="AQ2435" s="245"/>
      <c r="AS2435"/>
    </row>
    <row r="2436" spans="1:45" ht="14.4" x14ac:dyDescent="0.3">
      <c r="A2436" s="233"/>
      <c r="B2436" s="234"/>
      <c r="AO2436" s="234"/>
      <c r="AP2436" s="245"/>
      <c r="AQ2436" s="245"/>
      <c r="AS2436"/>
    </row>
    <row r="2437" spans="1:45" ht="14.4" x14ac:dyDescent="0.3">
      <c r="A2437" s="233"/>
      <c r="B2437" s="234"/>
      <c r="AO2437" s="234"/>
      <c r="AP2437" s="245"/>
      <c r="AQ2437" s="245"/>
      <c r="AS2437"/>
    </row>
    <row r="2438" spans="1:45" ht="14.4" x14ac:dyDescent="0.3">
      <c r="A2438" s="233"/>
      <c r="B2438" s="234"/>
      <c r="AO2438" s="237"/>
      <c r="AP2438" s="245"/>
      <c r="AQ2438" s="245"/>
      <c r="AS2438"/>
    </row>
    <row r="2439" spans="1:45" ht="14.4" x14ac:dyDescent="0.3">
      <c r="A2439" s="233"/>
      <c r="B2439" s="234"/>
      <c r="AO2439" s="234"/>
      <c r="AP2439" s="245"/>
      <c r="AQ2439" s="245"/>
      <c r="AS2439"/>
    </row>
    <row r="2440" spans="1:45" ht="14.4" x14ac:dyDescent="0.3">
      <c r="A2440" s="233"/>
      <c r="B2440" s="234"/>
      <c r="AO2440" s="234"/>
      <c r="AP2440" s="245"/>
      <c r="AQ2440" s="245"/>
      <c r="AS2440"/>
    </row>
    <row r="2441" spans="1:45" ht="14.4" x14ac:dyDescent="0.3">
      <c r="A2441" s="233"/>
      <c r="B2441" s="234"/>
      <c r="AO2441" s="234"/>
      <c r="AP2441" s="245"/>
      <c r="AQ2441" s="245"/>
      <c r="AS2441"/>
    </row>
    <row r="2442" spans="1:45" ht="14.4" x14ac:dyDescent="0.3">
      <c r="A2442" s="233"/>
      <c r="B2442" s="234"/>
      <c r="AO2442" s="234"/>
      <c r="AP2442" s="245"/>
      <c r="AQ2442" s="245"/>
      <c r="AS2442"/>
    </row>
    <row r="2443" spans="1:45" ht="14.4" x14ac:dyDescent="0.3">
      <c r="A2443" s="233"/>
      <c r="B2443" s="234"/>
      <c r="AO2443" s="234"/>
      <c r="AP2443" s="245"/>
      <c r="AQ2443" s="245"/>
      <c r="AS2443"/>
    </row>
    <row r="2444" spans="1:45" ht="14.4" x14ac:dyDescent="0.3">
      <c r="A2444" s="233"/>
      <c r="B2444" s="234"/>
      <c r="AO2444" s="234"/>
      <c r="AP2444" s="245"/>
      <c r="AQ2444" s="245"/>
      <c r="AS2444"/>
    </row>
    <row r="2445" spans="1:45" ht="14.4" x14ac:dyDescent="0.3">
      <c r="A2445" s="233"/>
      <c r="B2445" s="234"/>
      <c r="AO2445" s="234"/>
      <c r="AP2445" s="245"/>
      <c r="AQ2445" s="245"/>
      <c r="AS2445"/>
    </row>
    <row r="2446" spans="1:45" ht="14.4" x14ac:dyDescent="0.3">
      <c r="A2446" s="233"/>
      <c r="B2446" s="234"/>
      <c r="AO2446" s="234"/>
      <c r="AP2446" s="245"/>
      <c r="AQ2446" s="245"/>
      <c r="AS2446"/>
    </row>
    <row r="2447" spans="1:45" ht="14.4" x14ac:dyDescent="0.3">
      <c r="A2447" s="233"/>
      <c r="B2447" s="234"/>
      <c r="AO2447" s="234"/>
      <c r="AP2447" s="245"/>
      <c r="AQ2447" s="245"/>
      <c r="AS2447"/>
    </row>
    <row r="2448" spans="1:45" ht="14.4" x14ac:dyDescent="0.3">
      <c r="A2448" s="233"/>
      <c r="B2448" s="234"/>
      <c r="AO2448" s="234"/>
      <c r="AP2448" s="245"/>
      <c r="AQ2448" s="245"/>
      <c r="AS2448"/>
    </row>
    <row r="2449" spans="1:45" ht="21.6" x14ac:dyDescent="0.65">
      <c r="A2449" s="233"/>
      <c r="B2449" s="234"/>
      <c r="AO2449" s="236"/>
      <c r="AP2449" s="245"/>
      <c r="AQ2449" s="245"/>
      <c r="AS2449"/>
    </row>
    <row r="2450" spans="1:45" ht="14.4" x14ac:dyDescent="0.3">
      <c r="A2450" s="233"/>
      <c r="B2450" s="234"/>
      <c r="AO2450" s="234"/>
      <c r="AP2450" s="245"/>
      <c r="AQ2450" s="245"/>
      <c r="AS2450"/>
    </row>
    <row r="2451" spans="1:45" ht="14.4" x14ac:dyDescent="0.3">
      <c r="A2451" s="233"/>
      <c r="B2451" s="234"/>
      <c r="AO2451" s="234"/>
      <c r="AP2451" s="245"/>
      <c r="AQ2451" s="245"/>
      <c r="AS2451"/>
    </row>
    <row r="2452" spans="1:45" ht="14.4" x14ac:dyDescent="0.3">
      <c r="A2452" s="233"/>
      <c r="B2452" s="234"/>
      <c r="AO2452" s="234"/>
      <c r="AP2452" s="245"/>
      <c r="AQ2452" s="245"/>
      <c r="AS2452"/>
    </row>
    <row r="2453" spans="1:45" ht="14.4" x14ac:dyDescent="0.3">
      <c r="A2453" s="233"/>
      <c r="B2453" s="234"/>
      <c r="AO2453" s="234"/>
      <c r="AP2453" s="245"/>
      <c r="AQ2453" s="245"/>
      <c r="AS2453"/>
    </row>
    <row r="2454" spans="1:45" ht="14.4" x14ac:dyDescent="0.3">
      <c r="A2454" s="233"/>
      <c r="B2454" s="234"/>
      <c r="AO2454" s="234"/>
      <c r="AP2454" s="245"/>
      <c r="AQ2454" s="245"/>
      <c r="AS2454"/>
    </row>
    <row r="2455" spans="1:45" ht="14.4" x14ac:dyDescent="0.3">
      <c r="A2455" s="233"/>
      <c r="B2455" s="234"/>
      <c r="AO2455" s="234"/>
      <c r="AP2455" s="245"/>
      <c r="AQ2455" s="245"/>
      <c r="AS2455"/>
    </row>
    <row r="2456" spans="1:45" ht="14.4" x14ac:dyDescent="0.3">
      <c r="A2456" s="233"/>
      <c r="B2456" s="234"/>
      <c r="AO2456" s="234"/>
      <c r="AP2456" s="245"/>
      <c r="AQ2456" s="245"/>
      <c r="AS2456"/>
    </row>
    <row r="2457" spans="1:45" ht="14.4" x14ac:dyDescent="0.3">
      <c r="A2457" s="233"/>
      <c r="B2457" s="234"/>
      <c r="AO2457" s="237"/>
      <c r="AP2457" s="245"/>
      <c r="AQ2457" s="245"/>
      <c r="AS2457"/>
    </row>
    <row r="2458" spans="1:45" ht="14.4" x14ac:dyDescent="0.3">
      <c r="A2458" s="233"/>
      <c r="B2458" s="234"/>
      <c r="AO2458" s="234"/>
      <c r="AP2458" s="245"/>
      <c r="AQ2458" s="245"/>
      <c r="AS2458"/>
    </row>
    <row r="2459" spans="1:45" ht="14.4" x14ac:dyDescent="0.3">
      <c r="A2459" s="233"/>
      <c r="B2459" s="234"/>
      <c r="AO2459" s="234"/>
      <c r="AP2459" s="245"/>
      <c r="AQ2459" s="245"/>
      <c r="AS2459"/>
    </row>
    <row r="2460" spans="1:45" ht="21.6" x14ac:dyDescent="0.65">
      <c r="A2460" s="233"/>
      <c r="B2460" s="234"/>
      <c r="AO2460" s="236"/>
      <c r="AP2460" s="245"/>
      <c r="AQ2460" s="245"/>
      <c r="AS2460"/>
    </row>
    <row r="2461" spans="1:45" ht="14.4" x14ac:dyDescent="0.3">
      <c r="A2461" s="233"/>
      <c r="B2461" s="234"/>
      <c r="AO2461" s="237"/>
      <c r="AP2461" s="245"/>
      <c r="AQ2461" s="245"/>
      <c r="AS2461"/>
    </row>
    <row r="2462" spans="1:45" ht="14.4" x14ac:dyDescent="0.3">
      <c r="A2462" s="233"/>
      <c r="B2462" s="234"/>
      <c r="AO2462" s="234"/>
      <c r="AP2462" s="245"/>
      <c r="AQ2462" s="245"/>
      <c r="AS2462"/>
    </row>
    <row r="2463" spans="1:45" ht="14.4" x14ac:dyDescent="0.3">
      <c r="A2463" s="233"/>
      <c r="B2463" s="234"/>
      <c r="AO2463" s="234"/>
      <c r="AP2463" s="245"/>
      <c r="AQ2463" s="245"/>
      <c r="AS2463"/>
    </row>
    <row r="2464" spans="1:45" ht="14.4" x14ac:dyDescent="0.3">
      <c r="A2464" s="233"/>
      <c r="B2464" s="234"/>
      <c r="AO2464" s="234"/>
      <c r="AP2464" s="245"/>
      <c r="AQ2464" s="245"/>
      <c r="AS2464"/>
    </row>
    <row r="2465" spans="1:45" ht="14.4" x14ac:dyDescent="0.3">
      <c r="A2465" s="233"/>
      <c r="B2465" s="234"/>
      <c r="AO2465" s="234"/>
      <c r="AP2465" s="245"/>
      <c r="AQ2465" s="245"/>
      <c r="AS2465"/>
    </row>
    <row r="2466" spans="1:45" ht="14.4" x14ac:dyDescent="0.3">
      <c r="A2466" s="233"/>
      <c r="B2466" s="234"/>
      <c r="AO2466" s="234"/>
      <c r="AP2466" s="245"/>
      <c r="AQ2466" s="245"/>
      <c r="AS2466"/>
    </row>
    <row r="2467" spans="1:45" ht="14.4" x14ac:dyDescent="0.3">
      <c r="A2467" s="233"/>
      <c r="B2467" s="234"/>
      <c r="AO2467" s="234"/>
      <c r="AP2467" s="245"/>
      <c r="AQ2467" s="245"/>
      <c r="AS2467"/>
    </row>
    <row r="2468" spans="1:45" ht="14.4" x14ac:dyDescent="0.3">
      <c r="A2468" s="233"/>
      <c r="B2468" s="234"/>
      <c r="AO2468" s="234"/>
      <c r="AP2468" s="245"/>
      <c r="AQ2468" s="245"/>
      <c r="AS2468"/>
    </row>
    <row r="2469" spans="1:45" ht="21.6" x14ac:dyDescent="0.65">
      <c r="A2469" s="233"/>
      <c r="B2469" s="234"/>
      <c r="AO2469" s="236"/>
      <c r="AP2469" s="245"/>
      <c r="AQ2469" s="245"/>
      <c r="AS2469"/>
    </row>
    <row r="2470" spans="1:45" ht="14.4" x14ac:dyDescent="0.3">
      <c r="A2470" s="233"/>
      <c r="B2470" s="234"/>
      <c r="AO2470" s="234"/>
      <c r="AP2470" s="245"/>
      <c r="AQ2470" s="245"/>
      <c r="AS2470"/>
    </row>
    <row r="2471" spans="1:45" ht="14.4" x14ac:dyDescent="0.3">
      <c r="A2471" s="233"/>
      <c r="B2471" s="234"/>
      <c r="AO2471" s="234"/>
      <c r="AP2471" s="245"/>
      <c r="AQ2471" s="245"/>
      <c r="AS2471"/>
    </row>
    <row r="2472" spans="1:45" ht="14.4" x14ac:dyDescent="0.3">
      <c r="A2472" s="233"/>
      <c r="B2472" s="234"/>
      <c r="AO2472" s="237"/>
      <c r="AP2472" s="245"/>
      <c r="AQ2472" s="245"/>
      <c r="AS2472"/>
    </row>
    <row r="2473" spans="1:45" ht="14.4" x14ac:dyDescent="0.3">
      <c r="A2473" s="233"/>
      <c r="B2473" s="234"/>
      <c r="AO2473" s="234"/>
      <c r="AP2473" s="245"/>
      <c r="AQ2473" s="245"/>
      <c r="AS2473"/>
    </row>
    <row r="2474" spans="1:45" ht="21.6" x14ac:dyDescent="0.65">
      <c r="A2474" s="233"/>
      <c r="B2474" s="234"/>
      <c r="AO2474" s="236"/>
      <c r="AP2474" s="245"/>
      <c r="AQ2474" s="245"/>
      <c r="AS2474"/>
    </row>
    <row r="2475" spans="1:45" ht="14.4" x14ac:dyDescent="0.3">
      <c r="A2475" s="233"/>
      <c r="B2475" s="234"/>
      <c r="AO2475" s="234"/>
      <c r="AP2475" s="245"/>
      <c r="AQ2475" s="245"/>
      <c r="AS2475"/>
    </row>
    <row r="2476" spans="1:45" ht="14.4" x14ac:dyDescent="0.3">
      <c r="A2476" s="233"/>
      <c r="B2476" s="234"/>
      <c r="AO2476" s="234"/>
      <c r="AP2476" s="245"/>
      <c r="AQ2476" s="245"/>
      <c r="AS2476"/>
    </row>
    <row r="2477" spans="1:45" ht="14.4" x14ac:dyDescent="0.3">
      <c r="A2477" s="233"/>
      <c r="B2477" s="234"/>
      <c r="AO2477" s="234"/>
      <c r="AP2477" s="245"/>
      <c r="AQ2477" s="245"/>
      <c r="AS2477"/>
    </row>
    <row r="2478" spans="1:45" ht="14.4" x14ac:dyDescent="0.3">
      <c r="A2478" s="233"/>
      <c r="B2478" s="234"/>
      <c r="AO2478" s="234"/>
      <c r="AP2478" s="245"/>
      <c r="AQ2478" s="245"/>
      <c r="AS2478"/>
    </row>
    <row r="2479" spans="1:45" ht="14.4" x14ac:dyDescent="0.3">
      <c r="A2479" s="233"/>
      <c r="B2479" s="234"/>
      <c r="AO2479" s="234"/>
      <c r="AP2479" s="245"/>
      <c r="AQ2479" s="245"/>
      <c r="AS2479"/>
    </row>
    <row r="2480" spans="1:45" ht="14.4" x14ac:dyDescent="0.3">
      <c r="A2480" s="233"/>
      <c r="B2480" s="234"/>
      <c r="AO2480" s="234"/>
      <c r="AP2480" s="245"/>
      <c r="AQ2480" s="245"/>
      <c r="AS2480"/>
    </row>
    <row r="2481" spans="1:45" ht="14.4" x14ac:dyDescent="0.3">
      <c r="A2481" s="233"/>
      <c r="B2481" s="234"/>
      <c r="AO2481" s="237"/>
      <c r="AP2481" s="245"/>
      <c r="AQ2481" s="245"/>
      <c r="AS2481"/>
    </row>
    <row r="2482" spans="1:45" ht="14.4" x14ac:dyDescent="0.3">
      <c r="A2482" s="233"/>
      <c r="B2482" s="234"/>
      <c r="AO2482" s="234"/>
      <c r="AP2482" s="245"/>
      <c r="AQ2482" s="245"/>
      <c r="AS2482"/>
    </row>
    <row r="2483" spans="1:45" ht="14.4" x14ac:dyDescent="0.3">
      <c r="A2483" s="233"/>
      <c r="B2483" s="234"/>
      <c r="AO2483" s="234"/>
      <c r="AP2483" s="245"/>
      <c r="AQ2483" s="245"/>
      <c r="AS2483"/>
    </row>
    <row r="2484" spans="1:45" ht="21.6" x14ac:dyDescent="0.65">
      <c r="A2484" s="233"/>
      <c r="B2484" s="234"/>
      <c r="AO2484" s="236"/>
      <c r="AP2484" s="245"/>
      <c r="AQ2484" s="245"/>
      <c r="AS2484"/>
    </row>
    <row r="2485" spans="1:45" ht="14.4" x14ac:dyDescent="0.3">
      <c r="A2485" s="233"/>
      <c r="B2485" s="234"/>
      <c r="AO2485" s="234"/>
      <c r="AP2485" s="245"/>
      <c r="AQ2485" s="245"/>
      <c r="AS2485"/>
    </row>
    <row r="2486" spans="1:45" ht="21.6" x14ac:dyDescent="0.65">
      <c r="A2486" s="233"/>
      <c r="B2486" s="234"/>
      <c r="AO2486" s="236"/>
      <c r="AP2486" s="245"/>
      <c r="AQ2486" s="245"/>
      <c r="AS2486"/>
    </row>
    <row r="2487" spans="1:45" ht="14.4" x14ac:dyDescent="0.3">
      <c r="A2487" s="233"/>
      <c r="B2487" s="234"/>
      <c r="AO2487" s="234"/>
      <c r="AP2487" s="245"/>
      <c r="AQ2487" s="245"/>
      <c r="AS2487"/>
    </row>
    <row r="2488" spans="1:45" ht="14.4" x14ac:dyDescent="0.3">
      <c r="A2488" s="233"/>
      <c r="B2488" s="234"/>
      <c r="AO2488" s="234"/>
      <c r="AP2488" s="245"/>
      <c r="AQ2488" s="245"/>
      <c r="AS2488"/>
    </row>
    <row r="2489" spans="1:45" ht="14.4" x14ac:dyDescent="0.3">
      <c r="A2489" s="233"/>
      <c r="B2489" s="234"/>
      <c r="AO2489" s="237"/>
      <c r="AP2489" s="245"/>
      <c r="AQ2489" s="245"/>
      <c r="AS2489"/>
    </row>
    <row r="2490" spans="1:45" ht="14.4" x14ac:dyDescent="0.3">
      <c r="A2490" s="233"/>
      <c r="B2490" s="234"/>
      <c r="AO2490" s="234"/>
      <c r="AP2490" s="245"/>
      <c r="AQ2490" s="245"/>
      <c r="AS2490"/>
    </row>
    <row r="2491" spans="1:45" ht="14.4" x14ac:dyDescent="0.3">
      <c r="A2491" s="233"/>
      <c r="B2491" s="234"/>
      <c r="AO2491" s="234"/>
      <c r="AP2491" s="245"/>
      <c r="AQ2491" s="245"/>
      <c r="AS2491"/>
    </row>
    <row r="2492" spans="1:45" ht="14.4" x14ac:dyDescent="0.3">
      <c r="A2492" s="233"/>
      <c r="B2492" s="234"/>
      <c r="AO2492" s="234"/>
      <c r="AP2492" s="245"/>
      <c r="AQ2492" s="245"/>
      <c r="AS2492"/>
    </row>
    <row r="2493" spans="1:45" ht="14.4" x14ac:dyDescent="0.3">
      <c r="A2493" s="233"/>
      <c r="B2493" s="234"/>
      <c r="AO2493" s="234"/>
      <c r="AP2493" s="245"/>
      <c r="AQ2493" s="245"/>
      <c r="AS2493"/>
    </row>
    <row r="2494" spans="1:45" ht="21.6" x14ac:dyDescent="0.65">
      <c r="A2494" s="233"/>
      <c r="B2494" s="234"/>
      <c r="AO2494" s="236"/>
      <c r="AP2494" s="245"/>
      <c r="AQ2494" s="245"/>
      <c r="AS2494"/>
    </row>
    <row r="2495" spans="1:45" ht="14.4" x14ac:dyDescent="0.3">
      <c r="A2495" s="233"/>
      <c r="B2495" s="234"/>
      <c r="AO2495" s="234"/>
      <c r="AP2495" s="245"/>
      <c r="AQ2495" s="245"/>
      <c r="AS2495"/>
    </row>
    <row r="2496" spans="1:45" ht="14.4" x14ac:dyDescent="0.3">
      <c r="A2496" s="233"/>
      <c r="B2496" s="234"/>
      <c r="AO2496" s="234"/>
      <c r="AP2496" s="245"/>
      <c r="AQ2496" s="245"/>
      <c r="AS2496"/>
    </row>
    <row r="2497" spans="1:45" ht="14.4" x14ac:dyDescent="0.3">
      <c r="A2497" s="233"/>
      <c r="B2497" s="234"/>
      <c r="AO2497" s="234"/>
      <c r="AP2497" s="245"/>
      <c r="AQ2497" s="245"/>
      <c r="AS2497"/>
    </row>
    <row r="2498" spans="1:45" ht="14.4" x14ac:dyDescent="0.3">
      <c r="A2498" s="233"/>
      <c r="B2498" s="234"/>
      <c r="AO2498" s="234"/>
      <c r="AP2498" s="245"/>
      <c r="AQ2498" s="245"/>
      <c r="AS2498"/>
    </row>
    <row r="2499" spans="1:45" ht="14.4" x14ac:dyDescent="0.3">
      <c r="A2499" s="233"/>
      <c r="B2499" s="234"/>
      <c r="AO2499" s="237"/>
      <c r="AP2499" s="245"/>
      <c r="AQ2499" s="245"/>
      <c r="AS2499"/>
    </row>
    <row r="2500" spans="1:45" ht="14.4" x14ac:dyDescent="0.3">
      <c r="A2500" s="233"/>
      <c r="B2500" s="234"/>
      <c r="AO2500" s="234"/>
      <c r="AP2500" s="245"/>
      <c r="AQ2500" s="245"/>
      <c r="AS2500"/>
    </row>
    <row r="2501" spans="1:45" ht="14.4" x14ac:dyDescent="0.3">
      <c r="A2501" s="233"/>
      <c r="B2501" s="234"/>
      <c r="AO2501" s="234"/>
      <c r="AP2501" s="245"/>
      <c r="AQ2501" s="245"/>
      <c r="AS2501"/>
    </row>
    <row r="2502" spans="1:45" ht="21.6" x14ac:dyDescent="0.65">
      <c r="A2502" s="233"/>
      <c r="B2502" s="234"/>
      <c r="AO2502" s="236"/>
      <c r="AP2502" s="245"/>
      <c r="AQ2502" s="245"/>
      <c r="AS2502"/>
    </row>
    <row r="2503" spans="1:45" ht="14.4" x14ac:dyDescent="0.3">
      <c r="A2503" s="233"/>
      <c r="B2503" s="234"/>
      <c r="AO2503" s="237"/>
      <c r="AP2503" s="245"/>
      <c r="AQ2503" s="245"/>
      <c r="AS2503"/>
    </row>
    <row r="2504" spans="1:45" ht="21.6" x14ac:dyDescent="0.65">
      <c r="A2504" s="233"/>
      <c r="B2504" s="234"/>
      <c r="AO2504" s="236"/>
      <c r="AP2504" s="245"/>
      <c r="AQ2504" s="245"/>
      <c r="AS2504"/>
    </row>
    <row r="2505" spans="1:45" ht="14.4" x14ac:dyDescent="0.3">
      <c r="A2505" s="233"/>
      <c r="B2505" s="234"/>
      <c r="AO2505" s="234"/>
      <c r="AP2505" s="245"/>
      <c r="AQ2505" s="245"/>
      <c r="AS2505"/>
    </row>
    <row r="2506" spans="1:45" ht="14.4" x14ac:dyDescent="0.3">
      <c r="A2506" s="233"/>
      <c r="B2506" s="234"/>
      <c r="AO2506" s="234"/>
      <c r="AP2506" s="245"/>
      <c r="AQ2506" s="245"/>
      <c r="AS2506"/>
    </row>
    <row r="2507" spans="1:45" ht="14.4" x14ac:dyDescent="0.3">
      <c r="A2507" s="233"/>
      <c r="B2507" s="234"/>
      <c r="AO2507" s="234"/>
      <c r="AP2507" s="245"/>
      <c r="AQ2507" s="245"/>
      <c r="AS2507"/>
    </row>
    <row r="2508" spans="1:45" ht="14.4" x14ac:dyDescent="0.3">
      <c r="A2508" s="233"/>
      <c r="B2508" s="234"/>
      <c r="AO2508" s="234"/>
      <c r="AP2508" s="245"/>
      <c r="AQ2508" s="245"/>
      <c r="AS2508"/>
    </row>
    <row r="2509" spans="1:45" ht="14.4" x14ac:dyDescent="0.3">
      <c r="A2509" s="233"/>
      <c r="B2509" s="234"/>
      <c r="AO2509" s="234"/>
      <c r="AP2509" s="245"/>
      <c r="AQ2509" s="245"/>
      <c r="AS2509"/>
    </row>
    <row r="2510" spans="1:45" ht="14.4" x14ac:dyDescent="0.3">
      <c r="A2510" s="233"/>
      <c r="B2510" s="234"/>
      <c r="AO2510" s="234"/>
      <c r="AP2510" s="245"/>
      <c r="AQ2510" s="245"/>
      <c r="AS2510"/>
    </row>
    <row r="2511" spans="1:45" ht="14.4" x14ac:dyDescent="0.3">
      <c r="A2511" s="233"/>
      <c r="B2511" s="234"/>
      <c r="AO2511" s="234"/>
      <c r="AP2511" s="245"/>
      <c r="AQ2511" s="245"/>
      <c r="AS2511"/>
    </row>
    <row r="2512" spans="1:45" ht="14.4" x14ac:dyDescent="0.3">
      <c r="A2512" s="233"/>
      <c r="B2512" s="234"/>
      <c r="AO2512" s="234"/>
      <c r="AP2512" s="245"/>
      <c r="AQ2512" s="245"/>
      <c r="AS2512"/>
    </row>
    <row r="2513" spans="1:45" ht="14.4" x14ac:dyDescent="0.3">
      <c r="A2513" s="233"/>
      <c r="B2513" s="234"/>
      <c r="AO2513" s="234"/>
      <c r="AP2513" s="245"/>
      <c r="AQ2513" s="245"/>
      <c r="AS2513"/>
    </row>
    <row r="2514" spans="1:45" ht="14.4" x14ac:dyDescent="0.3">
      <c r="A2514" s="233"/>
      <c r="B2514" s="234"/>
      <c r="AO2514" s="234"/>
      <c r="AP2514" s="245"/>
      <c r="AQ2514" s="245"/>
      <c r="AS2514"/>
    </row>
    <row r="2515" spans="1:45" ht="14.4" x14ac:dyDescent="0.3">
      <c r="A2515" s="233"/>
      <c r="B2515" s="234"/>
      <c r="AO2515" s="234"/>
      <c r="AP2515" s="245"/>
      <c r="AQ2515" s="245"/>
      <c r="AS2515"/>
    </row>
    <row r="2516" spans="1:45" ht="14.4" x14ac:dyDescent="0.3">
      <c r="A2516" s="233"/>
      <c r="B2516" s="234"/>
      <c r="AO2516" s="234"/>
      <c r="AP2516" s="245"/>
      <c r="AQ2516" s="245"/>
      <c r="AS2516"/>
    </row>
    <row r="2517" spans="1:45" ht="14.4" x14ac:dyDescent="0.3">
      <c r="A2517" s="233"/>
      <c r="B2517" s="234"/>
      <c r="AO2517" s="234"/>
      <c r="AP2517" s="245"/>
      <c r="AQ2517" s="245"/>
      <c r="AS2517"/>
    </row>
    <row r="2518" spans="1:45" ht="14.4" x14ac:dyDescent="0.3">
      <c r="A2518" s="233"/>
      <c r="B2518" s="234"/>
      <c r="AO2518" s="234"/>
      <c r="AP2518" s="245"/>
      <c r="AQ2518" s="245"/>
      <c r="AS2518"/>
    </row>
    <row r="2519" spans="1:45" ht="14.4" x14ac:dyDescent="0.3">
      <c r="A2519" s="233"/>
      <c r="B2519" s="234"/>
      <c r="AO2519" s="234"/>
      <c r="AP2519" s="245"/>
      <c r="AQ2519" s="245"/>
      <c r="AS2519"/>
    </row>
    <row r="2520" spans="1:45" ht="14.4" x14ac:dyDescent="0.3">
      <c r="A2520" s="233"/>
      <c r="B2520" s="234"/>
      <c r="AO2520" s="234"/>
      <c r="AP2520" s="245"/>
      <c r="AQ2520" s="245"/>
      <c r="AS2520"/>
    </row>
    <row r="2521" spans="1:45" ht="14.4" x14ac:dyDescent="0.3">
      <c r="A2521" s="233"/>
      <c r="B2521" s="234"/>
      <c r="AO2521" s="234"/>
      <c r="AP2521" s="245"/>
      <c r="AQ2521" s="245"/>
      <c r="AS2521"/>
    </row>
    <row r="2522" spans="1:45" ht="14.4" x14ac:dyDescent="0.3">
      <c r="A2522" s="233"/>
      <c r="B2522" s="234"/>
      <c r="AO2522" s="237"/>
      <c r="AP2522" s="245"/>
      <c r="AQ2522" s="245"/>
      <c r="AS2522"/>
    </row>
    <row r="2523" spans="1:45" ht="14.4" x14ac:dyDescent="0.3">
      <c r="A2523" s="233"/>
      <c r="B2523" s="234"/>
      <c r="AO2523" s="234"/>
      <c r="AP2523" s="245"/>
      <c r="AQ2523" s="245"/>
      <c r="AS2523"/>
    </row>
    <row r="2524" spans="1:45" ht="14.4" x14ac:dyDescent="0.3">
      <c r="A2524" s="233"/>
      <c r="B2524" s="234"/>
      <c r="AO2524" s="234"/>
      <c r="AP2524" s="245"/>
      <c r="AQ2524" s="245"/>
      <c r="AS2524"/>
    </row>
    <row r="2525" spans="1:45" ht="14.4" x14ac:dyDescent="0.3">
      <c r="A2525" s="233"/>
      <c r="B2525" s="234"/>
      <c r="AO2525" s="234"/>
      <c r="AP2525" s="245"/>
      <c r="AQ2525" s="245"/>
      <c r="AS2525"/>
    </row>
    <row r="2526" spans="1:45" ht="21.6" x14ac:dyDescent="0.65">
      <c r="A2526" s="233"/>
      <c r="B2526" s="234"/>
      <c r="AO2526" s="236"/>
      <c r="AP2526" s="245"/>
      <c r="AQ2526" s="245"/>
      <c r="AS2526"/>
    </row>
    <row r="2527" spans="1:45" ht="14.4" x14ac:dyDescent="0.3">
      <c r="A2527" s="233"/>
      <c r="B2527" s="234"/>
      <c r="AO2527" s="237"/>
      <c r="AP2527" s="245"/>
      <c r="AQ2527" s="245"/>
      <c r="AS2527"/>
    </row>
    <row r="2528" spans="1:45" ht="14.4" x14ac:dyDescent="0.3">
      <c r="A2528" s="233"/>
      <c r="B2528" s="234"/>
      <c r="AO2528" s="234"/>
      <c r="AP2528" s="245"/>
      <c r="AQ2528" s="245"/>
      <c r="AS2528"/>
    </row>
    <row r="2529" spans="1:45" ht="14.4" x14ac:dyDescent="0.3">
      <c r="A2529" s="233"/>
      <c r="B2529" s="234"/>
      <c r="AO2529" s="234"/>
      <c r="AP2529" s="245"/>
      <c r="AQ2529" s="245"/>
      <c r="AS2529"/>
    </row>
    <row r="2530" spans="1:45" ht="14.4" x14ac:dyDescent="0.3">
      <c r="A2530" s="233"/>
      <c r="B2530" s="234"/>
      <c r="AO2530" s="234"/>
      <c r="AP2530" s="245"/>
      <c r="AQ2530" s="245"/>
      <c r="AS2530"/>
    </row>
    <row r="2531" spans="1:45" ht="21.6" x14ac:dyDescent="0.65">
      <c r="A2531" s="233"/>
      <c r="B2531" s="234"/>
      <c r="AO2531" s="236"/>
      <c r="AP2531" s="245"/>
      <c r="AQ2531" s="245"/>
      <c r="AS2531"/>
    </row>
    <row r="2532" spans="1:45" ht="14.4" x14ac:dyDescent="0.3">
      <c r="A2532" s="233"/>
      <c r="B2532" s="234"/>
      <c r="AO2532" s="234"/>
      <c r="AP2532" s="245"/>
      <c r="AQ2532" s="245"/>
      <c r="AS2532"/>
    </row>
    <row r="2533" spans="1:45" ht="14.4" x14ac:dyDescent="0.3">
      <c r="A2533" s="233"/>
      <c r="B2533" s="234"/>
      <c r="AO2533" s="234"/>
      <c r="AP2533" s="245"/>
      <c r="AQ2533" s="245"/>
      <c r="AS2533"/>
    </row>
    <row r="2534" spans="1:45" ht="14.4" x14ac:dyDescent="0.3">
      <c r="A2534" s="233"/>
      <c r="B2534" s="234"/>
      <c r="AO2534" s="237"/>
      <c r="AP2534" s="245"/>
      <c r="AQ2534" s="245"/>
      <c r="AS2534"/>
    </row>
    <row r="2535" spans="1:45" ht="21.6" x14ac:dyDescent="0.65">
      <c r="A2535" s="233"/>
      <c r="B2535" s="234"/>
      <c r="AO2535" s="236"/>
      <c r="AP2535" s="245"/>
      <c r="AQ2535" s="245"/>
      <c r="AS2535"/>
    </row>
    <row r="2536" spans="1:45" ht="14.4" x14ac:dyDescent="0.3">
      <c r="A2536" s="233"/>
      <c r="B2536" s="234"/>
      <c r="AO2536" s="234"/>
      <c r="AP2536" s="245"/>
      <c r="AQ2536" s="245"/>
      <c r="AS2536"/>
    </row>
    <row r="2537" spans="1:45" ht="21.6" x14ac:dyDescent="0.65">
      <c r="A2537" s="233"/>
      <c r="B2537" s="234"/>
      <c r="AO2537" s="236"/>
      <c r="AP2537" s="245"/>
      <c r="AQ2537" s="245"/>
      <c r="AS2537"/>
    </row>
    <row r="2538" spans="1:45" ht="14.4" x14ac:dyDescent="0.3">
      <c r="A2538" s="233"/>
      <c r="B2538" s="234"/>
      <c r="AO2538" s="237"/>
      <c r="AP2538" s="245"/>
      <c r="AQ2538" s="245"/>
      <c r="AS2538"/>
    </row>
    <row r="2539" spans="1:45" ht="14.4" x14ac:dyDescent="0.3">
      <c r="A2539" s="233"/>
      <c r="B2539" s="234"/>
      <c r="AO2539" s="234"/>
      <c r="AP2539" s="245"/>
      <c r="AQ2539" s="245"/>
      <c r="AS2539"/>
    </row>
    <row r="2540" spans="1:45" ht="21.6" x14ac:dyDescent="0.65">
      <c r="A2540" s="233"/>
      <c r="B2540" s="234"/>
      <c r="AO2540" s="236"/>
      <c r="AP2540" s="245"/>
      <c r="AQ2540" s="245"/>
      <c r="AS2540"/>
    </row>
    <row r="2541" spans="1:45" ht="14.4" x14ac:dyDescent="0.3">
      <c r="A2541" s="233"/>
      <c r="B2541" s="234"/>
      <c r="AO2541" s="234"/>
      <c r="AP2541" s="245"/>
      <c r="AQ2541" s="245"/>
      <c r="AS2541"/>
    </row>
    <row r="2542" spans="1:45" ht="14.4" x14ac:dyDescent="0.3">
      <c r="A2542" s="233"/>
      <c r="B2542" s="234"/>
      <c r="AO2542" s="237"/>
      <c r="AP2542" s="245"/>
      <c r="AQ2542" s="245"/>
      <c r="AS2542"/>
    </row>
    <row r="2543" spans="1:45" ht="21.6" x14ac:dyDescent="0.65">
      <c r="A2543" s="233"/>
      <c r="B2543" s="234"/>
      <c r="AO2543" s="236"/>
      <c r="AP2543" s="245"/>
      <c r="AQ2543" s="245"/>
      <c r="AS2543"/>
    </row>
    <row r="2544" spans="1:45" ht="14.4" x14ac:dyDescent="0.3">
      <c r="A2544" s="233"/>
      <c r="B2544" s="234"/>
      <c r="AO2544" s="237"/>
      <c r="AP2544" s="245"/>
      <c r="AQ2544" s="245"/>
      <c r="AS2544"/>
    </row>
    <row r="2545" spans="1:45" ht="14.4" x14ac:dyDescent="0.3">
      <c r="A2545" s="233"/>
      <c r="B2545" s="234"/>
      <c r="AO2545" s="234"/>
      <c r="AP2545" s="245"/>
      <c r="AQ2545" s="245"/>
      <c r="AS2545"/>
    </row>
    <row r="2546" spans="1:45" ht="14.4" x14ac:dyDescent="0.3">
      <c r="A2546" s="233"/>
      <c r="B2546" s="234"/>
      <c r="AO2546" s="234"/>
      <c r="AP2546" s="245"/>
      <c r="AQ2546" s="245"/>
      <c r="AS2546"/>
    </row>
    <row r="2547" spans="1:45" ht="14.4" x14ac:dyDescent="0.3">
      <c r="A2547" s="233"/>
      <c r="B2547" s="234"/>
      <c r="AO2547" s="234"/>
      <c r="AP2547" s="245"/>
      <c r="AQ2547" s="245"/>
      <c r="AS2547"/>
    </row>
    <row r="2548" spans="1:45" ht="14.4" x14ac:dyDescent="0.3">
      <c r="A2548" s="233"/>
      <c r="B2548" s="234"/>
      <c r="AO2548" s="234"/>
      <c r="AP2548" s="245"/>
      <c r="AQ2548" s="245"/>
      <c r="AS2548"/>
    </row>
    <row r="2549" spans="1:45" ht="14.4" x14ac:dyDescent="0.3">
      <c r="A2549" s="233"/>
      <c r="B2549" s="234"/>
      <c r="AO2549" s="234"/>
      <c r="AP2549" s="245"/>
      <c r="AQ2549" s="245"/>
      <c r="AS2549"/>
    </row>
    <row r="2550" spans="1:45" ht="14.4" x14ac:dyDescent="0.3">
      <c r="A2550" s="233"/>
      <c r="B2550" s="234"/>
      <c r="AO2550" s="234"/>
      <c r="AP2550" s="245"/>
      <c r="AQ2550" s="245"/>
      <c r="AS2550"/>
    </row>
    <row r="2551" spans="1:45" ht="14.4" x14ac:dyDescent="0.3">
      <c r="A2551" s="233"/>
      <c r="B2551" s="234"/>
      <c r="AO2551" s="234"/>
      <c r="AP2551" s="245"/>
      <c r="AQ2551" s="245"/>
      <c r="AS2551"/>
    </row>
    <row r="2552" spans="1:45" ht="14.4" x14ac:dyDescent="0.3">
      <c r="A2552" s="233"/>
      <c r="B2552" s="234"/>
      <c r="AO2552" s="234"/>
      <c r="AP2552" s="245"/>
      <c r="AQ2552" s="245"/>
      <c r="AS2552"/>
    </row>
    <row r="2553" spans="1:45" ht="14.4" x14ac:dyDescent="0.3">
      <c r="A2553" s="233"/>
      <c r="B2553" s="234"/>
      <c r="AO2553" s="234"/>
      <c r="AP2553" s="245"/>
      <c r="AQ2553" s="245"/>
      <c r="AS2553"/>
    </row>
    <row r="2554" spans="1:45" ht="21.6" x14ac:dyDescent="0.65">
      <c r="A2554" s="233"/>
      <c r="B2554" s="234"/>
      <c r="AO2554" s="236"/>
      <c r="AP2554" s="245"/>
      <c r="AQ2554" s="245"/>
      <c r="AS2554"/>
    </row>
    <row r="2555" spans="1:45" ht="14.4" x14ac:dyDescent="0.3">
      <c r="A2555" s="233"/>
      <c r="B2555" s="234"/>
      <c r="AO2555" s="234"/>
      <c r="AP2555" s="245"/>
      <c r="AQ2555" s="245"/>
      <c r="AS2555"/>
    </row>
    <row r="2556" spans="1:45" ht="14.4" x14ac:dyDescent="0.3">
      <c r="A2556" s="233"/>
      <c r="B2556" s="234"/>
      <c r="AO2556" s="234"/>
      <c r="AP2556" s="245"/>
      <c r="AQ2556" s="245"/>
      <c r="AS2556"/>
    </row>
    <row r="2557" spans="1:45" ht="14.4" x14ac:dyDescent="0.3">
      <c r="A2557" s="233"/>
      <c r="B2557" s="234"/>
      <c r="AO2557" s="234"/>
      <c r="AP2557" s="245"/>
      <c r="AQ2557" s="245"/>
      <c r="AS2557"/>
    </row>
    <row r="2558" spans="1:45" ht="14.4" x14ac:dyDescent="0.3">
      <c r="A2558" s="233"/>
      <c r="B2558" s="234"/>
      <c r="AO2558" s="234"/>
      <c r="AP2558" s="245"/>
      <c r="AQ2558" s="245"/>
      <c r="AS2558"/>
    </row>
    <row r="2559" spans="1:45" ht="14.4" x14ac:dyDescent="0.3">
      <c r="A2559" s="233"/>
      <c r="B2559" s="234"/>
      <c r="AO2559" s="234"/>
      <c r="AP2559" s="245"/>
      <c r="AQ2559" s="245"/>
      <c r="AS2559"/>
    </row>
    <row r="2560" spans="1:45" ht="14.4" x14ac:dyDescent="0.3">
      <c r="A2560" s="233"/>
      <c r="B2560" s="234"/>
      <c r="AO2560" s="234"/>
      <c r="AP2560" s="245"/>
      <c r="AQ2560" s="245"/>
      <c r="AS2560"/>
    </row>
    <row r="2561" spans="1:45" ht="14.4" x14ac:dyDescent="0.3">
      <c r="A2561" s="233"/>
      <c r="B2561" s="234"/>
      <c r="AO2561" s="234"/>
      <c r="AP2561" s="245"/>
      <c r="AQ2561" s="245"/>
      <c r="AS2561"/>
    </row>
    <row r="2562" spans="1:45" ht="14.4" x14ac:dyDescent="0.3">
      <c r="A2562" s="233"/>
      <c r="B2562" s="234"/>
      <c r="AO2562" s="234"/>
      <c r="AP2562" s="245"/>
      <c r="AQ2562" s="245"/>
      <c r="AS2562"/>
    </row>
    <row r="2563" spans="1:45" ht="14.4" x14ac:dyDescent="0.3">
      <c r="A2563" s="233"/>
      <c r="B2563" s="234"/>
      <c r="AO2563" s="234"/>
      <c r="AP2563" s="245"/>
      <c r="AQ2563" s="245"/>
      <c r="AS2563"/>
    </row>
    <row r="2564" spans="1:45" ht="14.4" x14ac:dyDescent="0.3">
      <c r="A2564" s="233"/>
      <c r="B2564" s="234"/>
      <c r="AO2564" s="234"/>
      <c r="AP2564" s="245"/>
      <c r="AQ2564" s="245"/>
      <c r="AS2564"/>
    </row>
    <row r="2565" spans="1:45" ht="14.4" x14ac:dyDescent="0.3">
      <c r="A2565" s="233"/>
      <c r="B2565" s="234"/>
      <c r="AO2565" s="234"/>
      <c r="AP2565" s="245"/>
      <c r="AQ2565" s="245"/>
      <c r="AS2565"/>
    </row>
    <row r="2566" spans="1:45" ht="14.4" x14ac:dyDescent="0.3">
      <c r="A2566" s="233"/>
      <c r="B2566" s="234"/>
      <c r="AO2566" s="234"/>
      <c r="AP2566" s="245"/>
      <c r="AQ2566" s="245"/>
      <c r="AS2566"/>
    </row>
    <row r="2567" spans="1:45" ht="14.4" x14ac:dyDescent="0.3">
      <c r="A2567" s="233"/>
      <c r="B2567" s="234"/>
      <c r="AO2567" s="234"/>
      <c r="AP2567" s="245"/>
      <c r="AQ2567" s="245"/>
      <c r="AS2567"/>
    </row>
    <row r="2568" spans="1:45" ht="14.4" x14ac:dyDescent="0.3">
      <c r="A2568" s="233"/>
      <c r="B2568" s="234"/>
      <c r="AO2568" s="234"/>
      <c r="AP2568" s="245"/>
      <c r="AQ2568" s="245"/>
      <c r="AS2568"/>
    </row>
    <row r="2569" spans="1:45" ht="14.4" x14ac:dyDescent="0.3">
      <c r="A2569" s="233"/>
      <c r="B2569" s="234"/>
      <c r="AO2569" s="234"/>
      <c r="AP2569" s="245"/>
      <c r="AQ2569" s="245"/>
      <c r="AS2569"/>
    </row>
    <row r="2570" spans="1:45" ht="14.4" x14ac:dyDescent="0.3">
      <c r="A2570" s="233"/>
      <c r="B2570" s="234"/>
      <c r="AO2570" s="234"/>
      <c r="AP2570" s="245"/>
      <c r="AQ2570" s="245"/>
      <c r="AS2570"/>
    </row>
    <row r="2571" spans="1:45" ht="14.4" x14ac:dyDescent="0.3">
      <c r="A2571" s="233"/>
      <c r="B2571" s="234"/>
      <c r="AO2571" s="234"/>
      <c r="AP2571" s="245"/>
      <c r="AQ2571" s="245"/>
      <c r="AS2571"/>
    </row>
    <row r="2572" spans="1:45" ht="14.4" x14ac:dyDescent="0.3">
      <c r="A2572" s="233"/>
      <c r="B2572" s="234"/>
      <c r="AO2572" s="234"/>
      <c r="AP2572" s="245"/>
      <c r="AQ2572" s="245"/>
      <c r="AS2572"/>
    </row>
    <row r="2573" spans="1:45" ht="14.4" x14ac:dyDescent="0.3">
      <c r="A2573" s="233"/>
      <c r="B2573" s="234"/>
      <c r="AO2573" s="234"/>
      <c r="AP2573" s="245"/>
      <c r="AQ2573" s="245"/>
      <c r="AS2573"/>
    </row>
    <row r="2574" spans="1:45" ht="14.4" x14ac:dyDescent="0.3">
      <c r="A2574" s="233"/>
      <c r="B2574" s="234"/>
      <c r="AO2574" s="234"/>
      <c r="AP2574" s="245"/>
      <c r="AQ2574" s="245"/>
      <c r="AS2574"/>
    </row>
    <row r="2575" spans="1:45" ht="14.4" x14ac:dyDescent="0.3">
      <c r="A2575" s="233"/>
      <c r="B2575" s="234"/>
      <c r="AO2575" s="234"/>
      <c r="AP2575" s="245"/>
      <c r="AQ2575" s="245"/>
      <c r="AS2575"/>
    </row>
    <row r="2576" spans="1:45" ht="14.4" x14ac:dyDescent="0.3">
      <c r="A2576" s="233"/>
      <c r="B2576" s="234"/>
      <c r="AO2576" s="234"/>
      <c r="AP2576" s="245"/>
      <c r="AQ2576" s="245"/>
      <c r="AS2576"/>
    </row>
    <row r="2577" spans="1:45" ht="14.4" x14ac:dyDescent="0.3">
      <c r="A2577" s="233"/>
      <c r="B2577" s="234"/>
      <c r="AO2577" s="234"/>
      <c r="AP2577" s="245"/>
      <c r="AQ2577" s="245"/>
      <c r="AS2577"/>
    </row>
    <row r="2578" spans="1:45" ht="14.4" x14ac:dyDescent="0.3">
      <c r="A2578" s="233"/>
      <c r="B2578" s="234"/>
      <c r="AO2578" s="237"/>
      <c r="AP2578" s="245"/>
      <c r="AQ2578" s="245"/>
      <c r="AS2578"/>
    </row>
    <row r="2579" spans="1:45" ht="21.6" x14ac:dyDescent="0.65">
      <c r="A2579" s="233"/>
      <c r="B2579" s="234"/>
      <c r="AO2579" s="236"/>
      <c r="AP2579" s="245"/>
      <c r="AQ2579" s="245"/>
      <c r="AS2579"/>
    </row>
    <row r="2580" spans="1:45" ht="14.4" x14ac:dyDescent="0.3">
      <c r="A2580" s="233"/>
      <c r="B2580" s="234"/>
      <c r="AO2580" s="234"/>
      <c r="AP2580" s="245"/>
      <c r="AQ2580" s="245"/>
      <c r="AS2580"/>
    </row>
    <row r="2581" spans="1:45" ht="14.4" x14ac:dyDescent="0.3">
      <c r="A2581" s="233"/>
      <c r="B2581" s="234"/>
      <c r="AO2581" s="234"/>
      <c r="AP2581" s="245"/>
      <c r="AQ2581" s="245"/>
      <c r="AS2581"/>
    </row>
    <row r="2582" spans="1:45" ht="14.4" x14ac:dyDescent="0.3">
      <c r="A2582" s="233"/>
      <c r="B2582" s="234"/>
      <c r="AO2582" s="234"/>
      <c r="AP2582" s="245"/>
      <c r="AQ2582" s="245"/>
      <c r="AS2582"/>
    </row>
    <row r="2583" spans="1:45" ht="14.4" x14ac:dyDescent="0.3">
      <c r="A2583" s="233"/>
      <c r="B2583" s="234"/>
      <c r="AO2583" s="234"/>
      <c r="AP2583" s="245"/>
      <c r="AQ2583" s="245"/>
      <c r="AS2583"/>
    </row>
    <row r="2584" spans="1:45" ht="14.4" x14ac:dyDescent="0.3">
      <c r="A2584" s="233"/>
      <c r="B2584" s="234"/>
      <c r="AO2584" s="234"/>
      <c r="AP2584" s="245"/>
      <c r="AQ2584" s="245"/>
      <c r="AS2584"/>
    </row>
    <row r="2585" spans="1:45" ht="14.4" x14ac:dyDescent="0.3">
      <c r="A2585" s="233"/>
      <c r="B2585" s="234"/>
      <c r="AO2585" s="234"/>
      <c r="AP2585" s="245"/>
      <c r="AQ2585" s="245"/>
      <c r="AS2585"/>
    </row>
    <row r="2586" spans="1:45" ht="14.4" x14ac:dyDescent="0.3">
      <c r="A2586" s="233"/>
      <c r="B2586" s="234"/>
      <c r="AO2586" s="234"/>
      <c r="AP2586" s="245"/>
      <c r="AQ2586" s="245"/>
      <c r="AS2586"/>
    </row>
    <row r="2587" spans="1:45" ht="14.4" x14ac:dyDescent="0.3">
      <c r="A2587" s="233"/>
      <c r="B2587" s="234"/>
      <c r="AO2587" s="237"/>
      <c r="AP2587" s="245"/>
      <c r="AQ2587" s="245"/>
      <c r="AS2587"/>
    </row>
    <row r="2588" spans="1:45" ht="14.4" x14ac:dyDescent="0.3">
      <c r="A2588" s="233"/>
      <c r="B2588" s="234"/>
      <c r="AO2588" s="234"/>
      <c r="AP2588" s="245"/>
      <c r="AQ2588" s="245"/>
      <c r="AS2588"/>
    </row>
    <row r="2589" spans="1:45" ht="21.6" x14ac:dyDescent="0.65">
      <c r="A2589" s="233"/>
      <c r="B2589" s="234"/>
      <c r="AO2589" s="236"/>
      <c r="AP2589" s="245"/>
      <c r="AQ2589" s="245"/>
      <c r="AS2589"/>
    </row>
    <row r="2590" spans="1:45" ht="14.4" x14ac:dyDescent="0.3">
      <c r="A2590" s="233"/>
      <c r="B2590" s="234"/>
      <c r="AO2590" s="237"/>
      <c r="AP2590" s="245"/>
      <c r="AQ2590" s="245"/>
      <c r="AS2590"/>
    </row>
    <row r="2591" spans="1:45" ht="21.6" x14ac:dyDescent="0.65">
      <c r="A2591" s="233"/>
      <c r="B2591" s="234"/>
      <c r="AO2591" s="236"/>
      <c r="AP2591" s="245"/>
      <c r="AQ2591" s="245"/>
      <c r="AS2591"/>
    </row>
    <row r="2592" spans="1:45" ht="14.4" x14ac:dyDescent="0.3">
      <c r="A2592" s="233"/>
      <c r="B2592" s="234"/>
      <c r="AO2592" s="234"/>
      <c r="AP2592" s="245"/>
      <c r="AQ2592" s="245"/>
      <c r="AS2592"/>
    </row>
    <row r="2593" spans="1:45" ht="21.6" x14ac:dyDescent="0.65">
      <c r="A2593" s="233"/>
      <c r="B2593" s="234"/>
      <c r="AO2593" s="236"/>
      <c r="AP2593" s="245"/>
      <c r="AQ2593" s="245"/>
      <c r="AS2593"/>
    </row>
    <row r="2594" spans="1:45" ht="21.6" x14ac:dyDescent="0.65">
      <c r="A2594" s="233"/>
      <c r="B2594" s="234"/>
      <c r="AO2594" s="236"/>
      <c r="AP2594" s="245"/>
      <c r="AQ2594" s="245"/>
      <c r="AS2594"/>
    </row>
    <row r="2595" spans="1:45" ht="14.4" x14ac:dyDescent="0.3">
      <c r="A2595" s="233"/>
      <c r="B2595" s="234"/>
      <c r="AO2595" s="234"/>
      <c r="AP2595" s="245"/>
      <c r="AQ2595" s="245"/>
      <c r="AS2595"/>
    </row>
    <row r="2596" spans="1:45" ht="21.6" x14ac:dyDescent="0.65">
      <c r="A2596" s="233"/>
      <c r="B2596" s="234"/>
      <c r="AO2596" s="236"/>
      <c r="AP2596" s="245"/>
      <c r="AQ2596" s="245"/>
      <c r="AS2596"/>
    </row>
    <row r="2597" spans="1:45" ht="14.4" x14ac:dyDescent="0.3">
      <c r="A2597" s="233"/>
      <c r="B2597" s="234"/>
      <c r="AO2597" s="234"/>
      <c r="AP2597" s="245"/>
      <c r="AQ2597" s="245"/>
      <c r="AS2597"/>
    </row>
    <row r="2598" spans="1:45" ht="14.4" x14ac:dyDescent="0.3">
      <c r="A2598" s="233"/>
      <c r="B2598" s="234"/>
      <c r="AO2598" s="234"/>
      <c r="AP2598" s="245"/>
      <c r="AQ2598" s="245"/>
      <c r="AS2598"/>
    </row>
    <row r="2599" spans="1:45" ht="14.4" x14ac:dyDescent="0.3">
      <c r="A2599" s="233"/>
      <c r="B2599" s="234"/>
      <c r="AO2599" s="234"/>
      <c r="AP2599" s="245"/>
      <c r="AQ2599" s="245"/>
      <c r="AS2599"/>
    </row>
    <row r="2600" spans="1:45" ht="21.6" x14ac:dyDescent="0.65">
      <c r="A2600" s="233"/>
      <c r="B2600" s="234"/>
      <c r="AO2600" s="243"/>
      <c r="AP2600" s="245"/>
      <c r="AQ2600" s="245"/>
      <c r="AS2600"/>
    </row>
    <row r="2601" spans="1:45" ht="14.4" x14ac:dyDescent="0.3">
      <c r="A2601" s="233"/>
      <c r="B2601" s="234"/>
      <c r="AO2601" s="234"/>
      <c r="AP2601" s="245"/>
      <c r="AQ2601" s="245"/>
      <c r="AS2601"/>
    </row>
    <row r="2602" spans="1:45" ht="14.4" x14ac:dyDescent="0.3">
      <c r="A2602" s="233"/>
      <c r="B2602" s="234"/>
      <c r="AO2602" s="234"/>
      <c r="AP2602" s="245"/>
      <c r="AQ2602" s="245"/>
      <c r="AS2602"/>
    </row>
    <row r="2603" spans="1:45" ht="14.4" x14ac:dyDescent="0.3">
      <c r="A2603" s="233"/>
      <c r="B2603" s="234"/>
      <c r="AO2603" s="234"/>
      <c r="AP2603" s="245"/>
      <c r="AQ2603" s="245"/>
      <c r="AS2603"/>
    </row>
    <row r="2604" spans="1:45" ht="14.4" x14ac:dyDescent="0.3">
      <c r="A2604" s="233"/>
      <c r="B2604" s="234"/>
      <c r="AO2604" s="234"/>
      <c r="AP2604" s="245"/>
      <c r="AQ2604" s="245"/>
      <c r="AS2604"/>
    </row>
    <row r="2605" spans="1:45" ht="14.4" x14ac:dyDescent="0.3">
      <c r="A2605" s="233"/>
      <c r="B2605" s="234"/>
      <c r="AO2605" s="234"/>
      <c r="AP2605" s="245"/>
      <c r="AQ2605" s="245"/>
      <c r="AS2605"/>
    </row>
    <row r="2606" spans="1:45" ht="14.4" x14ac:dyDescent="0.3">
      <c r="A2606" s="233"/>
      <c r="B2606" s="234"/>
      <c r="AO2606" s="234"/>
      <c r="AP2606" s="245"/>
      <c r="AQ2606" s="245"/>
      <c r="AS2606"/>
    </row>
    <row r="2607" spans="1:45" ht="14.4" x14ac:dyDescent="0.3">
      <c r="A2607" s="233"/>
      <c r="B2607" s="234"/>
      <c r="AO2607" s="234"/>
      <c r="AP2607" s="245"/>
      <c r="AQ2607" s="245"/>
      <c r="AS2607"/>
    </row>
    <row r="2608" spans="1:45" ht="14.4" x14ac:dyDescent="0.3">
      <c r="A2608" s="233"/>
      <c r="B2608" s="234"/>
      <c r="AO2608" s="234"/>
      <c r="AP2608" s="245"/>
      <c r="AQ2608" s="245"/>
      <c r="AS2608"/>
    </row>
    <row r="2609" spans="1:45" ht="18" x14ac:dyDescent="0.5">
      <c r="A2609" s="233"/>
      <c r="B2609" s="234"/>
      <c r="AO2609" s="241"/>
      <c r="AP2609" s="245"/>
      <c r="AQ2609" s="245"/>
      <c r="AS2609"/>
    </row>
    <row r="2610" spans="1:45" ht="21.6" x14ac:dyDescent="0.65">
      <c r="A2610" s="233"/>
      <c r="B2610" s="234"/>
      <c r="C2610" s="239"/>
      <c r="D2610" s="239"/>
      <c r="E2610" s="239"/>
      <c r="F2610" s="239"/>
      <c r="G2610" s="239"/>
      <c r="H2610" s="239"/>
      <c r="I2610" s="239"/>
      <c r="J2610" s="239"/>
      <c r="P2610" s="239"/>
      <c r="Q2610" s="239"/>
      <c r="R2610" s="239"/>
      <c r="S2610" s="239"/>
      <c r="T2610" s="239"/>
      <c r="U2610" s="239"/>
      <c r="V2610" s="239"/>
      <c r="W2610" s="239"/>
      <c r="X2610" s="239"/>
      <c r="Y2610" s="239"/>
      <c r="Z2610" s="239"/>
      <c r="AA2610" s="239"/>
      <c r="AB2610" s="239"/>
      <c r="AC2610" s="239"/>
      <c r="AD2610" s="239"/>
      <c r="AE2610" s="239"/>
      <c r="AF2610" s="239"/>
      <c r="AG2610" s="239"/>
      <c r="AH2610" s="239"/>
      <c r="AI2610" s="239"/>
      <c r="AJ2610" s="239"/>
      <c r="AK2610" s="239"/>
      <c r="AL2610" s="239"/>
      <c r="AM2610" s="239"/>
      <c r="AN2610" s="239"/>
      <c r="AO2610" s="236"/>
      <c r="AP2610" s="245"/>
      <c r="AQ2610" s="245"/>
      <c r="AS2610"/>
    </row>
    <row r="2611" spans="1:45" ht="14.4" x14ac:dyDescent="0.3">
      <c r="A2611" s="233"/>
      <c r="B2611" s="234"/>
      <c r="AO2611" s="234"/>
      <c r="AP2611" s="245"/>
      <c r="AQ2611" s="245"/>
      <c r="AS2611"/>
    </row>
    <row r="2612" spans="1:45" ht="14.4" x14ac:dyDescent="0.3">
      <c r="A2612" s="233"/>
      <c r="B2612" s="234"/>
      <c r="AO2612" s="234"/>
      <c r="AP2612" s="245"/>
      <c r="AQ2612" s="245"/>
      <c r="AS2612"/>
    </row>
    <row r="2613" spans="1:45" ht="14.4" x14ac:dyDescent="0.3">
      <c r="A2613" s="233"/>
      <c r="B2613" s="234"/>
      <c r="AO2613" s="234"/>
      <c r="AP2613" s="245"/>
      <c r="AQ2613" s="245"/>
      <c r="AS2613"/>
    </row>
    <row r="2614" spans="1:45" ht="14.4" x14ac:dyDescent="0.3">
      <c r="A2614" s="233"/>
      <c r="B2614" s="234"/>
      <c r="AO2614" s="234"/>
      <c r="AP2614" s="245"/>
      <c r="AQ2614" s="245"/>
      <c r="AS2614"/>
    </row>
    <row r="2615" spans="1:45" ht="14.4" x14ac:dyDescent="0.3">
      <c r="A2615" s="233"/>
      <c r="B2615" s="234"/>
      <c r="AO2615" s="234"/>
      <c r="AP2615" s="245"/>
      <c r="AQ2615" s="245"/>
      <c r="AS2615"/>
    </row>
    <row r="2616" spans="1:45" ht="14.4" x14ac:dyDescent="0.3">
      <c r="A2616" s="233"/>
      <c r="B2616" s="234"/>
      <c r="AO2616" s="234"/>
      <c r="AP2616" s="245"/>
      <c r="AQ2616" s="245"/>
      <c r="AS2616"/>
    </row>
    <row r="2617" spans="1:45" ht="14.4" x14ac:dyDescent="0.3">
      <c r="A2617" s="233"/>
      <c r="B2617" s="234"/>
      <c r="AO2617" s="234"/>
      <c r="AP2617" s="245"/>
      <c r="AQ2617" s="245"/>
      <c r="AS2617"/>
    </row>
    <row r="2618" spans="1:45" ht="21.6" x14ac:dyDescent="0.65">
      <c r="A2618" s="233"/>
      <c r="B2618" s="234"/>
      <c r="AO2618" s="236"/>
      <c r="AP2618" s="245"/>
      <c r="AQ2618" s="245"/>
      <c r="AS2618"/>
    </row>
    <row r="2619" spans="1:45" ht="14.4" x14ac:dyDescent="0.3">
      <c r="A2619" s="233"/>
      <c r="B2619" s="234"/>
      <c r="AO2619" s="234"/>
      <c r="AP2619" s="245"/>
      <c r="AQ2619" s="245"/>
      <c r="AS2619"/>
    </row>
    <row r="2620" spans="1:45" ht="14.4" x14ac:dyDescent="0.3">
      <c r="A2620" s="233"/>
      <c r="B2620" s="234"/>
      <c r="AO2620" s="234"/>
      <c r="AP2620" s="245"/>
      <c r="AQ2620" s="245"/>
      <c r="AS2620"/>
    </row>
    <row r="2621" spans="1:45" ht="14.4" x14ac:dyDescent="0.3">
      <c r="A2621" s="233"/>
      <c r="B2621" s="234"/>
      <c r="AO2621" s="234"/>
      <c r="AP2621" s="245"/>
      <c r="AQ2621" s="245"/>
      <c r="AS2621"/>
    </row>
    <row r="2622" spans="1:45" ht="14.4" x14ac:dyDescent="0.3">
      <c r="A2622" s="233"/>
      <c r="B2622" s="234"/>
      <c r="AO2622" s="234"/>
      <c r="AP2622" s="245"/>
      <c r="AQ2622" s="245"/>
      <c r="AS2622"/>
    </row>
    <row r="2623" spans="1:45" ht="14.4" x14ac:dyDescent="0.3">
      <c r="A2623" s="233"/>
      <c r="B2623" s="234"/>
      <c r="AO2623" s="234"/>
      <c r="AP2623" s="245"/>
      <c r="AQ2623" s="245"/>
      <c r="AS2623"/>
    </row>
    <row r="2624" spans="1:45" ht="14.4" x14ac:dyDescent="0.3">
      <c r="A2624" s="233"/>
      <c r="B2624" s="234"/>
      <c r="AO2624" s="234"/>
      <c r="AP2624" s="245"/>
      <c r="AQ2624" s="245"/>
      <c r="AS2624"/>
    </row>
    <row r="2625" spans="1:45" ht="21.6" x14ac:dyDescent="0.65">
      <c r="A2625" s="233"/>
      <c r="B2625" s="234"/>
      <c r="AO2625" s="236"/>
      <c r="AP2625" s="245"/>
      <c r="AQ2625" s="245"/>
      <c r="AS2625"/>
    </row>
    <row r="2626" spans="1:45" ht="14.4" x14ac:dyDescent="0.3">
      <c r="A2626" s="233"/>
      <c r="B2626" s="234"/>
      <c r="AO2626" s="234"/>
      <c r="AP2626" s="245"/>
      <c r="AQ2626" s="245"/>
      <c r="AS2626"/>
    </row>
    <row r="2627" spans="1:45" ht="14.4" x14ac:dyDescent="0.3">
      <c r="A2627" s="233"/>
      <c r="B2627" s="234"/>
      <c r="AO2627" s="234"/>
      <c r="AP2627" s="245"/>
      <c r="AQ2627" s="245"/>
      <c r="AS2627"/>
    </row>
    <row r="2628" spans="1:45" ht="21.6" x14ac:dyDescent="0.65">
      <c r="A2628" s="233"/>
      <c r="B2628" s="234"/>
      <c r="AO2628" s="236"/>
      <c r="AP2628" s="245"/>
      <c r="AQ2628" s="245"/>
      <c r="AS2628"/>
    </row>
    <row r="2629" spans="1:45" ht="14.4" x14ac:dyDescent="0.3">
      <c r="A2629" s="233"/>
      <c r="B2629" s="234"/>
      <c r="AO2629" s="234"/>
      <c r="AP2629" s="245"/>
      <c r="AQ2629" s="245"/>
      <c r="AS2629"/>
    </row>
    <row r="2630" spans="1:45" ht="14.4" x14ac:dyDescent="0.3">
      <c r="A2630" s="233"/>
      <c r="B2630" s="234"/>
      <c r="AO2630" s="234"/>
      <c r="AP2630" s="245"/>
      <c r="AQ2630" s="245"/>
      <c r="AS2630"/>
    </row>
    <row r="2631" spans="1:45" ht="14.4" x14ac:dyDescent="0.3">
      <c r="A2631" s="233"/>
      <c r="B2631" s="234"/>
      <c r="AO2631" s="234"/>
      <c r="AP2631" s="245"/>
      <c r="AQ2631" s="245"/>
      <c r="AS2631"/>
    </row>
    <row r="2632" spans="1:45" ht="14.4" x14ac:dyDescent="0.3">
      <c r="A2632" s="233"/>
      <c r="B2632" s="234"/>
      <c r="AO2632" s="234"/>
      <c r="AP2632" s="245"/>
      <c r="AQ2632" s="245"/>
      <c r="AS2632"/>
    </row>
    <row r="2633" spans="1:45" ht="14.4" x14ac:dyDescent="0.3">
      <c r="A2633" s="233"/>
      <c r="B2633" s="234"/>
      <c r="AO2633" s="234"/>
      <c r="AP2633" s="245"/>
      <c r="AQ2633" s="245"/>
      <c r="AS2633"/>
    </row>
    <row r="2634" spans="1:45" ht="18" x14ac:dyDescent="0.5">
      <c r="A2634" s="233"/>
      <c r="B2634" s="234"/>
      <c r="AO2634" s="241"/>
      <c r="AP2634" s="245"/>
      <c r="AQ2634" s="245"/>
      <c r="AS2634"/>
    </row>
    <row r="2635" spans="1:45" ht="14.4" x14ac:dyDescent="0.3">
      <c r="A2635" s="233"/>
      <c r="B2635" s="234"/>
      <c r="AO2635" s="234"/>
      <c r="AP2635" s="245"/>
      <c r="AQ2635" s="245"/>
      <c r="AS2635"/>
    </row>
    <row r="2636" spans="1:45" ht="14.4" x14ac:dyDescent="0.3">
      <c r="A2636" s="233"/>
      <c r="B2636" s="234"/>
      <c r="AO2636" s="234"/>
      <c r="AP2636" s="245"/>
      <c r="AQ2636" s="245"/>
      <c r="AS2636"/>
    </row>
    <row r="2637" spans="1:45" ht="14.4" x14ac:dyDescent="0.3">
      <c r="A2637" s="233"/>
      <c r="B2637" s="234"/>
      <c r="AO2637" s="234"/>
      <c r="AP2637" s="245"/>
      <c r="AQ2637" s="245"/>
      <c r="AS2637"/>
    </row>
    <row r="2638" spans="1:45" ht="21.6" x14ac:dyDescent="0.65">
      <c r="A2638" s="233"/>
      <c r="B2638" s="234"/>
      <c r="AO2638" s="236"/>
      <c r="AP2638" s="245"/>
      <c r="AQ2638" s="245"/>
      <c r="AS2638"/>
    </row>
    <row r="2639" spans="1:45" ht="14.4" x14ac:dyDescent="0.3">
      <c r="A2639" s="233"/>
      <c r="B2639" s="234"/>
      <c r="AO2639" s="234"/>
      <c r="AP2639" s="245"/>
      <c r="AQ2639" s="245"/>
      <c r="AS2639"/>
    </row>
    <row r="2640" spans="1:45" ht="21.6" x14ac:dyDescent="0.65">
      <c r="A2640" s="233"/>
      <c r="B2640" s="234"/>
      <c r="AO2640" s="236"/>
      <c r="AP2640" s="245"/>
      <c r="AQ2640" s="245"/>
      <c r="AS2640"/>
    </row>
    <row r="2641" spans="1:45" ht="21.6" x14ac:dyDescent="0.65">
      <c r="A2641" s="233"/>
      <c r="B2641" s="234"/>
      <c r="AO2641" s="236"/>
      <c r="AP2641" s="245"/>
      <c r="AQ2641" s="245"/>
      <c r="AS2641"/>
    </row>
    <row r="2642" spans="1:45" ht="14.4" x14ac:dyDescent="0.3">
      <c r="A2642" s="233"/>
      <c r="B2642" s="234"/>
      <c r="AO2642" s="234"/>
      <c r="AP2642" s="245"/>
      <c r="AQ2642" s="245"/>
      <c r="AS2642"/>
    </row>
    <row r="2643" spans="1:45" ht="14.4" x14ac:dyDescent="0.3">
      <c r="A2643" s="233"/>
      <c r="B2643" s="234"/>
      <c r="AO2643" s="234"/>
      <c r="AP2643" s="245"/>
      <c r="AQ2643" s="245"/>
      <c r="AS2643"/>
    </row>
    <row r="2644" spans="1:45" ht="14.4" x14ac:dyDescent="0.3">
      <c r="A2644" s="233"/>
      <c r="B2644" s="234"/>
      <c r="AO2644" s="234"/>
      <c r="AP2644" s="245"/>
      <c r="AQ2644" s="245"/>
      <c r="AS2644"/>
    </row>
    <row r="2645" spans="1:45" ht="14.4" x14ac:dyDescent="0.3">
      <c r="A2645" s="233"/>
      <c r="B2645" s="234"/>
      <c r="AO2645" s="234"/>
      <c r="AP2645" s="245"/>
      <c r="AQ2645" s="245"/>
      <c r="AS2645"/>
    </row>
    <row r="2646" spans="1:45" ht="14.4" x14ac:dyDescent="0.3">
      <c r="A2646" s="233"/>
      <c r="B2646" s="234"/>
      <c r="AO2646" s="234"/>
      <c r="AP2646" s="245"/>
      <c r="AQ2646" s="245"/>
      <c r="AS2646"/>
    </row>
    <row r="2647" spans="1:45" ht="14.4" x14ac:dyDescent="0.3">
      <c r="A2647" s="233"/>
      <c r="B2647" s="234"/>
      <c r="AO2647" s="234"/>
      <c r="AP2647" s="245"/>
      <c r="AQ2647" s="245"/>
      <c r="AS2647"/>
    </row>
    <row r="2648" spans="1:45" ht="14.4" x14ac:dyDescent="0.3">
      <c r="A2648" s="233"/>
      <c r="B2648" s="234"/>
      <c r="AO2648" s="234"/>
      <c r="AP2648" s="245"/>
      <c r="AQ2648" s="245"/>
      <c r="AS2648"/>
    </row>
    <row r="2649" spans="1:45" ht="14.4" x14ac:dyDescent="0.3">
      <c r="A2649" s="233"/>
      <c r="B2649" s="234"/>
      <c r="AO2649" s="234"/>
      <c r="AP2649" s="245"/>
      <c r="AQ2649" s="245"/>
      <c r="AS2649"/>
    </row>
    <row r="2650" spans="1:45" ht="14.4" x14ac:dyDescent="0.3">
      <c r="A2650" s="233"/>
      <c r="B2650" s="234"/>
      <c r="AO2650" s="234"/>
      <c r="AP2650" s="245"/>
      <c r="AQ2650" s="245"/>
      <c r="AS2650"/>
    </row>
    <row r="2651" spans="1:45" ht="14.4" x14ac:dyDescent="0.3">
      <c r="A2651" s="233"/>
      <c r="B2651" s="234"/>
      <c r="AO2651" s="234"/>
      <c r="AP2651" s="245"/>
      <c r="AQ2651" s="245"/>
      <c r="AS2651"/>
    </row>
    <row r="2652" spans="1:45" ht="14.4" x14ac:dyDescent="0.3">
      <c r="A2652" s="233"/>
      <c r="B2652" s="234"/>
      <c r="AO2652" s="234"/>
      <c r="AP2652" s="245"/>
      <c r="AQ2652" s="245"/>
      <c r="AS2652"/>
    </row>
    <row r="2653" spans="1:45" ht="21.6" x14ac:dyDescent="0.65">
      <c r="A2653" s="233"/>
      <c r="B2653" s="234"/>
      <c r="AO2653" s="236"/>
      <c r="AP2653" s="245"/>
      <c r="AQ2653" s="245"/>
      <c r="AS2653"/>
    </row>
    <row r="2654" spans="1:45" ht="14.4" x14ac:dyDescent="0.3">
      <c r="A2654" s="233"/>
      <c r="B2654" s="234"/>
      <c r="AO2654" s="234"/>
      <c r="AP2654" s="245"/>
      <c r="AQ2654" s="245"/>
      <c r="AS2654"/>
    </row>
    <row r="2655" spans="1:45" ht="14.4" x14ac:dyDescent="0.3">
      <c r="A2655" s="233"/>
      <c r="B2655" s="234"/>
      <c r="AO2655" s="234"/>
      <c r="AP2655" s="245"/>
      <c r="AQ2655" s="245"/>
      <c r="AS2655"/>
    </row>
    <row r="2656" spans="1:45" ht="14.4" x14ac:dyDescent="0.3">
      <c r="A2656" s="233"/>
      <c r="B2656" s="234"/>
      <c r="AO2656" s="234"/>
      <c r="AP2656" s="245"/>
      <c r="AQ2656" s="245"/>
      <c r="AS2656"/>
    </row>
    <row r="2657" spans="1:45" ht="21.6" x14ac:dyDescent="0.65">
      <c r="A2657" s="233"/>
      <c r="B2657" s="234"/>
      <c r="AO2657" s="236"/>
      <c r="AP2657" s="245"/>
      <c r="AQ2657" s="245"/>
      <c r="AS2657"/>
    </row>
    <row r="2658" spans="1:45" ht="14.4" x14ac:dyDescent="0.3">
      <c r="A2658" s="233"/>
      <c r="B2658" s="234"/>
      <c r="AO2658" s="234"/>
      <c r="AP2658" s="245"/>
      <c r="AQ2658" s="245"/>
      <c r="AS2658"/>
    </row>
    <row r="2659" spans="1:45" ht="14.4" x14ac:dyDescent="0.3">
      <c r="A2659" s="233"/>
      <c r="B2659" s="234"/>
      <c r="AO2659" s="234"/>
      <c r="AP2659" s="245"/>
      <c r="AQ2659" s="245"/>
      <c r="AS2659"/>
    </row>
    <row r="2660" spans="1:45" ht="18" x14ac:dyDescent="0.5">
      <c r="A2660" s="233"/>
      <c r="B2660" s="234"/>
      <c r="AO2660" s="241"/>
      <c r="AP2660" s="245"/>
      <c r="AQ2660" s="245"/>
      <c r="AS2660"/>
    </row>
    <row r="2661" spans="1:45" ht="14.4" x14ac:dyDescent="0.3">
      <c r="A2661" s="233"/>
      <c r="B2661" s="234"/>
      <c r="AO2661" s="234"/>
      <c r="AP2661" s="245"/>
      <c r="AQ2661" s="245"/>
      <c r="AS2661"/>
    </row>
    <row r="2662" spans="1:45" ht="14.4" x14ac:dyDescent="0.3">
      <c r="A2662" s="233"/>
      <c r="B2662" s="234"/>
      <c r="AO2662" s="234"/>
      <c r="AP2662" s="245"/>
      <c r="AQ2662" s="245"/>
      <c r="AS2662"/>
    </row>
    <row r="2663" spans="1:45" ht="14.4" x14ac:dyDescent="0.3">
      <c r="A2663" s="233"/>
      <c r="B2663" s="234"/>
      <c r="AO2663" s="234"/>
      <c r="AP2663" s="245"/>
      <c r="AQ2663" s="245"/>
      <c r="AS2663"/>
    </row>
    <row r="2664" spans="1:45" ht="14.4" x14ac:dyDescent="0.3">
      <c r="A2664" s="233"/>
      <c r="B2664" s="234"/>
      <c r="AO2664" s="234"/>
      <c r="AP2664" s="245"/>
      <c r="AQ2664" s="245"/>
      <c r="AS2664"/>
    </row>
    <row r="2665" spans="1:45" ht="14.4" x14ac:dyDescent="0.3">
      <c r="A2665" s="233"/>
      <c r="B2665" s="234"/>
      <c r="AO2665" s="234"/>
      <c r="AP2665" s="245"/>
      <c r="AQ2665" s="245"/>
      <c r="AS2665"/>
    </row>
    <row r="2666" spans="1:45" ht="21.6" x14ac:dyDescent="0.65">
      <c r="A2666" s="233"/>
      <c r="B2666" s="234"/>
      <c r="AO2666" s="236"/>
      <c r="AP2666" s="245"/>
      <c r="AQ2666" s="245"/>
      <c r="AS2666"/>
    </row>
    <row r="2667" spans="1:45" ht="18" x14ac:dyDescent="0.5">
      <c r="A2667" s="233"/>
      <c r="B2667" s="234"/>
      <c r="AO2667" s="241"/>
      <c r="AP2667" s="245"/>
      <c r="AQ2667" s="245"/>
      <c r="AS2667"/>
    </row>
    <row r="2668" spans="1:45" ht="14.4" x14ac:dyDescent="0.3">
      <c r="A2668" s="233"/>
      <c r="B2668" s="234"/>
      <c r="AO2668" s="234"/>
      <c r="AP2668" s="245"/>
      <c r="AQ2668" s="245"/>
      <c r="AS2668"/>
    </row>
    <row r="2669" spans="1:45" ht="14.4" x14ac:dyDescent="0.3">
      <c r="A2669" s="233"/>
      <c r="B2669" s="234"/>
      <c r="AO2669" s="234"/>
      <c r="AP2669" s="245"/>
      <c r="AQ2669" s="245"/>
      <c r="AS2669"/>
    </row>
    <row r="2670" spans="1:45" ht="21.6" x14ac:dyDescent="0.65">
      <c r="A2670" s="233"/>
      <c r="B2670" s="234"/>
      <c r="AO2670" s="236"/>
      <c r="AP2670" s="245"/>
      <c r="AQ2670" s="245"/>
      <c r="AS2670"/>
    </row>
    <row r="2671" spans="1:45" ht="14.4" x14ac:dyDescent="0.3">
      <c r="A2671" s="233"/>
      <c r="B2671" s="234"/>
      <c r="AO2671" s="234"/>
      <c r="AP2671" s="245"/>
      <c r="AQ2671" s="245"/>
      <c r="AS2671"/>
    </row>
    <row r="2672" spans="1:45" ht="18" x14ac:dyDescent="0.5">
      <c r="A2672" s="233"/>
      <c r="B2672" s="234"/>
      <c r="AO2672" s="241"/>
      <c r="AP2672" s="245"/>
      <c r="AQ2672" s="245"/>
      <c r="AS2672"/>
    </row>
    <row r="2673" spans="1:45" ht="14.4" x14ac:dyDescent="0.3">
      <c r="A2673" s="233"/>
      <c r="B2673" s="234"/>
      <c r="AO2673" s="234"/>
      <c r="AP2673" s="245"/>
      <c r="AQ2673" s="245"/>
      <c r="AS2673"/>
    </row>
    <row r="2674" spans="1:45" ht="14.4" x14ac:dyDescent="0.3">
      <c r="A2674" s="233"/>
      <c r="B2674" s="234"/>
      <c r="AO2674" s="234"/>
      <c r="AP2674" s="245"/>
      <c r="AQ2674" s="245"/>
      <c r="AS2674"/>
    </row>
    <row r="2675" spans="1:45" ht="14.4" x14ac:dyDescent="0.3">
      <c r="A2675" s="233"/>
      <c r="B2675" s="234"/>
      <c r="AO2675" s="234"/>
      <c r="AP2675" s="245"/>
      <c r="AQ2675" s="245"/>
      <c r="AS2675"/>
    </row>
    <row r="2676" spans="1:45" ht="18" x14ac:dyDescent="0.5">
      <c r="A2676" s="233"/>
      <c r="B2676" s="234"/>
      <c r="AO2676" s="241"/>
      <c r="AP2676" s="245"/>
      <c r="AQ2676" s="245"/>
      <c r="AS2676"/>
    </row>
    <row r="2677" spans="1:45" ht="14.4" x14ac:dyDescent="0.3">
      <c r="A2677" s="233"/>
      <c r="B2677" s="234"/>
      <c r="AO2677" s="234"/>
      <c r="AP2677" s="245"/>
      <c r="AQ2677" s="245"/>
      <c r="AS2677"/>
    </row>
    <row r="2678" spans="1:45" ht="14.4" x14ac:dyDescent="0.3">
      <c r="A2678" s="233"/>
      <c r="B2678" s="234"/>
      <c r="AO2678" s="234"/>
      <c r="AP2678" s="245"/>
      <c r="AQ2678" s="245"/>
      <c r="AS2678"/>
    </row>
    <row r="2679" spans="1:45" ht="14.4" x14ac:dyDescent="0.3">
      <c r="A2679" s="233"/>
      <c r="B2679" s="234"/>
      <c r="AO2679" s="234"/>
      <c r="AP2679" s="245"/>
      <c r="AQ2679" s="245"/>
      <c r="AS2679"/>
    </row>
    <row r="2680" spans="1:45" ht="14.4" x14ac:dyDescent="0.3">
      <c r="A2680" s="233"/>
      <c r="B2680" s="234"/>
      <c r="AO2680" s="234"/>
      <c r="AP2680" s="245"/>
      <c r="AQ2680" s="245"/>
      <c r="AS2680"/>
    </row>
    <row r="2681" spans="1:45" ht="14.4" x14ac:dyDescent="0.3">
      <c r="A2681" s="233"/>
      <c r="B2681" s="234"/>
      <c r="AO2681" s="234"/>
      <c r="AP2681" s="245"/>
      <c r="AQ2681" s="245"/>
      <c r="AS2681"/>
    </row>
    <row r="2682" spans="1:45" ht="21.6" x14ac:dyDescent="0.65">
      <c r="A2682" s="233"/>
      <c r="B2682" s="234"/>
      <c r="AO2682" s="236"/>
      <c r="AP2682" s="245"/>
      <c r="AQ2682" s="245"/>
      <c r="AS2682"/>
    </row>
    <row r="2683" spans="1:45" ht="14.4" x14ac:dyDescent="0.3">
      <c r="A2683" s="233"/>
      <c r="B2683" s="234"/>
      <c r="AO2683" s="234"/>
      <c r="AP2683" s="245"/>
      <c r="AQ2683" s="245"/>
      <c r="AS2683"/>
    </row>
    <row r="2684" spans="1:45" ht="14.4" x14ac:dyDescent="0.3">
      <c r="A2684" s="233"/>
      <c r="B2684" s="234"/>
      <c r="AO2684" s="234"/>
      <c r="AP2684" s="245"/>
      <c r="AQ2684" s="245"/>
      <c r="AS2684"/>
    </row>
    <row r="2685" spans="1:45" ht="14.4" x14ac:dyDescent="0.3">
      <c r="A2685" s="233"/>
      <c r="B2685" s="234"/>
      <c r="AO2685" s="234"/>
      <c r="AP2685" s="245"/>
      <c r="AQ2685" s="245"/>
      <c r="AS2685"/>
    </row>
    <row r="2686" spans="1:45" ht="14.4" x14ac:dyDescent="0.3">
      <c r="A2686" s="233"/>
      <c r="B2686" s="234"/>
      <c r="AO2686" s="234"/>
      <c r="AP2686" s="245"/>
      <c r="AQ2686" s="245"/>
      <c r="AS2686"/>
    </row>
    <row r="2687" spans="1:45" ht="14.4" x14ac:dyDescent="0.3">
      <c r="A2687" s="233"/>
      <c r="B2687" s="234"/>
      <c r="AO2687" s="234"/>
      <c r="AP2687" s="245"/>
      <c r="AQ2687" s="245"/>
      <c r="AS2687"/>
    </row>
    <row r="2688" spans="1:45" ht="21.6" x14ac:dyDescent="0.65">
      <c r="A2688" s="233"/>
      <c r="B2688" s="234"/>
      <c r="AO2688" s="236"/>
      <c r="AP2688" s="245"/>
      <c r="AQ2688" s="245"/>
      <c r="AS2688"/>
    </row>
    <row r="2689" spans="1:45" ht="14.4" x14ac:dyDescent="0.3">
      <c r="A2689" s="233"/>
      <c r="B2689" s="234"/>
      <c r="AO2689" s="234"/>
      <c r="AP2689" s="245"/>
      <c r="AQ2689" s="245"/>
      <c r="AS2689"/>
    </row>
    <row r="2690" spans="1:45" ht="14.4" x14ac:dyDescent="0.3">
      <c r="A2690" s="233"/>
      <c r="B2690" s="234"/>
      <c r="AO2690" s="234"/>
      <c r="AP2690" s="245"/>
      <c r="AQ2690" s="245"/>
      <c r="AS2690"/>
    </row>
    <row r="2691" spans="1:45" ht="21.6" x14ac:dyDescent="0.65">
      <c r="A2691" s="233"/>
      <c r="B2691" s="234"/>
      <c r="AO2691" s="236"/>
      <c r="AP2691" s="245"/>
      <c r="AQ2691" s="245"/>
      <c r="AS2691"/>
    </row>
    <row r="2692" spans="1:45" ht="14.4" x14ac:dyDescent="0.3">
      <c r="A2692" s="233"/>
      <c r="B2692" s="234"/>
      <c r="AO2692" s="234"/>
      <c r="AP2692" s="245"/>
      <c r="AQ2692" s="245"/>
      <c r="AS2692"/>
    </row>
    <row r="2693" spans="1:45" ht="14.4" x14ac:dyDescent="0.3">
      <c r="A2693" s="233"/>
      <c r="B2693" s="234"/>
      <c r="AO2693" s="234"/>
      <c r="AP2693" s="245"/>
      <c r="AQ2693" s="245"/>
      <c r="AS2693"/>
    </row>
    <row r="2694" spans="1:45" ht="14.4" x14ac:dyDescent="0.3">
      <c r="A2694" s="233"/>
      <c r="B2694" s="234"/>
      <c r="AO2694" s="234"/>
      <c r="AP2694" s="245"/>
      <c r="AQ2694" s="245"/>
      <c r="AS2694"/>
    </row>
    <row r="2695" spans="1:45" ht="14.4" x14ac:dyDescent="0.3">
      <c r="A2695" s="233"/>
      <c r="B2695" s="234"/>
      <c r="AO2695" s="234"/>
      <c r="AP2695" s="245"/>
      <c r="AQ2695" s="245"/>
      <c r="AS2695"/>
    </row>
    <row r="2696" spans="1:45" ht="14.4" x14ac:dyDescent="0.3">
      <c r="A2696" s="233"/>
      <c r="B2696" s="234"/>
      <c r="AO2696" s="234"/>
      <c r="AP2696" s="245"/>
      <c r="AQ2696" s="245"/>
      <c r="AS2696"/>
    </row>
    <row r="2697" spans="1:45" ht="14.4" x14ac:dyDescent="0.3">
      <c r="A2697" s="233"/>
      <c r="B2697" s="234"/>
      <c r="AO2697" s="234"/>
      <c r="AP2697" s="245"/>
      <c r="AQ2697" s="245"/>
      <c r="AS2697"/>
    </row>
    <row r="2698" spans="1:45" ht="21.6" x14ac:dyDescent="0.65">
      <c r="A2698" s="233"/>
      <c r="B2698" s="234"/>
      <c r="AO2698" s="242"/>
      <c r="AP2698" s="245"/>
      <c r="AQ2698" s="245"/>
      <c r="AS2698"/>
    </row>
    <row r="2699" spans="1:45" ht="14.4" x14ac:dyDescent="0.3">
      <c r="A2699" s="233"/>
      <c r="B2699" s="234"/>
      <c r="AO2699" s="234"/>
      <c r="AP2699" s="245"/>
      <c r="AQ2699" s="245"/>
      <c r="AS2699"/>
    </row>
    <row r="2700" spans="1:45" ht="14.4" x14ac:dyDescent="0.3">
      <c r="A2700" s="233"/>
      <c r="B2700" s="234"/>
      <c r="AO2700" s="234"/>
      <c r="AP2700" s="245"/>
      <c r="AQ2700" s="245"/>
      <c r="AS2700"/>
    </row>
    <row r="2701" spans="1:45" ht="14.4" x14ac:dyDescent="0.3">
      <c r="A2701" s="233"/>
      <c r="B2701" s="234"/>
      <c r="AO2701" s="234"/>
      <c r="AP2701" s="245"/>
      <c r="AQ2701" s="245"/>
      <c r="AS2701"/>
    </row>
    <row r="2702" spans="1:45" ht="14.4" x14ac:dyDescent="0.3">
      <c r="A2702" s="233"/>
      <c r="B2702" s="234"/>
      <c r="AO2702" s="234"/>
      <c r="AP2702" s="245"/>
      <c r="AQ2702" s="245"/>
      <c r="AS2702"/>
    </row>
    <row r="2703" spans="1:45" ht="14.4" x14ac:dyDescent="0.3">
      <c r="A2703" s="233"/>
      <c r="B2703" s="234"/>
      <c r="AO2703" s="234"/>
      <c r="AP2703" s="245"/>
      <c r="AQ2703" s="245"/>
      <c r="AS2703"/>
    </row>
    <row r="2704" spans="1:45" ht="14.4" x14ac:dyDescent="0.3">
      <c r="A2704" s="233"/>
      <c r="B2704" s="234"/>
      <c r="AO2704" s="234"/>
      <c r="AP2704" s="245"/>
      <c r="AQ2704" s="245"/>
      <c r="AS2704"/>
    </row>
    <row r="2705" spans="1:45" ht="18" x14ac:dyDescent="0.5">
      <c r="A2705" s="233"/>
      <c r="B2705" s="234"/>
      <c r="AO2705" s="241"/>
      <c r="AP2705" s="245"/>
      <c r="AQ2705" s="245"/>
      <c r="AS2705"/>
    </row>
    <row r="2706" spans="1:45" ht="14.4" x14ac:dyDescent="0.3">
      <c r="A2706" s="233"/>
      <c r="B2706" s="234"/>
      <c r="AO2706" s="234"/>
      <c r="AP2706" s="245"/>
      <c r="AQ2706" s="245"/>
      <c r="AS2706"/>
    </row>
    <row r="2707" spans="1:45" ht="14.4" x14ac:dyDescent="0.3">
      <c r="A2707" s="233"/>
      <c r="B2707" s="234"/>
      <c r="AO2707" s="234"/>
      <c r="AP2707" s="245"/>
      <c r="AQ2707" s="245"/>
      <c r="AS2707"/>
    </row>
    <row r="2708" spans="1:45" ht="14.4" x14ac:dyDescent="0.3">
      <c r="A2708" s="233"/>
      <c r="B2708" s="234"/>
      <c r="AO2708" s="234"/>
      <c r="AP2708" s="245"/>
      <c r="AQ2708" s="245"/>
      <c r="AS2708"/>
    </row>
    <row r="2709" spans="1:45" ht="14.4" x14ac:dyDescent="0.3">
      <c r="A2709" s="233"/>
      <c r="B2709" s="234"/>
      <c r="AO2709" s="234"/>
      <c r="AP2709" s="245"/>
      <c r="AQ2709" s="245"/>
      <c r="AS2709"/>
    </row>
    <row r="2710" spans="1:45" ht="14.4" x14ac:dyDescent="0.3">
      <c r="A2710" s="233"/>
      <c r="B2710" s="234"/>
      <c r="AO2710" s="234"/>
      <c r="AP2710" s="245"/>
      <c r="AQ2710" s="245"/>
      <c r="AS2710"/>
    </row>
    <row r="2711" spans="1:45" ht="14.4" x14ac:dyDescent="0.3">
      <c r="A2711" s="233"/>
      <c r="B2711" s="234"/>
      <c r="AO2711" s="234"/>
      <c r="AP2711" s="245"/>
      <c r="AQ2711" s="245"/>
      <c r="AS2711"/>
    </row>
    <row r="2712" spans="1:45" ht="21.6" x14ac:dyDescent="0.65">
      <c r="A2712" s="233"/>
      <c r="B2712" s="234"/>
      <c r="AO2712" s="242"/>
      <c r="AP2712" s="245"/>
      <c r="AQ2712" s="245"/>
      <c r="AS2712"/>
    </row>
    <row r="2713" spans="1:45" ht="21.6" x14ac:dyDescent="0.65">
      <c r="A2713" s="233"/>
      <c r="B2713" s="234"/>
      <c r="AO2713" s="236"/>
      <c r="AP2713" s="245"/>
      <c r="AQ2713" s="245"/>
      <c r="AS2713"/>
    </row>
    <row r="2714" spans="1:45" ht="18" x14ac:dyDescent="0.5">
      <c r="A2714" s="233"/>
      <c r="B2714" s="234"/>
      <c r="AO2714" s="241"/>
      <c r="AP2714" s="245"/>
      <c r="AQ2714" s="245"/>
      <c r="AS2714"/>
    </row>
    <row r="2717" spans="1:45" ht="30.75" customHeight="1" x14ac:dyDescent="0.25"/>
    <row r="2718" spans="1:45" ht="30.75" customHeight="1" x14ac:dyDescent="0.25"/>
    <row r="2719" spans="1:45" ht="30.75" customHeight="1" x14ac:dyDescent="0.25"/>
    <row r="2720" spans="1:45" ht="30.75" customHeight="1" x14ac:dyDescent="0.25"/>
    <row r="2721" ht="30.75" customHeight="1" x14ac:dyDescent="0.25"/>
    <row r="2722" ht="30.75" customHeight="1" x14ac:dyDescent="0.25"/>
    <row r="2723" ht="30.75" customHeight="1" x14ac:dyDescent="0.25"/>
    <row r="2724" ht="30.75" customHeight="1" x14ac:dyDescent="0.25"/>
    <row r="2725" ht="30.75" customHeight="1" x14ac:dyDescent="0.25"/>
    <row r="2726" ht="30.75" customHeight="1" x14ac:dyDescent="0.25"/>
    <row r="2727" ht="30.75" customHeight="1" x14ac:dyDescent="0.25"/>
    <row r="2728" ht="30.75" customHeight="1" x14ac:dyDescent="0.25"/>
    <row r="2729" ht="30.75" customHeight="1" x14ac:dyDescent="0.25"/>
    <row r="2730" ht="30.75" customHeight="1" x14ac:dyDescent="0.25"/>
    <row r="2731" ht="30.75" customHeight="1" x14ac:dyDescent="0.25"/>
    <row r="2732" ht="30.75" customHeight="1" x14ac:dyDescent="0.25"/>
    <row r="2733" ht="30.75" customHeight="1" x14ac:dyDescent="0.25"/>
    <row r="2734" ht="30.75" customHeight="1" x14ac:dyDescent="0.25"/>
    <row r="2735" ht="30.75" customHeight="1" x14ac:dyDescent="0.25"/>
    <row r="2736" ht="30.75" customHeight="1" x14ac:dyDescent="0.25"/>
    <row r="2737" ht="30.75" customHeight="1" x14ac:dyDescent="0.25"/>
    <row r="2738" ht="30.75" customHeight="1" x14ac:dyDescent="0.25"/>
    <row r="2739" ht="30.75" customHeight="1" x14ac:dyDescent="0.25"/>
    <row r="2740" ht="30.75" customHeight="1" x14ac:dyDescent="0.25"/>
    <row r="2741" ht="30.75" customHeight="1" x14ac:dyDescent="0.25"/>
    <row r="2742" ht="30.75" customHeight="1" x14ac:dyDescent="0.25"/>
    <row r="2743" ht="30.75" customHeight="1" x14ac:dyDescent="0.25"/>
    <row r="2744" ht="30.75" customHeight="1" x14ac:dyDescent="0.25"/>
    <row r="2745" ht="30.75" customHeight="1" x14ac:dyDescent="0.25"/>
    <row r="2746" ht="30.75" customHeight="1" x14ac:dyDescent="0.25"/>
    <row r="2747" ht="30.75" customHeight="1" x14ac:dyDescent="0.25"/>
    <row r="2748" ht="30.75" customHeight="1" x14ac:dyDescent="0.25"/>
    <row r="2749" ht="30.75" customHeight="1" x14ac:dyDescent="0.25"/>
    <row r="2750" ht="30.75" customHeight="1" x14ac:dyDescent="0.25"/>
    <row r="2751" ht="30.75" customHeight="1" x14ac:dyDescent="0.25"/>
    <row r="2752" ht="30.75" customHeight="1" x14ac:dyDescent="0.25"/>
    <row r="2753" ht="30.75" customHeight="1" x14ac:dyDescent="0.25"/>
    <row r="2754" ht="30.75" customHeight="1" x14ac:dyDescent="0.25"/>
    <row r="2755" ht="30.75" customHeight="1" x14ac:dyDescent="0.25"/>
    <row r="2756" ht="30.75" customHeight="1" x14ac:dyDescent="0.25"/>
    <row r="2757" ht="30.75" customHeight="1" x14ac:dyDescent="0.25"/>
    <row r="2758" ht="30.75" customHeight="1" x14ac:dyDescent="0.25"/>
    <row r="2759" ht="30.75" customHeight="1" x14ac:dyDescent="0.25"/>
    <row r="2760" ht="30.75" customHeight="1" x14ac:dyDescent="0.25"/>
    <row r="2761" ht="30.75" customHeight="1" x14ac:dyDescent="0.25"/>
    <row r="2762" ht="30.75" customHeight="1" x14ac:dyDescent="0.25"/>
    <row r="2763" ht="30.75" customHeight="1" x14ac:dyDescent="0.25"/>
    <row r="2764" ht="30.75" customHeight="1" x14ac:dyDescent="0.25"/>
    <row r="2765" ht="30.75" customHeight="1" x14ac:dyDescent="0.25"/>
    <row r="2766" ht="30.75" customHeight="1" x14ac:dyDescent="0.25"/>
    <row r="2767" ht="30.75" customHeight="1" x14ac:dyDescent="0.25"/>
    <row r="2768" ht="30.75" customHeight="1" x14ac:dyDescent="0.25"/>
    <row r="2769" ht="30.75" customHeight="1" x14ac:dyDescent="0.25"/>
    <row r="2770" ht="30.75" customHeight="1" x14ac:dyDescent="0.25"/>
    <row r="2771" ht="30.75" customHeight="1" x14ac:dyDescent="0.25"/>
    <row r="2772" ht="30.75" customHeight="1" x14ac:dyDescent="0.25"/>
    <row r="2773" ht="30.75" customHeight="1" x14ac:dyDescent="0.25"/>
    <row r="2774" ht="30.75" customHeight="1" x14ac:dyDescent="0.25"/>
    <row r="2775" ht="30.75" customHeight="1" x14ac:dyDescent="0.25"/>
    <row r="2776" ht="30.75" customHeight="1" x14ac:dyDescent="0.25"/>
    <row r="2777" ht="30.75" customHeight="1" x14ac:dyDescent="0.25"/>
    <row r="2778" ht="30.75" customHeight="1" x14ac:dyDescent="0.25"/>
    <row r="2779" ht="30.75" customHeight="1" x14ac:dyDescent="0.25"/>
    <row r="2780" ht="30.75" customHeight="1" x14ac:dyDescent="0.25"/>
    <row r="2781" ht="30.75" customHeight="1" x14ac:dyDescent="0.25"/>
    <row r="2782" ht="30.75" customHeight="1" x14ac:dyDescent="0.25"/>
    <row r="2783" ht="30.75" customHeight="1" x14ac:dyDescent="0.25"/>
    <row r="2784" ht="30.75" customHeight="1" x14ac:dyDescent="0.25"/>
    <row r="2785" ht="30.75" customHeight="1" x14ac:dyDescent="0.25"/>
    <row r="2786" ht="30.75" customHeight="1" x14ac:dyDescent="0.25"/>
    <row r="2787" ht="30.75" customHeight="1" x14ac:dyDescent="0.25"/>
    <row r="2788" ht="30.75" customHeight="1" x14ac:dyDescent="0.25"/>
    <row r="2789" ht="30.75" customHeight="1" x14ac:dyDescent="0.25"/>
    <row r="2790" ht="30.75" customHeight="1" x14ac:dyDescent="0.25"/>
    <row r="2791" ht="30.75" customHeight="1" x14ac:dyDescent="0.25"/>
    <row r="2792" ht="30.75" customHeight="1" x14ac:dyDescent="0.25"/>
    <row r="2793" ht="30.75" customHeight="1" x14ac:dyDescent="0.25"/>
    <row r="2794" ht="30.75" customHeight="1" x14ac:dyDescent="0.25"/>
    <row r="2795" ht="30.75" customHeight="1" x14ac:dyDescent="0.25"/>
    <row r="2796" ht="30.75" customHeight="1" x14ac:dyDescent="0.25"/>
    <row r="2797" ht="30.75" customHeight="1" x14ac:dyDescent="0.25"/>
    <row r="2798" ht="30.75" customHeight="1" x14ac:dyDescent="0.25"/>
    <row r="2799" ht="30.75" customHeight="1" x14ac:dyDescent="0.25"/>
    <row r="2800" ht="30.75" customHeight="1" x14ac:dyDescent="0.25"/>
    <row r="2801" ht="30.75" customHeight="1" x14ac:dyDescent="0.25"/>
    <row r="2802" ht="30.75" customHeight="1" x14ac:dyDescent="0.25"/>
    <row r="2803" ht="30.75" customHeight="1" x14ac:dyDescent="0.25"/>
    <row r="2804" ht="30.75" customHeight="1" x14ac:dyDescent="0.25"/>
    <row r="2805" ht="30.75" customHeight="1" x14ac:dyDescent="0.25"/>
    <row r="2806" ht="30.75" customHeight="1" x14ac:dyDescent="0.25"/>
    <row r="2807" ht="30.75" customHeight="1" x14ac:dyDescent="0.25"/>
    <row r="2808" ht="30.75" customHeight="1" x14ac:dyDescent="0.25"/>
    <row r="2809" ht="30.75" customHeight="1" x14ac:dyDescent="0.25"/>
    <row r="2810" ht="30.75" customHeight="1" x14ac:dyDescent="0.25"/>
    <row r="2811" ht="30.75" customHeight="1" x14ac:dyDescent="0.25"/>
    <row r="2812" ht="30.75" customHeight="1" x14ac:dyDescent="0.25"/>
    <row r="2813" ht="30.75" customHeight="1" x14ac:dyDescent="0.25"/>
    <row r="2814" ht="30.75" customHeight="1" x14ac:dyDescent="0.25"/>
    <row r="2815" ht="30.75" customHeight="1" x14ac:dyDescent="0.25"/>
    <row r="2816" ht="30.75" customHeight="1" x14ac:dyDescent="0.25"/>
    <row r="2817" ht="30.75" customHeight="1" x14ac:dyDescent="0.25"/>
    <row r="2818" ht="30.75" customHeight="1" x14ac:dyDescent="0.25"/>
    <row r="2819" ht="30.75" customHeight="1" x14ac:dyDescent="0.25"/>
    <row r="2820" ht="30.75" customHeight="1" x14ac:dyDescent="0.25"/>
    <row r="2821" ht="30.75" customHeight="1" x14ac:dyDescent="0.25"/>
    <row r="2822" ht="30.75" customHeight="1" x14ac:dyDescent="0.25"/>
    <row r="2823" ht="30.75" customHeight="1" x14ac:dyDescent="0.25"/>
    <row r="2824" ht="30.75" customHeight="1" x14ac:dyDescent="0.25"/>
    <row r="2825" ht="30.75" customHeight="1" x14ac:dyDescent="0.25"/>
    <row r="2826" ht="30.75" customHeight="1" x14ac:dyDescent="0.25"/>
    <row r="2827" ht="30.75" customHeight="1" x14ac:dyDescent="0.25"/>
    <row r="2828" ht="30.75" customHeight="1" x14ac:dyDescent="0.25"/>
    <row r="2829" ht="30.75" customHeight="1" x14ac:dyDescent="0.25"/>
    <row r="2830" ht="30.75" customHeight="1" x14ac:dyDescent="0.25"/>
    <row r="2831" ht="30.75" customHeight="1" x14ac:dyDescent="0.25"/>
    <row r="2832" ht="30.75" customHeight="1" x14ac:dyDescent="0.25"/>
    <row r="2833" ht="30.75" customHeight="1" x14ac:dyDescent="0.25"/>
    <row r="2834" ht="30.75" customHeight="1" x14ac:dyDescent="0.25"/>
    <row r="2835" ht="30.75" customHeight="1" x14ac:dyDescent="0.25"/>
    <row r="2836" ht="30.75" customHeight="1" x14ac:dyDescent="0.25"/>
    <row r="2837" ht="30.75" customHeight="1" x14ac:dyDescent="0.25"/>
    <row r="2838" ht="30.75" customHeight="1" x14ac:dyDescent="0.25"/>
    <row r="2839" ht="30.75" customHeight="1" x14ac:dyDescent="0.25"/>
    <row r="2840" ht="30.75" customHeight="1" x14ac:dyDescent="0.25"/>
    <row r="2841" ht="30.75" customHeight="1" x14ac:dyDescent="0.25"/>
    <row r="2842" ht="30.75" customHeight="1" x14ac:dyDescent="0.25"/>
    <row r="2843" ht="30.75" customHeight="1" x14ac:dyDescent="0.25"/>
    <row r="2844" ht="30.75" customHeight="1" x14ac:dyDescent="0.25"/>
    <row r="2845" ht="30.75" customHeight="1" x14ac:dyDescent="0.25"/>
    <row r="2846" ht="30.75" customHeight="1" x14ac:dyDescent="0.25"/>
    <row r="2847" ht="30.75" customHeight="1" x14ac:dyDescent="0.25"/>
    <row r="2848" ht="30.75" customHeight="1" x14ac:dyDescent="0.25"/>
    <row r="2849" ht="30.75" customHeight="1" x14ac:dyDescent="0.25"/>
    <row r="2850" ht="30.75" customHeight="1" x14ac:dyDescent="0.25"/>
    <row r="2851" ht="30.75" customHeight="1" x14ac:dyDescent="0.25"/>
    <row r="2852" ht="30.75" customHeight="1" x14ac:dyDescent="0.25"/>
    <row r="2853" ht="30.75" customHeight="1" x14ac:dyDescent="0.25"/>
    <row r="2854" ht="30.75" customHeight="1" x14ac:dyDescent="0.25"/>
    <row r="2855" ht="30.75" customHeight="1" x14ac:dyDescent="0.25"/>
    <row r="2856" ht="30.75" customHeight="1" x14ac:dyDescent="0.25"/>
    <row r="2857" ht="30.75" customHeight="1" x14ac:dyDescent="0.25"/>
    <row r="2858" ht="30.75" customHeight="1" x14ac:dyDescent="0.25"/>
    <row r="2859" ht="30.75" customHeight="1" x14ac:dyDescent="0.25"/>
    <row r="2860" ht="30.75" customHeight="1" x14ac:dyDescent="0.25"/>
    <row r="2861" ht="30.75" customHeight="1" x14ac:dyDescent="0.25"/>
    <row r="2862" ht="30.75" customHeight="1" x14ac:dyDescent="0.25"/>
    <row r="2863" ht="30.75" customHeight="1" x14ac:dyDescent="0.25"/>
    <row r="2864" ht="30.75" customHeight="1" x14ac:dyDescent="0.25"/>
    <row r="2865" ht="30.75" customHeight="1" x14ac:dyDescent="0.25"/>
    <row r="2866" ht="30.75" customHeight="1" x14ac:dyDescent="0.25"/>
    <row r="2867" ht="30.75" customHeight="1" x14ac:dyDescent="0.25"/>
    <row r="2868" ht="30.75" customHeight="1" x14ac:dyDescent="0.25"/>
    <row r="2869" ht="30.75" customHeight="1" x14ac:dyDescent="0.25"/>
    <row r="2870" ht="30.75" customHeight="1" x14ac:dyDescent="0.25"/>
    <row r="2871" ht="30.75" customHeight="1" x14ac:dyDescent="0.25"/>
    <row r="2872" ht="30.75" customHeight="1" x14ac:dyDescent="0.25"/>
    <row r="2873" ht="30.75" customHeight="1" x14ac:dyDescent="0.25"/>
    <row r="2874" ht="30.75" customHeight="1" x14ac:dyDescent="0.25"/>
    <row r="2875" ht="30.75" customHeight="1" x14ac:dyDescent="0.25"/>
    <row r="2876" ht="30.75" customHeight="1" x14ac:dyDescent="0.25"/>
    <row r="2877" ht="30.75" customHeight="1" x14ac:dyDescent="0.25"/>
    <row r="2878" ht="30.75" customHeight="1" x14ac:dyDescent="0.25"/>
    <row r="2879" ht="30.75" customHeight="1" x14ac:dyDescent="0.25"/>
    <row r="2880" ht="30.75" customHeight="1" x14ac:dyDescent="0.25"/>
    <row r="2881" ht="30.75" customHeight="1" x14ac:dyDescent="0.25"/>
    <row r="2882" ht="30.75" customHeight="1" x14ac:dyDescent="0.25"/>
    <row r="2883" ht="30.75" customHeight="1" x14ac:dyDescent="0.25"/>
    <row r="2884" ht="30.75" customHeight="1" x14ac:dyDescent="0.25"/>
    <row r="2885" ht="30.75" customHeight="1" x14ac:dyDescent="0.25"/>
    <row r="2886" ht="30.75" customHeight="1" x14ac:dyDescent="0.25"/>
    <row r="2887" ht="30.75" customHeight="1" x14ac:dyDescent="0.25"/>
    <row r="2888" ht="30.75" customHeight="1" x14ac:dyDescent="0.25"/>
    <row r="2889" ht="30.75" customHeight="1" x14ac:dyDescent="0.25"/>
    <row r="2890" ht="30.75" customHeight="1" x14ac:dyDescent="0.25"/>
    <row r="2891" ht="30.75" customHeight="1" x14ac:dyDescent="0.25"/>
    <row r="2892" ht="30.75" customHeight="1" x14ac:dyDescent="0.25"/>
    <row r="2893" ht="30.75" customHeight="1" x14ac:dyDescent="0.25"/>
    <row r="2894" ht="30.75" customHeight="1" x14ac:dyDescent="0.25"/>
    <row r="2895" ht="30.75" customHeight="1" x14ac:dyDescent="0.25"/>
    <row r="2896" ht="30.75" customHeight="1" x14ac:dyDescent="0.25"/>
    <row r="2897" ht="30.75" customHeight="1" x14ac:dyDescent="0.25"/>
    <row r="2898" ht="30.75" customHeight="1" x14ac:dyDescent="0.25"/>
    <row r="2899" ht="30.75" customHeight="1" x14ac:dyDescent="0.25"/>
    <row r="2900" ht="30.75" customHeight="1" x14ac:dyDescent="0.25"/>
    <row r="2901" ht="30.75" customHeight="1" x14ac:dyDescent="0.25"/>
    <row r="2902" ht="30.75" customHeight="1" x14ac:dyDescent="0.25"/>
    <row r="2903" ht="30.75" customHeight="1" x14ac:dyDescent="0.25"/>
    <row r="2904" ht="30.75" customHeight="1" x14ac:dyDescent="0.25"/>
    <row r="2905" ht="30.75" customHeight="1" x14ac:dyDescent="0.25"/>
    <row r="2906" ht="30.75" customHeight="1" x14ac:dyDescent="0.25"/>
    <row r="2907" ht="30.75" customHeight="1" x14ac:dyDescent="0.25"/>
    <row r="2908" ht="30.75" customHeight="1" x14ac:dyDescent="0.25"/>
    <row r="2909" ht="30.75" customHeight="1" x14ac:dyDescent="0.25"/>
    <row r="2910" ht="30.75" customHeight="1" x14ac:dyDescent="0.25"/>
    <row r="2911" ht="30.75" customHeight="1" x14ac:dyDescent="0.25"/>
    <row r="2912" ht="30.75" customHeight="1" x14ac:dyDescent="0.25"/>
    <row r="2913" ht="30.75" customHeight="1" x14ac:dyDescent="0.25"/>
    <row r="2914" ht="30.75" customHeight="1" x14ac:dyDescent="0.25"/>
    <row r="2915" ht="30.75" customHeight="1" x14ac:dyDescent="0.25"/>
    <row r="2916" ht="30.75" customHeight="1" x14ac:dyDescent="0.25"/>
    <row r="2917" ht="30.75" customHeight="1" x14ac:dyDescent="0.25"/>
    <row r="2918" ht="30.75" customHeight="1" x14ac:dyDescent="0.25"/>
    <row r="2919" ht="30.75" customHeight="1" x14ac:dyDescent="0.25"/>
    <row r="2920" ht="30.75" customHeight="1" x14ac:dyDescent="0.25"/>
    <row r="2921" ht="30.75" customHeight="1" x14ac:dyDescent="0.25"/>
    <row r="2922" ht="30.75" customHeight="1" x14ac:dyDescent="0.25"/>
    <row r="2923" ht="30.75" customHeight="1" x14ac:dyDescent="0.25"/>
    <row r="2924" ht="30.75" customHeight="1" x14ac:dyDescent="0.25"/>
    <row r="2925" ht="30.75" customHeight="1" x14ac:dyDescent="0.25"/>
    <row r="2926" ht="30.75" customHeight="1" x14ac:dyDescent="0.25"/>
    <row r="2927" ht="30.75" customHeight="1" x14ac:dyDescent="0.25"/>
    <row r="2928" ht="30.75" customHeight="1" x14ac:dyDescent="0.25"/>
    <row r="2929" ht="30.75" customHeight="1" x14ac:dyDescent="0.25"/>
    <row r="2930" ht="30.75" customHeight="1" x14ac:dyDescent="0.25"/>
    <row r="2931" ht="30.75" customHeight="1" x14ac:dyDescent="0.25"/>
    <row r="2932" ht="30.75" customHeight="1" x14ac:dyDescent="0.25"/>
    <row r="2933" ht="30.75" customHeight="1" x14ac:dyDescent="0.25"/>
    <row r="2934" ht="30.75" customHeight="1" x14ac:dyDescent="0.25"/>
    <row r="2935" ht="30.75" customHeight="1" x14ac:dyDescent="0.25"/>
    <row r="2936" ht="30.75" customHeight="1" x14ac:dyDescent="0.25"/>
    <row r="2937" ht="30.75" customHeight="1" x14ac:dyDescent="0.25"/>
    <row r="2938" ht="30.75" customHeight="1" x14ac:dyDescent="0.25"/>
    <row r="2939" ht="30.75" customHeight="1" x14ac:dyDescent="0.25"/>
    <row r="2940" ht="30.75" customHeight="1" x14ac:dyDescent="0.25"/>
    <row r="2941" ht="30.75" customHeight="1" x14ac:dyDescent="0.25"/>
    <row r="2942" ht="30.75" customHeight="1" x14ac:dyDescent="0.25"/>
    <row r="2943" ht="30.75" customHeight="1" x14ac:dyDescent="0.25"/>
    <row r="2944" ht="30.75" customHeight="1" x14ac:dyDescent="0.25"/>
    <row r="2945" ht="30.75" customHeight="1" x14ac:dyDescent="0.25"/>
    <row r="2946" ht="30.75" customHeight="1" x14ac:dyDescent="0.25"/>
    <row r="2947" ht="30.75" customHeight="1" x14ac:dyDescent="0.25"/>
    <row r="2948" ht="30.75" customHeight="1" x14ac:dyDescent="0.25"/>
    <row r="2949" ht="30.75" customHeight="1" x14ac:dyDescent="0.25"/>
    <row r="2950" ht="30.75" customHeight="1" x14ac:dyDescent="0.25"/>
    <row r="2951" ht="30.75" customHeight="1" x14ac:dyDescent="0.25"/>
    <row r="2952" ht="30.75" customHeight="1" x14ac:dyDescent="0.25"/>
    <row r="2953" ht="30.75" customHeight="1" x14ac:dyDescent="0.25"/>
    <row r="2954" ht="30.75" customHeight="1" x14ac:dyDescent="0.25"/>
    <row r="2955" ht="30.75" customHeight="1" x14ac:dyDescent="0.25"/>
    <row r="2956" ht="30.75" customHeight="1" x14ac:dyDescent="0.25"/>
    <row r="2957" ht="30.75" customHeight="1" x14ac:dyDescent="0.25"/>
    <row r="2958" ht="30.75" customHeight="1" x14ac:dyDescent="0.25"/>
    <row r="2959" ht="30.75" customHeight="1" x14ac:dyDescent="0.25"/>
    <row r="2960" ht="30.75" customHeight="1" x14ac:dyDescent="0.25"/>
    <row r="2961" ht="30.75" customHeight="1" x14ac:dyDescent="0.25"/>
    <row r="2962" ht="30.75" customHeight="1" x14ac:dyDescent="0.25"/>
    <row r="2963" ht="30.75" customHeight="1" x14ac:dyDescent="0.25"/>
    <row r="2964" ht="30.75" customHeight="1" x14ac:dyDescent="0.25"/>
    <row r="2965" ht="30.75" customHeight="1" x14ac:dyDescent="0.25"/>
    <row r="2966" ht="30.75" customHeight="1" x14ac:dyDescent="0.25"/>
    <row r="2967" ht="30.75" customHeight="1" x14ac:dyDescent="0.25"/>
    <row r="2968" ht="30.75" customHeight="1" x14ac:dyDescent="0.25"/>
    <row r="2969" ht="30.75" customHeight="1" x14ac:dyDescent="0.25"/>
    <row r="2970" ht="30.75" customHeight="1" x14ac:dyDescent="0.25"/>
    <row r="2971" ht="30.75" customHeight="1" x14ac:dyDescent="0.25"/>
    <row r="2972" ht="30.75" customHeight="1" x14ac:dyDescent="0.25"/>
    <row r="2973" ht="30.75" customHeight="1" x14ac:dyDescent="0.25"/>
    <row r="2974" ht="30.75" customHeight="1" x14ac:dyDescent="0.25"/>
    <row r="2975" ht="30.75" customHeight="1" x14ac:dyDescent="0.25"/>
    <row r="2976" ht="30.75" customHeight="1" x14ac:dyDescent="0.25"/>
    <row r="2977" ht="30.75" customHeight="1" x14ac:dyDescent="0.25"/>
    <row r="2978" ht="30.75" customHeight="1" x14ac:dyDescent="0.25"/>
    <row r="2979" ht="30.75" customHeight="1" x14ac:dyDescent="0.25"/>
    <row r="2980" ht="30.75" customHeight="1" x14ac:dyDescent="0.25"/>
    <row r="2981" ht="30.75" customHeight="1" x14ac:dyDescent="0.25"/>
    <row r="2982" ht="30.75" customHeight="1" x14ac:dyDescent="0.25"/>
    <row r="2983" ht="30.75" customHeight="1" x14ac:dyDescent="0.25"/>
    <row r="2984" ht="30.75" customHeight="1" x14ac:dyDescent="0.25"/>
    <row r="2985" ht="30.75" customHeight="1" x14ac:dyDescent="0.25"/>
    <row r="2986" ht="30.75" customHeight="1" x14ac:dyDescent="0.25"/>
    <row r="2987" ht="30.75" customHeight="1" x14ac:dyDescent="0.25"/>
    <row r="2988" ht="30.75" customHeight="1" x14ac:dyDescent="0.25"/>
    <row r="2989" ht="30.75" customHeight="1" x14ac:dyDescent="0.25"/>
    <row r="2990" ht="30.75" customHeight="1" x14ac:dyDescent="0.25"/>
    <row r="2991" ht="30.75" customHeight="1" x14ac:dyDescent="0.25"/>
    <row r="2992" ht="30.75" customHeight="1" x14ac:dyDescent="0.25"/>
    <row r="2993" ht="30.75" customHeight="1" x14ac:dyDescent="0.25"/>
    <row r="2994" ht="30.75" customHeight="1" x14ac:dyDescent="0.25"/>
    <row r="2995" ht="30.75" customHeight="1" x14ac:dyDescent="0.25"/>
    <row r="2996" ht="30.75" customHeight="1" x14ac:dyDescent="0.25"/>
    <row r="2997" ht="30.75" customHeight="1" x14ac:dyDescent="0.25"/>
    <row r="2998" ht="30.75" customHeight="1" x14ac:dyDescent="0.25"/>
    <row r="2999" ht="30.75" customHeight="1" x14ac:dyDescent="0.25"/>
    <row r="3000" ht="30.75" customHeight="1" x14ac:dyDescent="0.25"/>
    <row r="3001" ht="30.75" customHeight="1" x14ac:dyDescent="0.25"/>
    <row r="3002" ht="30.75" customHeight="1" x14ac:dyDescent="0.25"/>
    <row r="3003" ht="30.75" customHeight="1" x14ac:dyDescent="0.25"/>
    <row r="3004" ht="30.75" customHeight="1" x14ac:dyDescent="0.25"/>
    <row r="3005" ht="30.75" customHeight="1" x14ac:dyDescent="0.25"/>
    <row r="3006" ht="30.75" customHeight="1" x14ac:dyDescent="0.25"/>
    <row r="3007" ht="30.75" customHeight="1" x14ac:dyDescent="0.25"/>
    <row r="3008" ht="30.75" customHeight="1" x14ac:dyDescent="0.25"/>
    <row r="3009" ht="30.75" customHeight="1" x14ac:dyDescent="0.25"/>
    <row r="3010" ht="30.75" customHeight="1" x14ac:dyDescent="0.25"/>
    <row r="3161" ht="30.75" customHeight="1" x14ac:dyDescent="0.25"/>
    <row r="3162" ht="30.75" customHeight="1" x14ac:dyDescent="0.25"/>
    <row r="3163" ht="30.75" customHeight="1" x14ac:dyDescent="0.25"/>
    <row r="3164" ht="30.75" customHeight="1" x14ac:dyDescent="0.25"/>
    <row r="3165" ht="30.75" customHeight="1" x14ac:dyDescent="0.25"/>
    <row r="3166" ht="30.75" customHeight="1" x14ac:dyDescent="0.25"/>
    <row r="3167" ht="30.75" customHeight="1" x14ac:dyDescent="0.25"/>
    <row r="3168" ht="30.75" customHeight="1" x14ac:dyDescent="0.25"/>
    <row r="3169" ht="30.75" customHeight="1" x14ac:dyDescent="0.25"/>
    <row r="3170" ht="30.75" customHeight="1" x14ac:dyDescent="0.25"/>
    <row r="3171" ht="30.75" customHeight="1" x14ac:dyDescent="0.25"/>
    <row r="3172" ht="30.75" customHeight="1" x14ac:dyDescent="0.25"/>
    <row r="3173" ht="30.75" customHeight="1" x14ac:dyDescent="0.25"/>
    <row r="3174" ht="30.75" customHeight="1" x14ac:dyDescent="0.25"/>
    <row r="3175" ht="30.75" customHeight="1" x14ac:dyDescent="0.25"/>
    <row r="3176" ht="30.75" customHeight="1" x14ac:dyDescent="0.25"/>
  </sheetData>
  <sheetProtection selectLockedCells="1" selectUnlockedCells="1"/>
  <autoFilter ref="A1:AS1" xr:uid="{00000000-0001-0000-0600-000000000000}">
    <sortState xmlns:xlrd2="http://schemas.microsoft.com/office/spreadsheetml/2017/richdata2" ref="A2:AS822">
      <sortCondition ref="A1"/>
    </sortState>
  </autoFilter>
  <phoneticPr fontId="41" type="noConversion"/>
  <conditionalFormatting sqref="A481">
    <cfRule type="duplicateValues" dxfId="28" priority="1"/>
    <cfRule type="duplicateValues" dxfId="27" priority="2"/>
  </conditionalFormatting>
  <conditionalFormatting sqref="A482">
    <cfRule type="duplicateValues" dxfId="26" priority="13"/>
    <cfRule type="duplicateValues" dxfId="25" priority="14"/>
  </conditionalFormatting>
  <conditionalFormatting sqref="A483">
    <cfRule type="duplicateValues" dxfId="24" priority="11"/>
    <cfRule type="duplicateValues" dxfId="23" priority="12"/>
  </conditionalFormatting>
  <conditionalFormatting sqref="A484">
    <cfRule type="duplicateValues" dxfId="22" priority="9"/>
    <cfRule type="duplicateValues" dxfId="21" priority="10"/>
  </conditionalFormatting>
  <conditionalFormatting sqref="A485">
    <cfRule type="duplicateValues" dxfId="20" priority="7"/>
    <cfRule type="duplicateValues" dxfId="19" priority="8"/>
  </conditionalFormatting>
  <conditionalFormatting sqref="A486">
    <cfRule type="duplicateValues" dxfId="18" priority="5"/>
    <cfRule type="duplicateValues" dxfId="17" priority="6"/>
  </conditionalFormatting>
  <conditionalFormatting sqref="A487">
    <cfRule type="duplicateValues" dxfId="16" priority="3"/>
    <cfRule type="duplicateValues" dxfId="15" priority="4"/>
  </conditionalFormatting>
  <conditionalFormatting sqref="A697 A350 A357 A364 A371 A378 A385 A392 A399 A406 A413 A420 A427 A434 A441 A448 A455 A462 A469 A476 A489 A496 A503 A510 A517 A523 A530 A537 A544 A551 A558 A565 A572 A579 A586 A593 A600 A607 A614 A621 A628 A635 A642 A649 A656 A663 A670 A677 A684 A691 A704 A711 A718 A725 A732 A739 A746 A753 A760 A767 A774 A781 A788 A795 A802 A809 A816">
    <cfRule type="duplicateValues" dxfId="14" priority="36"/>
    <cfRule type="duplicateValues" dxfId="13" priority="37"/>
  </conditionalFormatting>
  <conditionalFormatting sqref="A698 A351 A358 A365 A372 A379 A386 A393 A400 A407 A414 A421 A428 A435 A442 A449 A456 A463 A470 A490 A497 A504 A511 A518 A524 A531 A538 A545 A552 A559 A566 A573 A580 A587 A594 A601 A608 A615 A622 A629 A636 A643 A650 A657 A664 A671 A678 A685 A692 A705 A712 A719 A726 A733 A740 A747 A754 A761 A768 A775 A782 A789 A796 A803 A810 A817">
    <cfRule type="duplicateValues" dxfId="12" priority="2434"/>
    <cfRule type="duplicateValues" dxfId="11" priority="2435"/>
  </conditionalFormatting>
  <conditionalFormatting sqref="A699 A477 A352 A359 A366 A373 A380 A387 A394 A401 A408 A415 A422 A429 A436 A443 A450 A457 A464 A471 A491 A498 A505 A512 A519 A525 A532 A539 A546 A553 A560 A567 A574 A581 A588 A595 A602 A609 A616 A623 A630 A637 A644 A651 A658 A665 A672 A679 A686 A693 A706 A713 A720 A727 A734 A741 A748 A755 A762 A769 A776 A783 A790 A797 A804 A811 A818">
    <cfRule type="duplicateValues" dxfId="10" priority="434"/>
    <cfRule type="duplicateValues" dxfId="9" priority="435"/>
  </conditionalFormatting>
  <conditionalFormatting sqref="A700 A478 A353 A360 A367 A374 A381 A388 A395 A402 A409 A416 A423 A430 A437 A444 A451 A458 A465 A472 A492 A499 A506 A513 A520 A526 A533 A540 A547 A554 A561 A568 A575 A582 A589 A596 A603 A610 A617 A624 A631 A638 A645 A652 A659 A666 A673 A680 A687 A694 A707 A714 A721 A728 A735 A742 A749 A756 A763 A770 A777 A784 A791 A798 A805 A812 A819">
    <cfRule type="duplicateValues" dxfId="8" priority="830"/>
    <cfRule type="duplicateValues" dxfId="7" priority="831"/>
  </conditionalFormatting>
  <conditionalFormatting sqref="A701 A479 A354 A361 A368 A375 A382 A389 A396 A403 A410 A417 A424 A431 A438 A445 A452 A459 A466 A473 A493 A500 A507 A514 A527 A534 A541 A548 A555 A562 A569 A576 A583 A590 A597 A604 A611 A618 A625 A632 A639 A646 A653 A660 A667 A674 A681 A688 A695 A708 A715 A722 A729 A736 A743 A750 A757 A764 A771 A778 A785 A792 A799 A806 A813 A820">
    <cfRule type="duplicateValues" dxfId="6" priority="1232"/>
    <cfRule type="duplicateValues" dxfId="5" priority="1233"/>
  </conditionalFormatting>
  <conditionalFormatting sqref="A702 A480 A355 A362 A369 A376 A383 A390 A397 A404 A411 A418 A425 A432 A439 A446 A453 A460 A467 A474 A494 A501 A508 A515 A521 A528 A535 A542 A549 A556 A563 A570 A577 A584 A591 A598 A605 A612 A619 A626 A633 A640 A647 A654 A661 A668 A675 A682 A689 A696 A709 A716 A723 A730 A737 A744 A751 A758 A765 A772 A779 A786 A793 A800 A807 A814 A821">
    <cfRule type="duplicateValues" dxfId="4" priority="1630"/>
    <cfRule type="duplicateValues" dxfId="3" priority="1631"/>
  </conditionalFormatting>
  <conditionalFormatting sqref="A703 A349 A356 A363 A370 A377 A384 A391 A398 A405 A412 A419 A426 A433 A440 A447 A454 A461 A468 A475 A488 A495 A502 A509 A516 A522 A529 A536 A543 A550 A557 A564 A571 A578 A585 A592 A599 A606 A613 A620 A627 A634 A641 A648 A655 A662 A669 A676 A683 A690 A710 A717 A724 A731 A738 A745 A752 A759 A766 A773 A780 A787 A794 A801 A808 A815 A822">
    <cfRule type="duplicateValues" dxfId="2" priority="2032"/>
    <cfRule type="duplicateValues" dxfId="1" priority="2033"/>
  </conditionalFormatting>
  <conditionalFormatting sqref="A2715:A1048576">
    <cfRule type="duplicateValues" dxfId="0" priority="35"/>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 التسجيل</vt:lpstr>
      <vt:lpstr>إدخال البيانات</vt:lpstr>
      <vt:lpstr>اختيار المقررات</vt:lpstr>
      <vt:lpstr>الإستمارة</vt:lpstr>
      <vt:lpstr>tra</vt:lpstr>
      <vt:lpstr>ورقة2</vt:lpstr>
      <vt:lpstr>ورقة4</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eng.samah alsouri</dc:creator>
  <cp:lastModifiedBy>lenovo-lap</cp:lastModifiedBy>
  <cp:revision/>
  <cp:lastPrinted>2024-02-06T10:29:42Z</cp:lastPrinted>
  <dcterms:created xsi:type="dcterms:W3CDTF">2015-06-05T18:17:20Z</dcterms:created>
  <dcterms:modified xsi:type="dcterms:W3CDTF">2024-07-14T07:34:42Z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2023-07-11T07:11:57Z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2670a961-ebdc-426c-b900-f2dfbcbc9378</vt:lpwstr>
  </property>
  <property fmtid="{D5CDD505-2E9C-101B-9397-08002B2CF9AE}" pid="7" name="MSIP_Label_defa4170-0d19-0005-0004-bc88714345d2_ActionId">
    <vt:lpwstr>9526ffa3-0f81-462c-bb6a-ceabc19054e3</vt:lpwstr>
  </property>
  <property fmtid="{D5CDD505-2E9C-101B-9397-08002B2CF9AE}" pid="8" name="MSIP_Label_defa4170-0d19-0005-0004-bc88714345d2_ContentBits">
    <vt:lpwstr>0</vt:lpwstr>
  </property>
</Properties>
</file>