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-lap\Desktop\استمارات تسجيل ف2 للعام 2024-2025\استمارات موقع ف2 2024-2025\المحاسبة\"/>
    </mc:Choice>
  </mc:AlternateContent>
  <xr:revisionPtr revIDLastSave="0" documentId="13_ncr:1_{EB667312-8D25-464D-A532-A2A4553BB3D9}" xr6:coauthVersionLast="47" xr6:coauthVersionMax="47" xr10:uidLastSave="{00000000-0000-0000-0000-000000000000}"/>
  <workbookProtection workbookAlgorithmName="SHA-512" workbookHashValue="HRvJboSocUaXkXFoZWtcHPdvCUib/yEnPb5tMZD/T4M3m2dw+m3YGwcTt3K8uJT37QvHwDyx3td4JRODeKsXnA==" workbookSaltValue="IiisY69jXW5Ksdco6ZqJvw==" workbookSpinCount="100000" lockStructure="1"/>
  <bookViews>
    <workbookView xWindow="-108" yWindow="-108" windowWidth="23256" windowHeight="12576" xr2:uid="{00000000-000D-0000-FFFF-FFFF00000000}"/>
  </bookViews>
  <sheets>
    <sheet name="تعليمات" sheetId="13" r:id="rId1"/>
    <sheet name="إدخال البيانات" sheetId="14" r:id="rId2"/>
    <sheet name="إختيار المقررات" sheetId="5" r:id="rId3"/>
    <sheet name="الإستمارة" sheetId="11" r:id="rId4"/>
    <sheet name="acc" sheetId="2" r:id="rId5"/>
    <sheet name="ورقة4" sheetId="10" state="hidden" r:id="rId6"/>
    <sheet name="ورقة2" sheetId="4" state="hidden" r:id="rId7"/>
  </sheets>
  <definedNames>
    <definedName name="_xlnm._FilterDatabase" localSheetId="6" hidden="1">ورقة2!$A$2:$AW$641</definedName>
    <definedName name="_xlnm._FilterDatabase" localSheetId="5" hidden="1">ورقة4!$A$2:$BM$641</definedName>
    <definedName name="_xlnm.Print_Area" localSheetId="3">الإستمارة!$A$1:$S$47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4" l="1"/>
  <c r="F10" i="14"/>
  <c r="E10" i="14"/>
  <c r="D10" i="14"/>
  <c r="C10" i="14"/>
  <c r="B10" i="14"/>
  <c r="A10" i="14"/>
  <c r="B7" i="14"/>
  <c r="A7" i="14"/>
  <c r="F1" i="14"/>
  <c r="D1" i="14"/>
  <c r="I31" i="5" l="1"/>
  <c r="K30" i="5" l="1"/>
  <c r="A2" i="14"/>
  <c r="DT5" i="2" l="1"/>
  <c r="DS5" i="2"/>
  <c r="DR5" i="2"/>
  <c r="DQ5" i="2"/>
  <c r="DP5" i="2"/>
  <c r="DI5" i="2"/>
  <c r="DC5" i="2"/>
  <c r="CV3" i="2"/>
  <c r="CT3" i="2"/>
  <c r="CR3" i="2"/>
  <c r="CP3" i="2"/>
  <c r="CN3" i="2"/>
  <c r="CL3" i="2"/>
  <c r="CH3" i="2"/>
  <c r="CF3" i="2"/>
  <c r="CD3" i="2"/>
  <c r="CB3" i="2"/>
  <c r="BZ3" i="2"/>
  <c r="BV3" i="2"/>
  <c r="BT3" i="2"/>
  <c r="BR3" i="2"/>
  <c r="BP3" i="2"/>
  <c r="BN3" i="2"/>
  <c r="BL3" i="2"/>
  <c r="BJ3" i="2"/>
  <c r="BH3" i="2"/>
  <c r="BF3" i="2"/>
  <c r="BD3" i="2"/>
  <c r="BB3" i="2"/>
  <c r="AV3" i="2"/>
  <c r="AT3" i="2"/>
  <c r="AR3" i="2"/>
  <c r="AP3" i="2"/>
  <c r="AN3" i="2"/>
  <c r="AJ3" i="2"/>
  <c r="AH3" i="2"/>
  <c r="AF3" i="2"/>
  <c r="AB3" i="2"/>
  <c r="Z3" i="2"/>
  <c r="X3" i="2"/>
  <c r="V3" i="2"/>
  <c r="T3" i="2"/>
  <c r="J27" i="11"/>
  <c r="Y25" i="11"/>
  <c r="Y24" i="11"/>
  <c r="Y23" i="11"/>
  <c r="E23" i="11"/>
  <c r="AE22" i="11"/>
  <c r="Z11" i="11"/>
  <c r="Y11" i="11" s="1"/>
  <c r="Z7" i="11"/>
  <c r="Y7" i="11" s="1"/>
  <c r="Z6" i="11"/>
  <c r="Y6" i="11" s="1"/>
  <c r="Z5" i="11"/>
  <c r="Y5" i="11" s="1"/>
  <c r="AD1" i="11"/>
  <c r="B8" i="11" s="1"/>
  <c r="B1" i="11"/>
  <c r="BN54" i="5"/>
  <c r="CX3" i="2" s="1"/>
  <c r="BN46" i="5"/>
  <c r="CJ3" i="2" s="1"/>
  <c r="BN39" i="5"/>
  <c r="BX3" i="2" s="1"/>
  <c r="BK37" i="5"/>
  <c r="BK31" i="5"/>
  <c r="BK25" i="5"/>
  <c r="BN24" i="5"/>
  <c r="AZ3" i="2" s="1"/>
  <c r="BN23" i="5"/>
  <c r="AX3" i="2" s="1"/>
  <c r="BK18" i="5"/>
  <c r="BN16" i="5"/>
  <c r="AL3" i="2" s="1"/>
  <c r="BK12" i="5"/>
  <c r="BN11" i="5"/>
  <c r="AD3" i="2" s="1"/>
  <c r="AH4" i="5"/>
  <c r="K7" i="11" s="1"/>
  <c r="Z22" i="11" s="1"/>
  <c r="Y22" i="11" s="1"/>
  <c r="AC4" i="5"/>
  <c r="AB4" i="5"/>
  <c r="N5" i="2" s="1"/>
  <c r="V4" i="5"/>
  <c r="M5" i="2" s="1"/>
  <c r="AC3" i="5"/>
  <c r="D1" i="5"/>
  <c r="P4" i="5"/>
  <c r="J4" i="5"/>
  <c r="D4" i="5"/>
  <c r="H6" i="11" s="1"/>
  <c r="Z17" i="11" s="1"/>
  <c r="Y17" i="11" s="1"/>
  <c r="D3" i="5"/>
  <c r="J3" i="5"/>
  <c r="AH1" i="5"/>
  <c r="AB1" i="5"/>
  <c r="V1" i="5"/>
  <c r="P1" i="5"/>
  <c r="A36" i="5" l="1"/>
  <c r="A32" i="5"/>
  <c r="A28" i="5"/>
  <c r="BR53" i="5"/>
  <c r="BR48" i="5"/>
  <c r="BT48" i="5" s="1"/>
  <c r="BR44" i="5"/>
  <c r="BR39" i="5"/>
  <c r="BT39" i="5" s="1"/>
  <c r="BR34" i="5"/>
  <c r="BK34" i="5" s="1"/>
  <c r="BR29" i="5"/>
  <c r="BR24" i="5"/>
  <c r="BS24" i="5" s="1"/>
  <c r="BR20" i="5"/>
  <c r="BR15" i="5"/>
  <c r="BR10" i="5"/>
  <c r="AC5" i="2" s="1"/>
  <c r="BR6" i="5"/>
  <c r="A37" i="5"/>
  <c r="A33" i="5"/>
  <c r="A29" i="5"/>
  <c r="BR54" i="5"/>
  <c r="BK52" i="5" s="1"/>
  <c r="BR50" i="5"/>
  <c r="BR45" i="5"/>
  <c r="BR40" i="5"/>
  <c r="BT40" i="5" s="1"/>
  <c r="BR35" i="5"/>
  <c r="BR30" i="5"/>
  <c r="BT30" i="5" s="1"/>
  <c r="BR26" i="5"/>
  <c r="BS26" i="5" s="1"/>
  <c r="BR21" i="5"/>
  <c r="BK21" i="5" s="1"/>
  <c r="BR16" i="5"/>
  <c r="BR11" i="5"/>
  <c r="BR7" i="5"/>
  <c r="A38" i="5"/>
  <c r="A34" i="5"/>
  <c r="A30" i="5"/>
  <c r="AH11" i="5"/>
  <c r="BR51" i="5"/>
  <c r="BK49" i="5" s="1"/>
  <c r="BR46" i="5"/>
  <c r="BT46" i="5" s="1"/>
  <c r="BR41" i="5"/>
  <c r="BT41" i="5" s="1"/>
  <c r="BR36" i="5"/>
  <c r="BR32" i="5"/>
  <c r="BK32" i="5" s="1"/>
  <c r="BR27" i="5"/>
  <c r="BR22" i="5"/>
  <c r="BK22" i="5" s="1"/>
  <c r="BR17" i="5"/>
  <c r="BK17" i="5" s="1"/>
  <c r="BR13" i="5"/>
  <c r="AG5" i="2" s="1"/>
  <c r="BR8" i="5"/>
  <c r="Y5" i="2" s="1"/>
  <c r="A35" i="5"/>
  <c r="A31" i="5"/>
  <c r="A27" i="5"/>
  <c r="BR52" i="5"/>
  <c r="BT52" i="5" s="1"/>
  <c r="BR47" i="5"/>
  <c r="BK46" i="5" s="1"/>
  <c r="BR42" i="5"/>
  <c r="BS42" i="5" s="1"/>
  <c r="BR38" i="5"/>
  <c r="BT38" i="5" s="1"/>
  <c r="BR33" i="5"/>
  <c r="BS33" i="5" s="1"/>
  <c r="BR28" i="5"/>
  <c r="BK28" i="5" s="1"/>
  <c r="BR23" i="5"/>
  <c r="BT23" i="5" s="1"/>
  <c r="BR19" i="5"/>
  <c r="BK19" i="5" s="1"/>
  <c r="BR14" i="5"/>
  <c r="BK14" i="5" s="1"/>
  <c r="BR9" i="5"/>
  <c r="AA5" i="2" s="1"/>
  <c r="AB5" i="5"/>
  <c r="DB5" i="2" s="1"/>
  <c r="V5" i="5"/>
  <c r="DA5" i="2" s="1"/>
  <c r="P5" i="5"/>
  <c r="K23" i="11" s="1"/>
  <c r="D2" i="5"/>
  <c r="AH7" i="5" s="1"/>
  <c r="J1" i="5"/>
  <c r="B5" i="2" s="1"/>
  <c r="AK20" i="5"/>
  <c r="A5" i="2"/>
  <c r="BS44" i="5"/>
  <c r="BK35" i="5"/>
  <c r="BS15" i="5"/>
  <c r="W5" i="2"/>
  <c r="BK43" i="5"/>
  <c r="CW5" i="2"/>
  <c r="AE5" i="2"/>
  <c r="BK48" i="5"/>
  <c r="AS5" i="2"/>
  <c r="BS29" i="5"/>
  <c r="BS16" i="5"/>
  <c r="BS27" i="5"/>
  <c r="BK36" i="5"/>
  <c r="BK6" i="5"/>
  <c r="EC5" i="2"/>
  <c r="B19" i="11"/>
  <c r="D2" i="11"/>
  <c r="E36" i="11" s="1"/>
  <c r="E42" i="11" s="1"/>
  <c r="D7" i="11"/>
  <c r="Z20" i="11" s="1"/>
  <c r="Y20" i="11" s="1"/>
  <c r="O5" i="2"/>
  <c r="H7" i="11"/>
  <c r="Z21" i="11" s="1"/>
  <c r="Y21" i="11" s="1"/>
  <c r="Q5" i="2"/>
  <c r="P6" i="11"/>
  <c r="Z19" i="11" s="1"/>
  <c r="Y19" i="11" s="1"/>
  <c r="R5" i="2"/>
  <c r="K6" i="11"/>
  <c r="Z18" i="11" s="1"/>
  <c r="Y18" i="11" s="1"/>
  <c r="AH3" i="5"/>
  <c r="P3" i="5"/>
  <c r="V3" i="5" s="1"/>
  <c r="D5" i="11"/>
  <c r="Z12" i="11" s="1"/>
  <c r="Y12" i="11" s="1"/>
  <c r="AB3" i="5"/>
  <c r="J5" i="2"/>
  <c r="D5" i="2"/>
  <c r="P2" i="11"/>
  <c r="Z4" i="11" s="1"/>
  <c r="Y4" i="11" s="1"/>
  <c r="I5" i="2"/>
  <c r="D4" i="11"/>
  <c r="V12" i="5"/>
  <c r="B29" i="11" s="1"/>
  <c r="H4" i="11"/>
  <c r="Z9" i="11" s="1"/>
  <c r="Y9" i="11" s="1"/>
  <c r="F5" i="2"/>
  <c r="E5" i="2"/>
  <c r="K4" i="11"/>
  <c r="Z10" i="11" s="1"/>
  <c r="Y10" i="11" s="1"/>
  <c r="M2" i="11"/>
  <c r="Z3" i="11" s="1"/>
  <c r="C5" i="2"/>
  <c r="AC20" i="5"/>
  <c r="P5" i="2"/>
  <c r="U20" i="5" l="1"/>
  <c r="U16" i="5"/>
  <c r="U17" i="5"/>
  <c r="V17" i="5" s="1"/>
  <c r="U13" i="5"/>
  <c r="V13" i="5" s="1"/>
  <c r="U22" i="5"/>
  <c r="V22" i="5" s="1"/>
  <c r="U18" i="5"/>
  <c r="V18" i="5" s="1"/>
  <c r="U14" i="5"/>
  <c r="U23" i="5"/>
  <c r="V23" i="5" s="1"/>
  <c r="U19" i="5"/>
  <c r="U15" i="5"/>
  <c r="U21" i="5"/>
  <c r="V21" i="5" s="1"/>
  <c r="S5" i="2"/>
  <c r="S30" i="5"/>
  <c r="I30" i="5" s="1"/>
  <c r="CQ5" i="2"/>
  <c r="AU5" i="2"/>
  <c r="CC5" i="2"/>
  <c r="BK41" i="5"/>
  <c r="BS41" i="5"/>
  <c r="BU5" i="2"/>
  <c r="BK24" i="5"/>
  <c r="BT36" i="5"/>
  <c r="AW5" i="2"/>
  <c r="CM5" i="2"/>
  <c r="BO5" i="2"/>
  <c r="BT33" i="5"/>
  <c r="BK33" i="5"/>
  <c r="CK5" i="2"/>
  <c r="H2" i="11"/>
  <c r="M35" i="11" s="1"/>
  <c r="L41" i="11" s="1"/>
  <c r="N23" i="11"/>
  <c r="D3" i="11"/>
  <c r="BT7" i="5"/>
  <c r="AO5" i="2"/>
  <c r="BS28" i="5"/>
  <c r="DF5" i="2"/>
  <c r="CY5" i="2"/>
  <c r="CG5" i="2"/>
  <c r="BS46" i="5"/>
  <c r="BT27" i="5"/>
  <c r="BT44" i="5"/>
  <c r="BK30" i="5"/>
  <c r="CS5" i="2"/>
  <c r="AI5" i="2"/>
  <c r="BS39" i="5"/>
  <c r="BE5" i="2"/>
  <c r="BS7" i="5"/>
  <c r="BT47" i="5"/>
  <c r="BS52" i="5"/>
  <c r="BK7" i="5"/>
  <c r="J7" i="5"/>
  <c r="BT54" i="5"/>
  <c r="BK27" i="5"/>
  <c r="BS43" i="5"/>
  <c r="CE5" i="2"/>
  <c r="BG5" i="2"/>
  <c r="BS10" i="5"/>
  <c r="BS36" i="5"/>
  <c r="CI5" i="2"/>
  <c r="CA5" i="2"/>
  <c r="BS40" i="5"/>
  <c r="BS21" i="5"/>
  <c r="BT16" i="5"/>
  <c r="BS19" i="5"/>
  <c r="BT8" i="5"/>
  <c r="BT35" i="5"/>
  <c r="BT10" i="5"/>
  <c r="BT9" i="5"/>
  <c r="BK26" i="5"/>
  <c r="BT20" i="5"/>
  <c r="BK20" i="5"/>
  <c r="BS22" i="5"/>
  <c r="BT17" i="5"/>
  <c r="U5" i="2"/>
  <c r="AQ5" i="2"/>
  <c r="BS5" i="2"/>
  <c r="BT11" i="5"/>
  <c r="BI5" i="2"/>
  <c r="BS35" i="5"/>
  <c r="AM5" i="2"/>
  <c r="BT6" i="5"/>
  <c r="BK11" i="5"/>
  <c r="AY5" i="2"/>
  <c r="CO5" i="2"/>
  <c r="BT19" i="5"/>
  <c r="BS23" i="5"/>
  <c r="BT29" i="5"/>
  <c r="BS6" i="5"/>
  <c r="BC5" i="2"/>
  <c r="BK29" i="5"/>
  <c r="BK40" i="5"/>
  <c r="BS13" i="5"/>
  <c r="BT13" i="5"/>
  <c r="BT26" i="5"/>
  <c r="BM5" i="2"/>
  <c r="BK13" i="5"/>
  <c r="BS11" i="5"/>
  <c r="BS45" i="5"/>
  <c r="BS32" i="5"/>
  <c r="BR56" i="5"/>
  <c r="BT32" i="5"/>
  <c r="BK15" i="5"/>
  <c r="AK5" i="2"/>
  <c r="BT42" i="5"/>
  <c r="BT37" i="5" s="1"/>
  <c r="BS20" i="5"/>
  <c r="BS51" i="5"/>
  <c r="BK50" i="5"/>
  <c r="BT21" i="5"/>
  <c r="BS8" i="5"/>
  <c r="BK8" i="5"/>
  <c r="BK51" i="5"/>
  <c r="K24" i="11"/>
  <c r="BK42" i="5"/>
  <c r="BT28" i="5"/>
  <c r="BK23" i="5"/>
  <c r="BS17" i="5"/>
  <c r="BT15" i="5"/>
  <c r="BT22" i="5"/>
  <c r="BK10" i="5"/>
  <c r="BS47" i="5"/>
  <c r="BK45" i="5"/>
  <c r="BT14" i="5"/>
  <c r="BK9" i="5"/>
  <c r="BS9" i="5"/>
  <c r="BT51" i="5"/>
  <c r="BK16" i="5"/>
  <c r="BW5" i="2"/>
  <c r="BS38" i="5"/>
  <c r="BA5" i="2"/>
  <c r="BS30" i="5"/>
  <c r="BR55" i="5"/>
  <c r="BS49" i="5"/>
  <c r="BT24" i="5"/>
  <c r="BK39" i="5"/>
  <c r="BQ5" i="2"/>
  <c r="BK44" i="5"/>
  <c r="BS34" i="5"/>
  <c r="BS50" i="5"/>
  <c r="BK38" i="5"/>
  <c r="CZ5" i="2"/>
  <c r="BK5" i="2"/>
  <c r="BR57" i="5"/>
  <c r="BS14" i="5"/>
  <c r="CU5" i="2"/>
  <c r="BT34" i="5"/>
  <c r="BT50" i="5"/>
  <c r="BY5" i="2"/>
  <c r="BT45" i="5"/>
  <c r="BS48" i="5"/>
  <c r="BT53" i="5"/>
  <c r="BK47" i="5"/>
  <c r="Y3" i="11"/>
  <c r="W3" i="11"/>
  <c r="C7" i="14"/>
  <c r="K5" i="2"/>
  <c r="P5" i="11"/>
  <c r="Z15" i="11" s="1"/>
  <c r="Y15" i="11" s="1"/>
  <c r="B36" i="11"/>
  <c r="B42" i="11" s="1"/>
  <c r="Z8" i="11"/>
  <c r="Y8" i="11" s="1"/>
  <c r="H35" i="11"/>
  <c r="H41" i="11" s="1"/>
  <c r="H5" i="11"/>
  <c r="Z13" i="11" s="1"/>
  <c r="Y13" i="11" s="1"/>
  <c r="H5" i="2"/>
  <c r="K5" i="11"/>
  <c r="Z14" i="11" s="1"/>
  <c r="Y14" i="11" s="1"/>
  <c r="G5" i="2"/>
  <c r="L5" i="2"/>
  <c r="D6" i="11"/>
  <c r="Z16" i="11" s="1"/>
  <c r="Y16" i="11" s="1"/>
  <c r="V14" i="5" l="1"/>
  <c r="DV5" i="2" s="1"/>
  <c r="V19" i="5"/>
  <c r="EA5" i="2" s="1"/>
  <c r="V20" i="5"/>
  <c r="EB5" i="2" s="1"/>
  <c r="V16" i="5"/>
  <c r="G31" i="11" s="1"/>
  <c r="V15" i="5"/>
  <c r="B31" i="11" s="1"/>
  <c r="BS25" i="5"/>
  <c r="E26" i="11"/>
  <c r="BT43" i="5"/>
  <c r="BS37" i="5"/>
  <c r="BT31" i="5"/>
  <c r="BS18" i="5"/>
  <c r="BT12" i="5"/>
  <c r="BT25" i="5"/>
  <c r="BT5" i="5"/>
  <c r="BS31" i="5"/>
  <c r="BS12" i="5"/>
  <c r="BS5" i="5"/>
  <c r="BT18" i="5"/>
  <c r="DZ5" i="2"/>
  <c r="DY5" i="2"/>
  <c r="BR58" i="5"/>
  <c r="W19" i="11"/>
  <c r="W10" i="11"/>
  <c r="W12" i="11"/>
  <c r="W20" i="11"/>
  <c r="W13" i="11"/>
  <c r="W14" i="11"/>
  <c r="V31" i="11"/>
  <c r="W15" i="11"/>
  <c r="W18" i="11"/>
  <c r="W16" i="11"/>
  <c r="W11" i="11"/>
  <c r="W17" i="11"/>
  <c r="V29" i="11"/>
  <c r="V27" i="11"/>
  <c r="BT49" i="5"/>
  <c r="V33" i="11"/>
  <c r="AA18" i="11"/>
  <c r="AE18" i="11" s="1"/>
  <c r="AA17" i="11"/>
  <c r="AE17" i="11" s="1"/>
  <c r="AA16" i="11"/>
  <c r="AE16" i="11" s="1"/>
  <c r="AA15" i="11"/>
  <c r="AE15" i="11" s="1"/>
  <c r="AA14" i="11"/>
  <c r="AE14" i="11" s="1"/>
  <c r="AA7" i="11"/>
  <c r="AE7" i="11" s="1"/>
  <c r="AA19" i="11"/>
  <c r="AE19" i="11" s="1"/>
  <c r="AA10" i="11"/>
  <c r="AA8" i="11"/>
  <c r="AE8" i="11" s="1"/>
  <c r="AA21" i="11"/>
  <c r="AE21" i="11" s="1"/>
  <c r="AA12" i="11"/>
  <c r="AA11" i="11"/>
  <c r="AE11" i="11" s="1"/>
  <c r="AA3" i="11"/>
  <c r="AE3" i="11" s="1"/>
  <c r="AA20" i="11"/>
  <c r="AE20" i="11" s="1"/>
  <c r="AA13" i="11"/>
  <c r="AA9" i="11"/>
  <c r="AE9" i="11" s="1"/>
  <c r="AA6" i="11"/>
  <c r="AE6" i="11" s="1"/>
  <c r="AA5" i="11"/>
  <c r="AE5" i="11" s="1"/>
  <c r="AA4" i="11"/>
  <c r="AE4" i="11" s="1"/>
  <c r="DU5" i="2"/>
  <c r="B30" i="11"/>
  <c r="G30" i="11" l="1"/>
  <c r="DW5" i="2"/>
  <c r="DX5" i="2"/>
  <c r="B32" i="11"/>
  <c r="G29" i="5"/>
  <c r="H29" i="5" s="1"/>
  <c r="J29" i="5" s="1"/>
  <c r="G10" i="5"/>
  <c r="A22" i="5"/>
  <c r="B22" i="5" s="1"/>
  <c r="G21" i="5"/>
  <c r="H21" i="5" s="1"/>
  <c r="J21" i="5" s="1"/>
  <c r="G20" i="5"/>
  <c r="H20" i="5" s="1"/>
  <c r="K20" i="5" s="1"/>
  <c r="S20" i="5" s="1"/>
  <c r="I20" i="5" s="1"/>
  <c r="G17" i="5"/>
  <c r="H17" i="5" s="1"/>
  <c r="K17" i="5" s="1"/>
  <c r="S17" i="5" s="1"/>
  <c r="I17" i="5" s="1"/>
  <c r="G23" i="5"/>
  <c r="H23" i="5" s="1"/>
  <c r="K23" i="5" s="1"/>
  <c r="S23" i="5" s="1"/>
  <c r="I23" i="5" s="1"/>
  <c r="A21" i="5"/>
  <c r="B21" i="5" s="1"/>
  <c r="G14" i="5"/>
  <c r="H14" i="5" s="1"/>
  <c r="K14" i="5" s="1"/>
  <c r="S14" i="5" s="1"/>
  <c r="G13" i="5"/>
  <c r="H13" i="5" s="1"/>
  <c r="K13" i="5" s="1"/>
  <c r="S13" i="5" s="1"/>
  <c r="I13" i="5" s="1"/>
  <c r="G22" i="5"/>
  <c r="H22" i="5" s="1"/>
  <c r="J22" i="5" s="1"/>
  <c r="G18" i="5"/>
  <c r="H18" i="5" s="1"/>
  <c r="K18" i="5" s="1"/>
  <c r="S18" i="5" s="1"/>
  <c r="I18" i="5" s="1"/>
  <c r="G27" i="5"/>
  <c r="H27" i="5" s="1"/>
  <c r="J27" i="5" s="1"/>
  <c r="G26" i="5"/>
  <c r="H26" i="5" s="1"/>
  <c r="J26" i="5" s="1"/>
  <c r="G24" i="5"/>
  <c r="H24" i="5" s="1"/>
  <c r="K24" i="5" s="1"/>
  <c r="S24" i="5" s="1"/>
  <c r="G16" i="5"/>
  <c r="H16" i="5" s="1"/>
  <c r="K16" i="5" s="1"/>
  <c r="S16" i="5" s="1"/>
  <c r="I16" i="5" s="1"/>
  <c r="G25" i="5"/>
  <c r="H25" i="5" s="1"/>
  <c r="J25" i="5" s="1"/>
  <c r="G15" i="5"/>
  <c r="H15" i="5" s="1"/>
  <c r="K15" i="5" s="1"/>
  <c r="S15" i="5" s="1"/>
  <c r="I15" i="5" s="1"/>
  <c r="G11" i="5"/>
  <c r="H11" i="5" s="1"/>
  <c r="K11" i="5" s="1"/>
  <c r="S11" i="5" s="1"/>
  <c r="I11" i="5" s="1"/>
  <c r="G9" i="5"/>
  <c r="H9" i="5" s="1"/>
  <c r="G19" i="5"/>
  <c r="H19" i="5" s="1"/>
  <c r="K19" i="5" s="1"/>
  <c r="S19" i="5" s="1"/>
  <c r="I19" i="5" s="1"/>
  <c r="G12" i="5"/>
  <c r="G28" i="5"/>
  <c r="F14" i="5" l="1"/>
  <c r="I14" i="5"/>
  <c r="E14" i="5" s="1"/>
  <c r="D14" i="5" s="1"/>
  <c r="F24" i="5"/>
  <c r="I24" i="5"/>
  <c r="E24" i="5" s="1"/>
  <c r="D24" i="5" s="1"/>
  <c r="H12" i="5"/>
  <c r="K12" i="5" s="1"/>
  <c r="S12" i="5" s="1"/>
  <c r="BQ11" i="5" s="1"/>
  <c r="H10" i="5"/>
  <c r="K10" i="5" s="1"/>
  <c r="S10" i="5" s="1"/>
  <c r="BQ7" i="5" s="1"/>
  <c r="K29" i="5"/>
  <c r="S29" i="5" s="1"/>
  <c r="J23" i="5"/>
  <c r="J24" i="5"/>
  <c r="J13" i="5"/>
  <c r="K21" i="5"/>
  <c r="S21" i="5" s="1"/>
  <c r="K22" i="5"/>
  <c r="S22" i="5" s="1"/>
  <c r="J20" i="5"/>
  <c r="K25" i="5"/>
  <c r="S25" i="5" s="1"/>
  <c r="J14" i="5"/>
  <c r="K26" i="5"/>
  <c r="S26" i="5" s="1"/>
  <c r="J16" i="5"/>
  <c r="K27" i="5"/>
  <c r="S27" i="5" s="1"/>
  <c r="J11" i="5"/>
  <c r="J19" i="5"/>
  <c r="J15" i="5"/>
  <c r="J17" i="5"/>
  <c r="BQ9" i="5"/>
  <c r="K9" i="5"/>
  <c r="S9" i="5" s="1"/>
  <c r="F9" i="5" s="1"/>
  <c r="H28" i="5"/>
  <c r="F19" i="5"/>
  <c r="E19" i="5"/>
  <c r="D19" i="5" s="1"/>
  <c r="E16" i="5"/>
  <c r="D16" i="5" s="1"/>
  <c r="F16" i="5"/>
  <c r="F13" i="5"/>
  <c r="E13" i="5"/>
  <c r="D13" i="5" s="1"/>
  <c r="F18" i="5"/>
  <c r="E18" i="5"/>
  <c r="D18" i="5" s="1"/>
  <c r="E15" i="5"/>
  <c r="D15" i="5" s="1"/>
  <c r="F15" i="5"/>
  <c r="F17" i="5"/>
  <c r="E17" i="5"/>
  <c r="D17" i="5" s="1"/>
  <c r="F23" i="5"/>
  <c r="E23" i="5"/>
  <c r="D23" i="5" s="1"/>
  <c r="F11" i="5"/>
  <c r="E11" i="5"/>
  <c r="D11" i="5" s="1"/>
  <c r="E20" i="5"/>
  <c r="D20" i="5" s="1"/>
  <c r="F20" i="5"/>
  <c r="J18" i="5"/>
  <c r="BQ8" i="5" l="1"/>
  <c r="F29" i="5"/>
  <c r="I29" i="5"/>
  <c r="I12" i="5"/>
  <c r="E12" i="5" s="1"/>
  <c r="D12" i="5" s="1"/>
  <c r="F26" i="5"/>
  <c r="I26" i="5"/>
  <c r="E26" i="5" s="1"/>
  <c r="D26" i="5" s="1"/>
  <c r="I22" i="5"/>
  <c r="E22" i="5" s="1"/>
  <c r="D22" i="5" s="1"/>
  <c r="F21" i="5"/>
  <c r="I21" i="5"/>
  <c r="E21" i="5" s="1"/>
  <c r="D21" i="5" s="1"/>
  <c r="F25" i="5"/>
  <c r="I25" i="5"/>
  <c r="E25" i="5" s="1"/>
  <c r="D25" i="5" s="1"/>
  <c r="F27" i="5"/>
  <c r="I27" i="5"/>
  <c r="E27" i="5" s="1"/>
  <c r="D27" i="5" s="1"/>
  <c r="BQ10" i="5"/>
  <c r="I10" i="5"/>
  <c r="E10" i="5" s="1"/>
  <c r="D10" i="5" s="1"/>
  <c r="J10" i="5"/>
  <c r="BQ6" i="5"/>
  <c r="F10" i="5"/>
  <c r="F12" i="5"/>
  <c r="J12" i="5"/>
  <c r="F22" i="5"/>
  <c r="BQ13" i="5"/>
  <c r="BQ53" i="5"/>
  <c r="BQ44" i="5"/>
  <c r="BQ46" i="5"/>
  <c r="BQ29" i="5"/>
  <c r="BQ15" i="5"/>
  <c r="BQ52" i="5"/>
  <c r="BQ45" i="5"/>
  <c r="BQ42" i="5"/>
  <c r="BQ51" i="5"/>
  <c r="BQ27" i="5"/>
  <c r="BQ54" i="5"/>
  <c r="BQ41" i="5"/>
  <c r="BQ38" i="5"/>
  <c r="BQ36" i="5"/>
  <c r="BQ17" i="5"/>
  <c r="BQ28" i="5"/>
  <c r="BQ50" i="5"/>
  <c r="BQ19" i="5"/>
  <c r="BQ21" i="5"/>
  <c r="BQ24" i="5"/>
  <c r="BQ23" i="5"/>
  <c r="BQ35" i="5"/>
  <c r="BQ16" i="5"/>
  <c r="BQ34" i="5"/>
  <c r="BQ47" i="5"/>
  <c r="BQ12" i="5"/>
  <c r="BQ30" i="5"/>
  <c r="BQ22" i="5"/>
  <c r="BQ14" i="5"/>
  <c r="BQ39" i="5"/>
  <c r="BQ32" i="5"/>
  <c r="BQ40" i="5"/>
  <c r="BQ20" i="5"/>
  <c r="BQ18" i="5"/>
  <c r="BQ33" i="5"/>
  <c r="BQ26" i="5"/>
  <c r="J28" i="5"/>
  <c r="K28" i="5"/>
  <c r="AH17" i="5"/>
  <c r="K22" i="11" s="1"/>
  <c r="AH16" i="5"/>
  <c r="AH18" i="5"/>
  <c r="V11" i="11" l="1"/>
  <c r="V21" i="11"/>
  <c r="V24" i="11"/>
  <c r="V16" i="11"/>
  <c r="V14" i="11"/>
  <c r="V25" i="11"/>
  <c r="V12" i="11"/>
  <c r="V19" i="11"/>
  <c r="V13" i="11"/>
  <c r="V17" i="11"/>
  <c r="V10" i="11"/>
  <c r="V18" i="11"/>
  <c r="V22" i="11"/>
  <c r="V20" i="11"/>
  <c r="V15" i="11"/>
  <c r="V23" i="11"/>
  <c r="S28" i="5"/>
  <c r="BQ48" i="5"/>
  <c r="DM5" i="2"/>
  <c r="F22" i="11"/>
  <c r="DL5" i="2"/>
  <c r="Q22" i="11"/>
  <c r="DN5" i="2"/>
  <c r="C11" i="5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10" i="5"/>
  <c r="AB19" i="5" l="1"/>
  <c r="AH10" i="5" s="1"/>
  <c r="AH9" i="5" s="1"/>
  <c r="I28" i="5"/>
  <c r="AH8" i="5" s="1"/>
  <c r="DO5" i="2"/>
  <c r="F28" i="5"/>
  <c r="B11" i="11" s="1"/>
  <c r="D11" i="11" s="1"/>
  <c r="AE24" i="5"/>
  <c r="AE23" i="5"/>
  <c r="AH19" i="5" l="1"/>
  <c r="DG5" i="2"/>
  <c r="B12" i="11"/>
  <c r="C12" i="11" s="1"/>
  <c r="C11" i="11"/>
  <c r="E25" i="11"/>
  <c r="DD5" i="2"/>
  <c r="H11" i="11"/>
  <c r="I11" i="11"/>
  <c r="AE25" i="5"/>
  <c r="E27" i="11" l="1"/>
  <c r="D12" i="11"/>
  <c r="I12" i="11" s="1"/>
  <c r="B13" i="11"/>
  <c r="D13" i="11" s="1"/>
  <c r="E24" i="11"/>
  <c r="AH12" i="5"/>
  <c r="DE5" i="2"/>
  <c r="H12" i="11" l="1"/>
  <c r="B14" i="11"/>
  <c r="C14" i="11" s="1"/>
  <c r="C13" i="11"/>
  <c r="E28" i="11"/>
  <c r="AH14" i="5"/>
  <c r="AH15" i="5" s="1"/>
  <c r="DH5" i="2"/>
  <c r="AE26" i="5"/>
  <c r="I13" i="11"/>
  <c r="H13" i="11"/>
  <c r="D14" i="11" l="1"/>
  <c r="H14" i="11" s="1"/>
  <c r="B15" i="11"/>
  <c r="B16" i="11" s="1"/>
  <c r="F41" i="11"/>
  <c r="DK5" i="2"/>
  <c r="DJ5" i="2"/>
  <c r="F35" i="11"/>
  <c r="D15" i="11" l="1"/>
  <c r="H15" i="11" s="1"/>
  <c r="C15" i="11"/>
  <c r="I14" i="11"/>
  <c r="D16" i="11"/>
  <c r="B17" i="11"/>
  <c r="C16" i="11"/>
  <c r="I15" i="11" l="1"/>
  <c r="D17" i="11"/>
  <c r="C17" i="11"/>
  <c r="B18" i="11"/>
  <c r="H16" i="11"/>
  <c r="I16" i="11"/>
  <c r="I17" i="11" l="1"/>
  <c r="H17" i="11"/>
  <c r="J11" i="11"/>
  <c r="D18" i="11"/>
  <c r="C18" i="11"/>
  <c r="H18" i="11" l="1"/>
  <c r="I18" i="11"/>
  <c r="K11" i="11"/>
  <c r="L11" i="11"/>
  <c r="J12" i="11"/>
  <c r="K12" i="11" l="1"/>
  <c r="J13" i="11"/>
  <c r="L12" i="11"/>
  <c r="Q11" i="11"/>
  <c r="P11" i="11"/>
  <c r="P12" i="11" l="1"/>
  <c r="Q12" i="11"/>
  <c r="J14" i="11"/>
  <c r="K13" i="11"/>
  <c r="L13" i="11"/>
  <c r="P13" i="11" l="1"/>
  <c r="Q13" i="11"/>
  <c r="K14" i="11"/>
  <c r="J15" i="11"/>
  <c r="L14" i="11"/>
  <c r="P14" i="11" l="1"/>
  <c r="Q14" i="11"/>
  <c r="L15" i="11"/>
  <c r="K15" i="11"/>
  <c r="J16" i="11"/>
  <c r="K16" i="11" l="1"/>
  <c r="J17" i="11"/>
  <c r="L16" i="11"/>
  <c r="P15" i="11"/>
  <c r="Q15" i="11"/>
  <c r="Q16" i="11" l="1"/>
  <c r="P16" i="11"/>
  <c r="J18" i="11"/>
  <c r="K17" i="11"/>
  <c r="L17" i="11"/>
  <c r="Q17" i="11" l="1"/>
  <c r="P17" i="11"/>
  <c r="K18" i="11"/>
  <c r="L18" i="11"/>
  <c r="CN5" i="2" s="1"/>
  <c r="Z5" i="2" l="1"/>
  <c r="AB5" i="2"/>
  <c r="CJ5" i="2"/>
  <c r="BH5" i="2"/>
  <c r="BJ5" i="2"/>
  <c r="V5" i="2"/>
  <c r="CT5" i="2"/>
  <c r="AD5" i="2"/>
  <c r="BR5" i="2"/>
  <c r="BV5" i="2"/>
  <c r="CD5" i="2"/>
  <c r="BP5" i="2"/>
  <c r="AN5" i="2"/>
  <c r="CR5" i="2"/>
  <c r="AJ5" i="2"/>
  <c r="BZ5" i="2"/>
  <c r="CL5" i="2"/>
  <c r="BT5" i="2"/>
  <c r="CH5" i="2"/>
  <c r="CX5" i="2"/>
  <c r="BB5" i="2"/>
  <c r="X5" i="2"/>
  <c r="AT5" i="2"/>
  <c r="CB5" i="2"/>
  <c r="AR5" i="2"/>
  <c r="BX5" i="2"/>
  <c r="CP5" i="2"/>
  <c r="BD5" i="2"/>
  <c r="AV5" i="2"/>
  <c r="BN5" i="2"/>
  <c r="CV5" i="2"/>
  <c r="BL5" i="2"/>
  <c r="AH5" i="2"/>
  <c r="AZ5" i="2"/>
  <c r="CF5" i="2"/>
  <c r="BF5" i="2"/>
  <c r="AX5" i="2"/>
  <c r="Q18" i="11"/>
  <c r="P18" i="11"/>
  <c r="AP5" i="2"/>
  <c r="AL5" i="2"/>
  <c r="T5" i="2"/>
  <c r="AF5" i="2"/>
</calcChain>
</file>

<file path=xl/sharedStrings.xml><?xml version="1.0" encoding="utf-8"?>
<sst xmlns="http://schemas.openxmlformats.org/spreadsheetml/2006/main" count="12875" uniqueCount="1808">
  <si>
    <t xml:space="preserve">تعليمات التسجيل </t>
  </si>
  <si>
    <t>اتبع الخطوات التالية:</t>
  </si>
  <si>
    <t>يستفيد من الحسم</t>
  </si>
  <si>
    <t>نسبة الحسم</t>
  </si>
  <si>
    <t>تملأ صفحة إدخال البيانات بالمعلومات المطلوبة وبشكل دقيق وصحيح</t>
  </si>
  <si>
    <t>الانتقال إلى صفحة اختيار المقررات</t>
  </si>
  <si>
    <t>الطلاب الأوائل</t>
  </si>
  <si>
    <t>يكون اختيار المقررات المراد التسجيل عليها على الشكل التالي:</t>
  </si>
  <si>
    <t>الحاصيلن عل وسام بطل الجمهورية العربية السورية أو أحد أبنائهم</t>
  </si>
  <si>
    <t>عند اختيار المقرر تضع بجانب اسم المقرر بالعمود الأزرق رقم /1/</t>
  </si>
  <si>
    <t>ذوي شهداء الجيش وقوى الأمن الداخلي والجرحى وأبنائهم وأبناء المفقودين وأزواجهم</t>
  </si>
  <si>
    <t xml:space="preserve">يسدد (500ل.س) فقط رسم كل مقرر </t>
  </si>
  <si>
    <t xml:space="preserve">بعد الإنتهاء من عملية اختيار المقررات انتقل إلى صفحة </t>
  </si>
  <si>
    <t>الاستمارة واطبع منها أربع نسخ</t>
  </si>
  <si>
    <t>عناصر الجيش العربي السوري والقوات المسلحة وقوى الامن الداخلي</t>
  </si>
  <si>
    <t xml:space="preserve">أعضاء نقابة المعلمين وأبنائهم والعاملين وأبنائهم المنتسبين لنقابة العمال في وزارة التعليم العالي والمؤسسات والهيئات والجامعات التابعة لها </t>
  </si>
  <si>
    <t>ذوي الاحتياجات الخاصة</t>
  </si>
  <si>
    <t>الحاصلين على وثيقة وفاة من مكتب شؤون الشهداء والجرحى والمفقودين لأبناء و أزواج المتوفيين بالعمليات المشابهة للعمليات الحربية</t>
  </si>
  <si>
    <t>السجين</t>
  </si>
  <si>
    <t>التوجه إلى المصرف العقاري لدفع الرسوم</t>
  </si>
  <si>
    <t>ملاحظة :إن كنت من المستفيدين من الحسميات يجب عليك إحضار الوثيقة التي تثبت ذلك
مع الأوراق الثبوتية التي تقدم إلى النافذة</t>
  </si>
  <si>
    <t>أدخل الرقم الإمتحاني</t>
  </si>
  <si>
    <t>يجب أن تقوم بملئ الحقول بالمعلومات المطلوبة بشكل صحيح</t>
  </si>
  <si>
    <t>علمي</t>
  </si>
  <si>
    <t>غير سوري</t>
  </si>
  <si>
    <t>العربية السورية</t>
  </si>
  <si>
    <t>تجارية</t>
  </si>
  <si>
    <t>01</t>
  </si>
  <si>
    <t>دمشق</t>
  </si>
  <si>
    <t>الفلسطينية السورية</t>
  </si>
  <si>
    <t>الرقم الوطني</t>
  </si>
  <si>
    <t>رقم جواز السفر لغير السوريين</t>
  </si>
  <si>
    <t>مكان ورقم القيد</t>
  </si>
  <si>
    <t>رقم الهاتف</t>
  </si>
  <si>
    <t>رقم الموبايل</t>
  </si>
  <si>
    <t>العنوان الدائم</t>
  </si>
  <si>
    <t>02</t>
  </si>
  <si>
    <t>حلب</t>
  </si>
  <si>
    <t>الفلسطينية</t>
  </si>
  <si>
    <t>03</t>
  </si>
  <si>
    <t>ريف دمشق</t>
  </si>
  <si>
    <t>الأردنية</t>
  </si>
  <si>
    <t>نوع الشهادة الثانوية</t>
  </si>
  <si>
    <t>سنة الشهادة</t>
  </si>
  <si>
    <t>محافظ الشهادة</t>
  </si>
  <si>
    <t>شعبة التجنيد</t>
  </si>
  <si>
    <t>04</t>
  </si>
  <si>
    <t>حمص</t>
  </si>
  <si>
    <t>اللبنانية</t>
  </si>
  <si>
    <t>05</t>
  </si>
  <si>
    <t>حماة</t>
  </si>
  <si>
    <t>التونسية</t>
  </si>
  <si>
    <t>تاريخ الميلاد</t>
  </si>
  <si>
    <t>مكان الميلاد</t>
  </si>
  <si>
    <t>الجنسية</t>
  </si>
  <si>
    <t>الجنس</t>
  </si>
  <si>
    <t>06</t>
  </si>
  <si>
    <t>اللاذقية</t>
  </si>
  <si>
    <t>الجزائرية</t>
  </si>
  <si>
    <t>07</t>
  </si>
  <si>
    <t>إدلب</t>
  </si>
  <si>
    <t>السودانية</t>
  </si>
  <si>
    <t>الاب</t>
  </si>
  <si>
    <t>الأم</t>
  </si>
  <si>
    <t>08</t>
  </si>
  <si>
    <t>الحسكة</t>
  </si>
  <si>
    <t>الصومالية</t>
  </si>
  <si>
    <t>09</t>
  </si>
  <si>
    <t>دير الزور</t>
  </si>
  <si>
    <t>العراقية</t>
  </si>
  <si>
    <t>طرطوس</t>
  </si>
  <si>
    <t>المصرية</t>
  </si>
  <si>
    <t>الرقة</t>
  </si>
  <si>
    <t>المغربية</t>
  </si>
  <si>
    <t>درعا</t>
  </si>
  <si>
    <t>اليمنية</t>
  </si>
  <si>
    <t>السويداء</t>
  </si>
  <si>
    <t>الإيرانية</t>
  </si>
  <si>
    <t>القنيطرة</t>
  </si>
  <si>
    <t>ذكر</t>
  </si>
  <si>
    <t>أنثى</t>
  </si>
  <si>
    <t>رقم الطالب</t>
  </si>
  <si>
    <t>الاسم والكنية:</t>
  </si>
  <si>
    <t>اسم الاب:</t>
  </si>
  <si>
    <t>اسم الام:</t>
  </si>
  <si>
    <t>نقابة معلمين</t>
  </si>
  <si>
    <t>لا</t>
  </si>
  <si>
    <t>الإنكليزية</t>
  </si>
  <si>
    <t>السنة</t>
  </si>
  <si>
    <t>place of birth</t>
  </si>
  <si>
    <t>Mother Name</t>
  </si>
  <si>
    <t>Father Name</t>
  </si>
  <si>
    <t>Full Name</t>
  </si>
  <si>
    <t>ذوي إحتياجات الخاصة</t>
  </si>
  <si>
    <t>نعم</t>
  </si>
  <si>
    <t>الفرنسية</t>
  </si>
  <si>
    <t>محافظة الهوية</t>
  </si>
  <si>
    <t>عناصر الجيش وقوى الأمن الداخلي</t>
  </si>
  <si>
    <t>نوع الشهادة</t>
  </si>
  <si>
    <t>عام الثانوية :</t>
  </si>
  <si>
    <t>محافظتها</t>
  </si>
  <si>
    <t>الموبايل</t>
  </si>
  <si>
    <t>الهاتف</t>
  </si>
  <si>
    <t>ذوي الشهداء وجرحى الجيش العربي السوري</t>
  </si>
  <si>
    <t>نوع الحسم</t>
  </si>
  <si>
    <t>رقم الإيقاف</t>
  </si>
  <si>
    <t>تاريخه</t>
  </si>
  <si>
    <t>تدوير الرسوم</t>
  </si>
  <si>
    <t>وثيقة وفاة</t>
  </si>
  <si>
    <t>مقررات السنة الأولى (فصل أول)</t>
  </si>
  <si>
    <t>سجين</t>
  </si>
  <si>
    <t>أصول المحاسبة  (1)</t>
  </si>
  <si>
    <t>الأولى</t>
  </si>
  <si>
    <t>الأول</t>
  </si>
  <si>
    <t>رسم الشهادة</t>
  </si>
  <si>
    <t>بطل الجمهورية</t>
  </si>
  <si>
    <t xml:space="preserve">الرياضيات المالية والادارية </t>
  </si>
  <si>
    <t>رمز المقرر</t>
  </si>
  <si>
    <t>المقررات التي يحق للطالب تسجيلها</t>
  </si>
  <si>
    <t>إختر اللغة في المقررات الأجنبية</t>
  </si>
  <si>
    <t>رسم المقررات</t>
  </si>
  <si>
    <t>العاملين في وزارة التعليم العالي والمؤسسات والجامعات التابعة لها وأبنائهم</t>
  </si>
  <si>
    <t>مبادئ الادارة  (1)</t>
  </si>
  <si>
    <t>رسم التسجيل</t>
  </si>
  <si>
    <t xml:space="preserve">المدخل الى القانون </t>
  </si>
  <si>
    <t>رسم فصول الانقطاع</t>
  </si>
  <si>
    <t xml:space="preserve">تقنيات الحاسوب </t>
  </si>
  <si>
    <t>الرسوم المدورة</t>
  </si>
  <si>
    <t>إجمالي الرسوم المطالب بسدادها</t>
  </si>
  <si>
    <t>مقررات السنة الأولى (فصل ثاني)</t>
  </si>
  <si>
    <t>تقسيط</t>
  </si>
  <si>
    <t>أصول المحاسبة (2)</t>
  </si>
  <si>
    <t>الثاني</t>
  </si>
  <si>
    <t>القسط الأول</t>
  </si>
  <si>
    <t xml:space="preserve">اساليب كمية في الادارة </t>
  </si>
  <si>
    <t>القسط الثاني</t>
  </si>
  <si>
    <t>مبادئ الادارة  (2)</t>
  </si>
  <si>
    <t>عدد المقررات المسجلة لأول مرة</t>
  </si>
  <si>
    <t>عدد المقررات المسجلة للمرة الثانية</t>
  </si>
  <si>
    <t xml:space="preserve">اقتصاد كلي </t>
  </si>
  <si>
    <t>عدد المقررات المسجلة لأكثر من مرتين</t>
  </si>
  <si>
    <t>مقررات السنة الثانية (فصل أول)</t>
  </si>
  <si>
    <t>عدد المقررات المسجلة</t>
  </si>
  <si>
    <t xml:space="preserve">محاسبة شركات الاشخاص </t>
  </si>
  <si>
    <t>الثانية</t>
  </si>
  <si>
    <t xml:space="preserve">ادارة مشتريات ومخازن </t>
  </si>
  <si>
    <t xml:space="preserve">الادارة المالية </t>
  </si>
  <si>
    <t xml:space="preserve">القانون التجاري </t>
  </si>
  <si>
    <t>مقررات السنة الثانية (فصل ثاني)</t>
  </si>
  <si>
    <t xml:space="preserve">محاسبة شركات الاموال </t>
  </si>
  <si>
    <t>ج</t>
  </si>
  <si>
    <t xml:space="preserve">المالية العامة </t>
  </si>
  <si>
    <t>ر1</t>
  </si>
  <si>
    <t xml:space="preserve">ادارة الانتاج </t>
  </si>
  <si>
    <t>ر2</t>
  </si>
  <si>
    <t xml:space="preserve">الاقتصاد الجزئي </t>
  </si>
  <si>
    <t xml:space="preserve">مبادئ الاحصاء </t>
  </si>
  <si>
    <t>مقررات السنة الثالثة (فصل أول)</t>
  </si>
  <si>
    <t>مبادئ التكاليف (1)</t>
  </si>
  <si>
    <t>الثالثة</t>
  </si>
  <si>
    <t xml:space="preserve">نظم المعلومات المحاسبية </t>
  </si>
  <si>
    <t>محاسبة خاصة  (1)</t>
  </si>
  <si>
    <t xml:space="preserve">محاسبة منشات مالية </t>
  </si>
  <si>
    <t xml:space="preserve">محاسبة حكومية </t>
  </si>
  <si>
    <t>مقررات السنة الثالثة (فصل ثاني)</t>
  </si>
  <si>
    <t>مبادئ التكاليف (2)</t>
  </si>
  <si>
    <t>محاسبة خاصة (2)</t>
  </si>
  <si>
    <t xml:space="preserve">نظرية المحاسبة </t>
  </si>
  <si>
    <t xml:space="preserve">محاسبة ضريبية </t>
  </si>
  <si>
    <t>مقررات السنة الرابعة (فصل أول )</t>
  </si>
  <si>
    <t>تدقيق حسابات (1)</t>
  </si>
  <si>
    <t xml:space="preserve">محاسبة ادارية </t>
  </si>
  <si>
    <t xml:space="preserve">برمجيات تطبيقية في المحاسبة </t>
  </si>
  <si>
    <t xml:space="preserve">محاسبة زراعية </t>
  </si>
  <si>
    <t>الفصل الأول 2018-2019</t>
  </si>
  <si>
    <t>مقررات السنة الرابعة (فصل ثاني)</t>
  </si>
  <si>
    <t>الفصل الثاني 2018-2019</t>
  </si>
  <si>
    <t>تدقيق حسابات (2)</t>
  </si>
  <si>
    <t>الفصل الأول 2019-2020</t>
  </si>
  <si>
    <t xml:space="preserve">محاسبة متقدمة </t>
  </si>
  <si>
    <t>الفصل الأول 2020-2021</t>
  </si>
  <si>
    <t xml:space="preserve">محاسبة البترول </t>
  </si>
  <si>
    <t>الفصل الثاني 2020-2021</t>
  </si>
  <si>
    <t xml:space="preserve">مشكلات محاسبية معاصرة </t>
  </si>
  <si>
    <t>الفصل الأول 2021-2022</t>
  </si>
  <si>
    <t>رقم الطالب:</t>
  </si>
  <si>
    <t>السنة:</t>
  </si>
  <si>
    <t>الجنس:</t>
  </si>
  <si>
    <t>تاريخ الميلاد:</t>
  </si>
  <si>
    <t>مكان الميلاد:</t>
  </si>
  <si>
    <t>الجنسية:</t>
  </si>
  <si>
    <t>الرقم الوطني:</t>
  </si>
  <si>
    <t>مكان ورقم القيد:</t>
  </si>
  <si>
    <t>المحافظة الدائمة:</t>
  </si>
  <si>
    <t>شعبة التجنيد:</t>
  </si>
  <si>
    <t>نوع الثانوية:</t>
  </si>
  <si>
    <t>محافظتها:</t>
  </si>
  <si>
    <t>عامها:</t>
  </si>
  <si>
    <t>الموبايل:</t>
  </si>
  <si>
    <t>الهاتف:</t>
  </si>
  <si>
    <t>العنوان :</t>
  </si>
  <si>
    <t xml:space="preserve"> المقررات التي سجلها الطالب</t>
  </si>
  <si>
    <t>رقم تدوير رسوم</t>
  </si>
  <si>
    <t>طابع هلال احمر
25  ل .س</t>
  </si>
  <si>
    <t xml:space="preserve">طابع مالي
 30  ل.س   </t>
  </si>
  <si>
    <t>طابع بحث علمي
25ل.س</t>
  </si>
  <si>
    <t>رسم الانقطاع</t>
  </si>
  <si>
    <t>المبلغ المستحق</t>
  </si>
  <si>
    <t>ملاحظة: لا يعد الطالب مسجلاً إذا لم ينفذ تعليمات التسجيل كاملةً ويسلم أوراقه إلى القسم المختص  ، وهو مسؤول عن صحة المعلومات الواردة في هذه الاستمارة</t>
  </si>
  <si>
    <t xml:space="preserve">إلى المصرف العقاري </t>
  </si>
  <si>
    <t>يرجى قبض مبلغ  قدره</t>
  </si>
  <si>
    <t xml:space="preserve">وتحويله إلى حساب التعليم المفتوح رقم ck1-10173186 وتسليم إشعار القبض إلى صاحب العلاقة  </t>
  </si>
  <si>
    <t>المعلومات  الشخصية</t>
  </si>
  <si>
    <t>معلومات الشهادة</t>
  </si>
  <si>
    <t>مقررات السنة الأولى</t>
  </si>
  <si>
    <t>مقررات السنة الثانية</t>
  </si>
  <si>
    <t>مقررات السنة الثالثة</t>
  </si>
  <si>
    <t>مقررات السنة الرابعة</t>
  </si>
  <si>
    <t>تدوير رسوم</t>
  </si>
  <si>
    <t>الرسوم</t>
  </si>
  <si>
    <t>الإحصائية</t>
  </si>
  <si>
    <t>البيانات باللغة الإنكليزية</t>
  </si>
  <si>
    <t>فصول الإنقطاع</t>
  </si>
  <si>
    <t>الفصل الأول</t>
  </si>
  <si>
    <t>الفصل الثاني</t>
  </si>
  <si>
    <t>الاسم والنسبة</t>
  </si>
  <si>
    <t>الأب</t>
  </si>
  <si>
    <t>الام</t>
  </si>
  <si>
    <t>عام الميلاد</t>
  </si>
  <si>
    <t>نوع الثانوية</t>
  </si>
  <si>
    <t>عام الثانوية</t>
  </si>
  <si>
    <t>رقمه</t>
  </si>
  <si>
    <t>المبلغ المدور</t>
  </si>
  <si>
    <t>رسم فصل الانقطاع</t>
  </si>
  <si>
    <t>رسم تسجيل سنوي</t>
  </si>
  <si>
    <t>تقيسط</t>
  </si>
  <si>
    <t>عدد المواد الجديدة</t>
  </si>
  <si>
    <t>عدد المواد الراسبة للمرة الأولى</t>
  </si>
  <si>
    <t>عدد المواد الراسبة للمرة الثانية</t>
  </si>
  <si>
    <t>عدد الإجمالي للمواد</t>
  </si>
  <si>
    <t>لغة الطالب</t>
  </si>
  <si>
    <t>الاستنفاذ</t>
  </si>
  <si>
    <t>خالد</t>
  </si>
  <si>
    <t>سميره</t>
  </si>
  <si>
    <t xml:space="preserve">دمشق </t>
  </si>
  <si>
    <t>احمد</t>
  </si>
  <si>
    <t>باسمه</t>
  </si>
  <si>
    <t>حنان</t>
  </si>
  <si>
    <t>مخيم اليرموك</t>
  </si>
  <si>
    <t>مياده</t>
  </si>
  <si>
    <t>طلال</t>
  </si>
  <si>
    <t>يوسف</t>
  </si>
  <si>
    <t>وفاء</t>
  </si>
  <si>
    <t>هناء</t>
  </si>
  <si>
    <t>زهير</t>
  </si>
  <si>
    <t>سميه</t>
  </si>
  <si>
    <t>النبك</t>
  </si>
  <si>
    <t>محمد</t>
  </si>
  <si>
    <t>فاديا</t>
  </si>
  <si>
    <t>سلمان</t>
  </si>
  <si>
    <t>فاطمه</t>
  </si>
  <si>
    <t>فادي</t>
  </si>
  <si>
    <t>سمر</t>
  </si>
  <si>
    <t>هلا</t>
  </si>
  <si>
    <t>فاتن</t>
  </si>
  <si>
    <t>روضه</t>
  </si>
  <si>
    <t>ابتسام</t>
  </si>
  <si>
    <t>سحر</t>
  </si>
  <si>
    <t>حامد</t>
  </si>
  <si>
    <t>تغريد</t>
  </si>
  <si>
    <t>دوما</t>
  </si>
  <si>
    <t>علي</t>
  </si>
  <si>
    <t>محمود</t>
  </si>
  <si>
    <t>بسام</t>
  </si>
  <si>
    <t>احسان</t>
  </si>
  <si>
    <t>سهيله</t>
  </si>
  <si>
    <t>منيره</t>
  </si>
  <si>
    <t>ماهر</t>
  </si>
  <si>
    <t>نبيل</t>
  </si>
  <si>
    <t>جمال</t>
  </si>
  <si>
    <t>نبيه</t>
  </si>
  <si>
    <t>هيام</t>
  </si>
  <si>
    <t>جديدة عرطوز</t>
  </si>
  <si>
    <t>عائشه</t>
  </si>
  <si>
    <t>ناديا</t>
  </si>
  <si>
    <t>مها</t>
  </si>
  <si>
    <t>غسان</t>
  </si>
  <si>
    <t>زياد</t>
  </si>
  <si>
    <t>ايمان</t>
  </si>
  <si>
    <t>منى</t>
  </si>
  <si>
    <t>عدنان</t>
  </si>
  <si>
    <t>فريال</t>
  </si>
  <si>
    <t>فطمه</t>
  </si>
  <si>
    <t>الهام سراى الدين</t>
  </si>
  <si>
    <t>جادالكريم</t>
  </si>
  <si>
    <t>نزيهه</t>
  </si>
  <si>
    <t>مريم</t>
  </si>
  <si>
    <t>التل</t>
  </si>
  <si>
    <t>عواطف</t>
  </si>
  <si>
    <t>مديحه</t>
  </si>
  <si>
    <t>موسى</t>
  </si>
  <si>
    <t>شاديه</t>
  </si>
  <si>
    <t>عماد</t>
  </si>
  <si>
    <t>نوال</t>
  </si>
  <si>
    <t>عمر</t>
  </si>
  <si>
    <t>زهريه</t>
  </si>
  <si>
    <t>صباح</t>
  </si>
  <si>
    <t>فادي خرطبيل</t>
  </si>
  <si>
    <t>فوزي</t>
  </si>
  <si>
    <t>نسرين حيدرحسن</t>
  </si>
  <si>
    <t>فريده</t>
  </si>
  <si>
    <t xml:space="preserve">العربية السورية </t>
  </si>
  <si>
    <t>رويده</t>
  </si>
  <si>
    <t>احلام</t>
  </si>
  <si>
    <t>هاله</t>
  </si>
  <si>
    <t>سماهر</t>
  </si>
  <si>
    <t>ندى</t>
  </si>
  <si>
    <t>معتز</t>
  </si>
  <si>
    <t>سعاد</t>
  </si>
  <si>
    <t>رنا</t>
  </si>
  <si>
    <t>جمانه</t>
  </si>
  <si>
    <t>فتحي</t>
  </si>
  <si>
    <t>عائده</t>
  </si>
  <si>
    <t>محمد ياسر</t>
  </si>
  <si>
    <t>هدى</t>
  </si>
  <si>
    <t>رجاء</t>
  </si>
  <si>
    <t>فهد</t>
  </si>
  <si>
    <t>صفاء</t>
  </si>
  <si>
    <t>حسين</t>
  </si>
  <si>
    <t>رضوان</t>
  </si>
  <si>
    <t>ليلى</t>
  </si>
  <si>
    <t>هيثم</t>
  </si>
  <si>
    <t>خديجه</t>
  </si>
  <si>
    <t>حسن</t>
  </si>
  <si>
    <t>جيرود</t>
  </si>
  <si>
    <t>وليد</t>
  </si>
  <si>
    <t>ميسون</t>
  </si>
  <si>
    <t>عوض</t>
  </si>
  <si>
    <t>ناريمان</t>
  </si>
  <si>
    <t>ابراهيم</t>
  </si>
  <si>
    <t>جهاد</t>
  </si>
  <si>
    <t>رياض</t>
  </si>
  <si>
    <t>أحمد</t>
  </si>
  <si>
    <t>نضال</t>
  </si>
  <si>
    <t>غاده</t>
  </si>
  <si>
    <t>فواز</t>
  </si>
  <si>
    <t>عبد الله</t>
  </si>
  <si>
    <t>سعيد</t>
  </si>
  <si>
    <t>حرستا</t>
  </si>
  <si>
    <t>سمير</t>
  </si>
  <si>
    <t>فايز</t>
  </si>
  <si>
    <t>امل</t>
  </si>
  <si>
    <t>عائشة</t>
  </si>
  <si>
    <t>قدسيا</t>
  </si>
  <si>
    <t>كمال</t>
  </si>
  <si>
    <t>رشا</t>
  </si>
  <si>
    <t>هديل</t>
  </si>
  <si>
    <t>نجاح</t>
  </si>
  <si>
    <t>مصطفى</t>
  </si>
  <si>
    <t>اميره</t>
  </si>
  <si>
    <t>بشار</t>
  </si>
  <si>
    <t>عبير</t>
  </si>
  <si>
    <t>نبيله</t>
  </si>
  <si>
    <t>جده</t>
  </si>
  <si>
    <t>عيسى</t>
  </si>
  <si>
    <t>صبحه</t>
  </si>
  <si>
    <t>إبراهيم</t>
  </si>
  <si>
    <t>منير</t>
  </si>
  <si>
    <t>أمل</t>
  </si>
  <si>
    <t>محمد نورس مارديني</t>
  </si>
  <si>
    <t>غالب</t>
  </si>
  <si>
    <t>محمد بسام</t>
  </si>
  <si>
    <t>حافظ</t>
  </si>
  <si>
    <t>معضمية</t>
  </si>
  <si>
    <t>ياسين</t>
  </si>
  <si>
    <t>سليم</t>
  </si>
  <si>
    <t>نور</t>
  </si>
  <si>
    <t>محمد يونس</t>
  </si>
  <si>
    <t>غصون</t>
  </si>
  <si>
    <t>عربين</t>
  </si>
  <si>
    <t>دلال</t>
  </si>
  <si>
    <t>سناء</t>
  </si>
  <si>
    <t>عبد الكريم</t>
  </si>
  <si>
    <t>امينه</t>
  </si>
  <si>
    <t>وحيد جازع</t>
  </si>
  <si>
    <t>ذياب</t>
  </si>
  <si>
    <t>حسنه</t>
  </si>
  <si>
    <t>خان دنون</t>
  </si>
  <si>
    <t>رويدا</t>
  </si>
  <si>
    <t>محمد ماهر</t>
  </si>
  <si>
    <t>ثناء</t>
  </si>
  <si>
    <t>داريا</t>
  </si>
  <si>
    <t>ناصر</t>
  </si>
  <si>
    <t>اشرفية صحنايا</t>
  </si>
  <si>
    <t>محمد سمير</t>
  </si>
  <si>
    <t>زينب</t>
  </si>
  <si>
    <t xml:space="preserve">حرستا </t>
  </si>
  <si>
    <t>عفاف</t>
  </si>
  <si>
    <t>رسميه</t>
  </si>
  <si>
    <t>عبدالله اسماعيل</t>
  </si>
  <si>
    <t>شمسيه</t>
  </si>
  <si>
    <t>جرمانا</t>
  </si>
  <si>
    <t>القطيفة</t>
  </si>
  <si>
    <t>بديعه</t>
  </si>
  <si>
    <t>ممدوح</t>
  </si>
  <si>
    <t>منال</t>
  </si>
  <si>
    <t>امنه</t>
  </si>
  <si>
    <t>ياسر</t>
  </si>
  <si>
    <t>عصام</t>
  </si>
  <si>
    <t>رامي محمد</t>
  </si>
  <si>
    <t>جمعة</t>
  </si>
  <si>
    <t>السيدة زينب</t>
  </si>
  <si>
    <t xml:space="preserve">الفلسطينية </t>
  </si>
  <si>
    <t>ميساء</t>
  </si>
  <si>
    <t>فاطمة</t>
  </si>
  <si>
    <t>عبد الحميد</t>
  </si>
  <si>
    <t>الهام</t>
  </si>
  <si>
    <t>كوثر</t>
  </si>
  <si>
    <t>سوسن</t>
  </si>
  <si>
    <t>صالحه</t>
  </si>
  <si>
    <t>جورج</t>
  </si>
  <si>
    <t>اسامه</t>
  </si>
  <si>
    <t>محمد عماد</t>
  </si>
  <si>
    <t>زكريا</t>
  </si>
  <si>
    <t>قطنا</t>
  </si>
  <si>
    <t>هويدا</t>
  </si>
  <si>
    <t>هنادي</t>
  </si>
  <si>
    <t>عامر جميل</t>
  </si>
  <si>
    <t>ناهد</t>
  </si>
  <si>
    <t>حفيظة</t>
  </si>
  <si>
    <t>رنده</t>
  </si>
  <si>
    <t>انور</t>
  </si>
  <si>
    <t>نوى</t>
  </si>
  <si>
    <t>فوزيه</t>
  </si>
  <si>
    <t>حسام</t>
  </si>
  <si>
    <t>هيفاء</t>
  </si>
  <si>
    <t>سلوى</t>
  </si>
  <si>
    <t>غزلانيه</t>
  </si>
  <si>
    <t>محمد خير</t>
  </si>
  <si>
    <t>ماجده</t>
  </si>
  <si>
    <t>يبرود</t>
  </si>
  <si>
    <t>وداد</t>
  </si>
  <si>
    <t>عادل</t>
  </si>
  <si>
    <t>عمار</t>
  </si>
  <si>
    <t>ملك</t>
  </si>
  <si>
    <t>زهره</t>
  </si>
  <si>
    <t>الحجر الاسود</t>
  </si>
  <si>
    <t>مأمون</t>
  </si>
  <si>
    <t>مشفى دوما</t>
  </si>
  <si>
    <t>سامر</t>
  </si>
  <si>
    <t>نزار</t>
  </si>
  <si>
    <t>مروان</t>
  </si>
  <si>
    <t>سهام</t>
  </si>
  <si>
    <t>كامل</t>
  </si>
  <si>
    <t>نور الدين</t>
  </si>
  <si>
    <t>نهى</t>
  </si>
  <si>
    <t>ريم</t>
  </si>
  <si>
    <t>نسرين</t>
  </si>
  <si>
    <t>ميسر</t>
  </si>
  <si>
    <t>عبدالله</t>
  </si>
  <si>
    <t>اميرة</t>
  </si>
  <si>
    <t>صبحيه</t>
  </si>
  <si>
    <t>قاسم</t>
  </si>
  <si>
    <t>هند</t>
  </si>
  <si>
    <t>حسان</t>
  </si>
  <si>
    <t>مصياف</t>
  </si>
  <si>
    <t>خلود</t>
  </si>
  <si>
    <t>خضر</t>
  </si>
  <si>
    <t>الضمير</t>
  </si>
  <si>
    <t>يحيى</t>
  </si>
  <si>
    <t>يرموك</t>
  </si>
  <si>
    <t>هشام</t>
  </si>
  <si>
    <t>رباح</t>
  </si>
  <si>
    <t>باسل</t>
  </si>
  <si>
    <t>حوريه</t>
  </si>
  <si>
    <t>فارس</t>
  </si>
  <si>
    <t>عبد الناصر</t>
  </si>
  <si>
    <t>انصاف</t>
  </si>
  <si>
    <t>سليمان</t>
  </si>
  <si>
    <t>فدوى</t>
  </si>
  <si>
    <t>سامي</t>
  </si>
  <si>
    <t>مالك</t>
  </si>
  <si>
    <t>محمد زياد</t>
  </si>
  <si>
    <t>جميله</t>
  </si>
  <si>
    <t>زهور</t>
  </si>
  <si>
    <t>فيصل</t>
  </si>
  <si>
    <t>فطوم</t>
  </si>
  <si>
    <t>معين</t>
  </si>
  <si>
    <t>أيمن</t>
  </si>
  <si>
    <t>نعيمه</t>
  </si>
  <si>
    <t>تيسير</t>
  </si>
  <si>
    <t>ايمن</t>
  </si>
  <si>
    <t>اخلاص</t>
  </si>
  <si>
    <t>نهاد</t>
  </si>
  <si>
    <t>نايف</t>
  </si>
  <si>
    <t>روعه</t>
  </si>
  <si>
    <t>فاديه</t>
  </si>
  <si>
    <t>ناجيه</t>
  </si>
  <si>
    <t>غفران</t>
  </si>
  <si>
    <t>محمد سعيد</t>
  </si>
  <si>
    <t>صلاح</t>
  </si>
  <si>
    <t>ببيلا</t>
  </si>
  <si>
    <t>حسيب</t>
  </si>
  <si>
    <t>محي الدين</t>
  </si>
  <si>
    <t>نجاة</t>
  </si>
  <si>
    <t>خالديه</t>
  </si>
  <si>
    <t>سميرة</t>
  </si>
  <si>
    <t>نواف</t>
  </si>
  <si>
    <t>نادر</t>
  </si>
  <si>
    <t>رزان</t>
  </si>
  <si>
    <t>جمعه</t>
  </si>
  <si>
    <t>وضحه</t>
  </si>
  <si>
    <t>رحيبه</t>
  </si>
  <si>
    <t>نصر</t>
  </si>
  <si>
    <t>عبدالرحمن</t>
  </si>
  <si>
    <t>فاضل</t>
  </si>
  <si>
    <t>الكويت</t>
  </si>
  <si>
    <t>عبد الرحمن</t>
  </si>
  <si>
    <t>اسماعيل</t>
  </si>
  <si>
    <t>جميل</t>
  </si>
  <si>
    <t>حماه</t>
  </si>
  <si>
    <t>خيريه</t>
  </si>
  <si>
    <t>محمد علي</t>
  </si>
  <si>
    <t>لما</t>
  </si>
  <si>
    <t>خليل</t>
  </si>
  <si>
    <t>رجب</t>
  </si>
  <si>
    <t>عبدو</t>
  </si>
  <si>
    <t>جاسم</t>
  </si>
  <si>
    <t>محمد عيد</t>
  </si>
  <si>
    <t>فتحيه</t>
  </si>
  <si>
    <t>قمر</t>
  </si>
  <si>
    <t>اميمه</t>
  </si>
  <si>
    <t>فائز</t>
  </si>
  <si>
    <t>الصنمين</t>
  </si>
  <si>
    <t>الفوعة</t>
  </si>
  <si>
    <t>جورجيت</t>
  </si>
  <si>
    <t>خان ارنبة</t>
  </si>
  <si>
    <t>منيرة</t>
  </si>
  <si>
    <t>سعده</t>
  </si>
  <si>
    <t>علي العلي</t>
  </si>
  <si>
    <t>ماجد</t>
  </si>
  <si>
    <t>سلمى</t>
  </si>
  <si>
    <t>مازن</t>
  </si>
  <si>
    <t>هديه</t>
  </si>
  <si>
    <t>امينة</t>
  </si>
  <si>
    <t>قاره</t>
  </si>
  <si>
    <t>انعام</t>
  </si>
  <si>
    <t>مؤمنه</t>
  </si>
  <si>
    <t>عطاف</t>
  </si>
  <si>
    <t>عزيزه</t>
  </si>
  <si>
    <t>ازدهار</t>
  </si>
  <si>
    <t>برهان</t>
  </si>
  <si>
    <t>غزلانية</t>
  </si>
  <si>
    <t>عيد</t>
  </si>
  <si>
    <t>عالقين</t>
  </si>
  <si>
    <t>عامر</t>
  </si>
  <si>
    <t>جبلة</t>
  </si>
  <si>
    <t>محمد امين</t>
  </si>
  <si>
    <t>منا</t>
  </si>
  <si>
    <t>لؤي</t>
  </si>
  <si>
    <t>آمنه</t>
  </si>
  <si>
    <t>صالح</t>
  </si>
  <si>
    <t>منذر</t>
  </si>
  <si>
    <t>نزيه</t>
  </si>
  <si>
    <t>يونس</t>
  </si>
  <si>
    <t>اتحاد</t>
  </si>
  <si>
    <t>وفيقه</t>
  </si>
  <si>
    <t>حمد</t>
  </si>
  <si>
    <t>حياة</t>
  </si>
  <si>
    <t>بلال</t>
  </si>
  <si>
    <t>عبد الغني</t>
  </si>
  <si>
    <t>كوكب</t>
  </si>
  <si>
    <t>تركيه</t>
  </si>
  <si>
    <t>عبدالحميد</t>
  </si>
  <si>
    <t>اسماء</t>
  </si>
  <si>
    <t>رقيه</t>
  </si>
  <si>
    <t>فايزه</t>
  </si>
  <si>
    <t>سوريا</t>
  </si>
  <si>
    <t>رانيا</t>
  </si>
  <si>
    <t>محمدسعيد</t>
  </si>
  <si>
    <t>رفيق</t>
  </si>
  <si>
    <t>بهجت</t>
  </si>
  <si>
    <t>محمد خالد</t>
  </si>
  <si>
    <t>بصرى الشام</t>
  </si>
  <si>
    <t>يسرى</t>
  </si>
  <si>
    <t>طارق</t>
  </si>
  <si>
    <t>محمد ديب</t>
  </si>
  <si>
    <t>لطيفه</t>
  </si>
  <si>
    <t>خديجة</t>
  </si>
  <si>
    <t>هنا</t>
  </si>
  <si>
    <t>مفيده</t>
  </si>
  <si>
    <t>سعد</t>
  </si>
  <si>
    <t>راس المعرة</t>
  </si>
  <si>
    <t>وفيق</t>
  </si>
  <si>
    <t>ماري</t>
  </si>
  <si>
    <t>امنة</t>
  </si>
  <si>
    <t>نايفه</t>
  </si>
  <si>
    <t>محمد نذير</t>
  </si>
  <si>
    <t>محمد رضوان</t>
  </si>
  <si>
    <t>محمدعلي</t>
  </si>
  <si>
    <t>نوره</t>
  </si>
  <si>
    <t>وصال</t>
  </si>
  <si>
    <t>ناظم</t>
  </si>
  <si>
    <t>صفيه</t>
  </si>
  <si>
    <t>الكسوة</t>
  </si>
  <si>
    <t>حمدي</t>
  </si>
  <si>
    <t>ثريا</t>
  </si>
  <si>
    <t>نوفه</t>
  </si>
  <si>
    <t>راتب</t>
  </si>
  <si>
    <t>عيشه</t>
  </si>
  <si>
    <t>عبد الستار</t>
  </si>
  <si>
    <t>محمد محمد</t>
  </si>
  <si>
    <t>رندا</t>
  </si>
  <si>
    <t>نور الهدى</t>
  </si>
  <si>
    <t>نجلاء</t>
  </si>
  <si>
    <t>مؤيد</t>
  </si>
  <si>
    <t>عبدالهادي</t>
  </si>
  <si>
    <t>أسماء</t>
  </si>
  <si>
    <t>شوكت</t>
  </si>
  <si>
    <t>رانيه</t>
  </si>
  <si>
    <t>عبد الحليم</t>
  </si>
  <si>
    <t>حاتم</t>
  </si>
  <si>
    <t>بسيمه</t>
  </si>
  <si>
    <t>ختام البهلول</t>
  </si>
  <si>
    <t>جدعه</t>
  </si>
  <si>
    <t>نيروز</t>
  </si>
  <si>
    <t>محي</t>
  </si>
  <si>
    <t>وائل</t>
  </si>
  <si>
    <t>لميا</t>
  </si>
  <si>
    <t>محسن</t>
  </si>
  <si>
    <t>محمد العايد</t>
  </si>
  <si>
    <t>عطيه</t>
  </si>
  <si>
    <t>ديبه</t>
  </si>
  <si>
    <t>مامون</t>
  </si>
  <si>
    <t>هاشم</t>
  </si>
  <si>
    <t>سكينه</t>
  </si>
  <si>
    <t>جعفر</t>
  </si>
  <si>
    <t xml:space="preserve">دير الزور </t>
  </si>
  <si>
    <t xml:space="preserve">دوما </t>
  </si>
  <si>
    <t>محمد زيتون</t>
  </si>
  <si>
    <t>بدريه</t>
  </si>
  <si>
    <t>جميلة</t>
  </si>
  <si>
    <t>خلف</t>
  </si>
  <si>
    <t>سونا</t>
  </si>
  <si>
    <t>نديمه</t>
  </si>
  <si>
    <t>لمى</t>
  </si>
  <si>
    <t>فرحان</t>
  </si>
  <si>
    <t xml:space="preserve">السويداء </t>
  </si>
  <si>
    <t>هدية</t>
  </si>
  <si>
    <t>فطومه</t>
  </si>
  <si>
    <t>كنان المحمد</t>
  </si>
  <si>
    <t>اياد شدود</t>
  </si>
  <si>
    <t>حسنة</t>
  </si>
  <si>
    <t xml:space="preserve">طرطوس </t>
  </si>
  <si>
    <t>رمال الطويل</t>
  </si>
  <si>
    <t>غير سورية</t>
  </si>
  <si>
    <t>خديجه مرعي</t>
  </si>
  <si>
    <t>دانيال صياغه</t>
  </si>
  <si>
    <t>زبدين</t>
  </si>
  <si>
    <t>رنيم السوادي</t>
  </si>
  <si>
    <t>رهف سليمان</t>
  </si>
  <si>
    <t xml:space="preserve">صلاح </t>
  </si>
  <si>
    <t>رهف عمراني</t>
  </si>
  <si>
    <t>روشان محفوظ</t>
  </si>
  <si>
    <t>سليمان شرابه</t>
  </si>
  <si>
    <t>عائشه غزال</t>
  </si>
  <si>
    <t>مثيل</t>
  </si>
  <si>
    <t>سلاف</t>
  </si>
  <si>
    <t>علي محمود</t>
  </si>
  <si>
    <t>غدير الدالي</t>
  </si>
  <si>
    <t xml:space="preserve">ناظم </t>
  </si>
  <si>
    <t xml:space="preserve">فايزه </t>
  </si>
  <si>
    <t>فادي برباره</t>
  </si>
  <si>
    <t>انطوانيت</t>
  </si>
  <si>
    <t>الزلق المتن</t>
  </si>
  <si>
    <t>فاطمه الالاجاتي</t>
  </si>
  <si>
    <t>فتاة</t>
  </si>
  <si>
    <t>محمدكمال</t>
  </si>
  <si>
    <t>مريم النعسان</t>
  </si>
  <si>
    <t>حنيفه</t>
  </si>
  <si>
    <t>هند عباس</t>
  </si>
  <si>
    <t>راقيه</t>
  </si>
  <si>
    <t>يسرى الحلاق</t>
  </si>
  <si>
    <t>عربي سوري</t>
  </si>
  <si>
    <t xml:space="preserve">عربية سورية </t>
  </si>
  <si>
    <t>سورية</t>
  </si>
  <si>
    <t>سوري</t>
  </si>
  <si>
    <t xml:space="preserve">سوري </t>
  </si>
  <si>
    <t>التمانعة</t>
  </si>
  <si>
    <t>راضي</t>
  </si>
  <si>
    <t>رافع</t>
  </si>
  <si>
    <t>حسن شاهين</t>
  </si>
  <si>
    <t>ميلاد</t>
  </si>
  <si>
    <t>جمانة</t>
  </si>
  <si>
    <t>محمود صالح</t>
  </si>
  <si>
    <t xml:space="preserve">زبداني </t>
  </si>
  <si>
    <t>حنان جمعه</t>
  </si>
  <si>
    <t>كنانه</t>
  </si>
  <si>
    <t>محمد هلال</t>
  </si>
  <si>
    <t>السوق</t>
  </si>
  <si>
    <t>الفصل الثاني 2021-2022</t>
  </si>
  <si>
    <t>م</t>
  </si>
  <si>
    <t/>
  </si>
  <si>
    <t>مستنفذ فصل ثاني 2021-2022</t>
  </si>
  <si>
    <t>مستنفذ فصل أول 2021-2022</t>
  </si>
  <si>
    <t>ابراهيم زيتون</t>
  </si>
  <si>
    <t xml:space="preserve">عربي سوري </t>
  </si>
  <si>
    <t>السورية</t>
  </si>
  <si>
    <t>احمد عقله</t>
  </si>
  <si>
    <t>ازدهار شعار</t>
  </si>
  <si>
    <t>الاء موضي</t>
  </si>
  <si>
    <t>اميره سيف</t>
  </si>
  <si>
    <t>اياد العيسى</t>
  </si>
  <si>
    <t>ايناس الحلقي</t>
  </si>
  <si>
    <t xml:space="preserve">سورية </t>
  </si>
  <si>
    <t>ايه عيسى</t>
  </si>
  <si>
    <t>أحمد الموسى</t>
  </si>
  <si>
    <t>أحمد حيدر</t>
  </si>
  <si>
    <t>آيه الحراكي</t>
  </si>
  <si>
    <t>آيه محرز</t>
  </si>
  <si>
    <t>رامه</t>
  </si>
  <si>
    <t>باسل عيد</t>
  </si>
  <si>
    <t>باسمه حمدان</t>
  </si>
  <si>
    <t>بشار كريم</t>
  </si>
  <si>
    <t>نبهان</t>
  </si>
  <si>
    <t>بيان مدردس</t>
  </si>
  <si>
    <t>فلسطينية</t>
  </si>
  <si>
    <t>تسنيم الديب</t>
  </si>
  <si>
    <t>ثريا الضبه</t>
  </si>
  <si>
    <t>حسن إبراهيم</t>
  </si>
  <si>
    <t>زهوه</t>
  </si>
  <si>
    <t>حلا شليبو</t>
  </si>
  <si>
    <t>رابيه</t>
  </si>
  <si>
    <t>حمزه الجغامي</t>
  </si>
  <si>
    <t>حنان احمد الفلاحة</t>
  </si>
  <si>
    <t>حنان لبيس</t>
  </si>
  <si>
    <t>فضيله</t>
  </si>
  <si>
    <t>خالد الدمراني</t>
  </si>
  <si>
    <t>خالد العايش</t>
  </si>
  <si>
    <t>دعاء رفاعي</t>
  </si>
  <si>
    <t>دلع ابو دقه</t>
  </si>
  <si>
    <t>ديكران اليعقوب دارمانجيان</t>
  </si>
  <si>
    <t>هايك</t>
  </si>
  <si>
    <t>ماريا</t>
  </si>
  <si>
    <t>رافد ابراهيم</t>
  </si>
  <si>
    <t>راما الحو</t>
  </si>
  <si>
    <t>زاهر</t>
  </si>
  <si>
    <t>راما الشيخ</t>
  </si>
  <si>
    <t>راما المغربي</t>
  </si>
  <si>
    <t>حواء</t>
  </si>
  <si>
    <t>ربا الحمامي</t>
  </si>
  <si>
    <t>ربا الفارس عزام</t>
  </si>
  <si>
    <t>حلوي</t>
  </si>
  <si>
    <t>ربا أغا</t>
  </si>
  <si>
    <t>رشا ابراهيم</t>
  </si>
  <si>
    <t>رشا محفوظ</t>
  </si>
  <si>
    <t xml:space="preserve">السورية </t>
  </si>
  <si>
    <t>رغد ديبة</t>
  </si>
  <si>
    <t>تفاحه</t>
  </si>
  <si>
    <t>رقيه شاهين</t>
  </si>
  <si>
    <t>رنيم غصون</t>
  </si>
  <si>
    <t>رهف خزام</t>
  </si>
  <si>
    <t>يسيره</t>
  </si>
  <si>
    <t>زهور سليمان</t>
  </si>
  <si>
    <t>زينب خلف</t>
  </si>
  <si>
    <t>ساره ابورجبه</t>
  </si>
  <si>
    <t>سامر مرعي</t>
  </si>
  <si>
    <t>سحر احمد</t>
  </si>
  <si>
    <t>فلسطيني سوري</t>
  </si>
  <si>
    <t>سها درغام</t>
  </si>
  <si>
    <t>محمدزكريا</t>
  </si>
  <si>
    <t>سهيره</t>
  </si>
  <si>
    <t>سهام النن</t>
  </si>
  <si>
    <t>عبدالعزيز غدير</t>
  </si>
  <si>
    <t>سيفاء</t>
  </si>
  <si>
    <t>عبدالله المحمد</t>
  </si>
  <si>
    <t>عصام العمادي</t>
  </si>
  <si>
    <t>علا ديب</t>
  </si>
  <si>
    <t>علاء الدروبي</t>
  </si>
  <si>
    <t>علي صبح</t>
  </si>
  <si>
    <t>لورين</t>
  </si>
  <si>
    <t>غازي الزياره</t>
  </si>
  <si>
    <t>فاطم</t>
  </si>
  <si>
    <t>غفران أحمد</t>
  </si>
  <si>
    <t>غنوه الغجري</t>
  </si>
  <si>
    <t>العربي</t>
  </si>
  <si>
    <t>فاتن الزرعي</t>
  </si>
  <si>
    <t>فاطمه الزهراء قاسم</t>
  </si>
  <si>
    <t>فاطمه فاضل</t>
  </si>
  <si>
    <t>فتحيه البقاعي</t>
  </si>
  <si>
    <t>فرح الساعدي</t>
  </si>
  <si>
    <t>ميساء العاسمي</t>
  </si>
  <si>
    <t>كاترين الشحود</t>
  </si>
  <si>
    <t>كريستين بركات</t>
  </si>
  <si>
    <t>لمى عسكور</t>
  </si>
  <si>
    <t>عتوك</t>
  </si>
  <si>
    <t>ليلاس الطباع</t>
  </si>
  <si>
    <t>ليلى الحيفاوى</t>
  </si>
  <si>
    <t>لينا حسين</t>
  </si>
  <si>
    <t>سورية فلسطينية</t>
  </si>
  <si>
    <t>مازن حلاوة</t>
  </si>
  <si>
    <t>مريم محمد</t>
  </si>
  <si>
    <t>مجده عبد الحليم</t>
  </si>
  <si>
    <t>حمدة</t>
  </si>
  <si>
    <t>محمد بيطار</t>
  </si>
  <si>
    <t>محمد دلا</t>
  </si>
  <si>
    <t>محمد زاهر الصفدي</t>
  </si>
  <si>
    <t>محمد عدنان البقاعي</t>
  </si>
  <si>
    <t>محمد عللوه</t>
  </si>
  <si>
    <t>محمود حبش</t>
  </si>
  <si>
    <t>محمود غانم</t>
  </si>
  <si>
    <t>مصطفى الشيخ</t>
  </si>
  <si>
    <t>معاذ الخطيب</t>
  </si>
  <si>
    <t>مقداد قاسم</t>
  </si>
  <si>
    <t>مؤيد عبيد</t>
  </si>
  <si>
    <t>نجوى كنامة</t>
  </si>
  <si>
    <t>نزار سالم</t>
  </si>
  <si>
    <t>نغم عمران</t>
  </si>
  <si>
    <t>نور الدين الخانجي</t>
  </si>
  <si>
    <t>نور العبد الله</t>
  </si>
  <si>
    <t>نور الناجي</t>
  </si>
  <si>
    <t>نورا قاسم</t>
  </si>
  <si>
    <t>نورمان البيات</t>
  </si>
  <si>
    <t>هبه نبهان</t>
  </si>
  <si>
    <t>شهيرة</t>
  </si>
  <si>
    <t>هناء جيجان</t>
  </si>
  <si>
    <t>وراد الهادي</t>
  </si>
  <si>
    <t>وسام ونوس</t>
  </si>
  <si>
    <t>وطفه علوش</t>
  </si>
  <si>
    <t>ولاء حمود</t>
  </si>
  <si>
    <t>يحيى العبدالله</t>
  </si>
  <si>
    <t>جهاديه</t>
  </si>
  <si>
    <t>يحيى حديد</t>
  </si>
  <si>
    <t>يسرا المصري</t>
  </si>
  <si>
    <t>يمنى حلاق</t>
  </si>
  <si>
    <t>سهير السالم</t>
  </si>
  <si>
    <t>اسماء مور علي</t>
  </si>
  <si>
    <t>ازدهار بلال</t>
  </si>
  <si>
    <t>الفصل الأول 2022-2023</t>
  </si>
  <si>
    <t>الانتقال إلى اختيار المقررات</t>
  </si>
  <si>
    <t>بطل الجمهورية والأوائل</t>
  </si>
  <si>
    <r>
      <t xml:space="preserve">محافظة </t>
    </r>
    <r>
      <rPr>
        <b/>
        <sz val="12"/>
        <rFont val="Sakkal Majalla"/>
      </rPr>
      <t xml:space="preserve"> الهوية</t>
    </r>
  </si>
  <si>
    <t>إذا كانت البيانات الظاهرة غير صحيحة أدخل بياناتك أدناه</t>
  </si>
  <si>
    <t>الفصل الثاني 2022/2023</t>
  </si>
  <si>
    <t>الرقم</t>
  </si>
  <si>
    <t>احمد بيازيد</t>
  </si>
  <si>
    <t>ضحى منور</t>
  </si>
  <si>
    <t>وسيم العلاوي</t>
  </si>
  <si>
    <t>الاسم والنسبه</t>
  </si>
  <si>
    <t>المحافظة</t>
  </si>
  <si>
    <t>تاريخ تدوير رسوم</t>
  </si>
  <si>
    <t>ID</t>
  </si>
  <si>
    <t>المبلغ المدفوع</t>
  </si>
  <si>
    <t>منقطع ف1 22/23</t>
  </si>
  <si>
    <t>منقطع ف2 22/23</t>
  </si>
  <si>
    <t>إرسال ملف الإستمارة (Excel ) عبر البريد الإلكتروني إلى العنوان التالي :
accopenlearning112@hotmail .com 
ويجب أن يكون موضوع الإيميل هو الرقم الامتحاني للطالب</t>
  </si>
  <si>
    <t>الفصل الأول 2024-2023</t>
  </si>
  <si>
    <t>مستنفذ</t>
  </si>
  <si>
    <t>محمد مروان</t>
  </si>
  <si>
    <t>نعمت</t>
  </si>
  <si>
    <t>موفق</t>
  </si>
  <si>
    <t>عبد الرزاق</t>
  </si>
  <si>
    <t>بسمه</t>
  </si>
  <si>
    <t>خان الشيح</t>
  </si>
  <si>
    <t>عزه</t>
  </si>
  <si>
    <t>شيخه</t>
  </si>
  <si>
    <t>نادره</t>
  </si>
  <si>
    <t>طالب</t>
  </si>
  <si>
    <t>محمد جمال</t>
  </si>
  <si>
    <t>ساميه</t>
  </si>
  <si>
    <t>تمام</t>
  </si>
  <si>
    <t>محمد نبيل</t>
  </si>
  <si>
    <t>اسعد</t>
  </si>
  <si>
    <t>سيف الدين</t>
  </si>
  <si>
    <t>نفيسه</t>
  </si>
  <si>
    <t>هاني</t>
  </si>
  <si>
    <t>فريزة</t>
  </si>
  <si>
    <t>اسعاف</t>
  </si>
  <si>
    <t>صحنايا</t>
  </si>
  <si>
    <t>بدور</t>
  </si>
  <si>
    <t>غزاله</t>
  </si>
  <si>
    <t>سقبا</t>
  </si>
  <si>
    <t>حليمه</t>
  </si>
  <si>
    <t>محمد ياسين</t>
  </si>
  <si>
    <t>محمد هشام</t>
  </si>
  <si>
    <t>أميره</t>
  </si>
  <si>
    <t>ام رواق</t>
  </si>
  <si>
    <t>دير عطية</t>
  </si>
  <si>
    <t>محمد طاهر</t>
  </si>
  <si>
    <t>صفوان</t>
  </si>
  <si>
    <t>امال</t>
  </si>
  <si>
    <t>تلكلخ</t>
  </si>
  <si>
    <t>يلدا</t>
  </si>
  <si>
    <t>عبد العزيز</t>
  </si>
  <si>
    <t>وادي بردى</t>
  </si>
  <si>
    <t>محمد شريف</t>
  </si>
  <si>
    <t>محمدديب</t>
  </si>
  <si>
    <t>أماني</t>
  </si>
  <si>
    <t>فيروز</t>
  </si>
  <si>
    <t>محمد زاهر</t>
  </si>
  <si>
    <t>عبد الرحيم</t>
  </si>
  <si>
    <t>هلال</t>
  </si>
  <si>
    <t>زملكا</t>
  </si>
  <si>
    <t>ام ولد</t>
  </si>
  <si>
    <t>آمال</t>
  </si>
  <si>
    <t>عبدالعزيز</t>
  </si>
  <si>
    <t>عدنان قصار</t>
  </si>
  <si>
    <t>غنوه</t>
  </si>
  <si>
    <t>أشرفية صحنايا</t>
  </si>
  <si>
    <t>ربيعه</t>
  </si>
  <si>
    <t>محمدياسر</t>
  </si>
  <si>
    <t>محمد اسامه</t>
  </si>
  <si>
    <t>رهف</t>
  </si>
  <si>
    <t xml:space="preserve"> دمشق</t>
  </si>
  <si>
    <t>ربى</t>
  </si>
  <si>
    <t>عبد الوهاب</t>
  </si>
  <si>
    <t>المزة</t>
  </si>
  <si>
    <t>عفيفه</t>
  </si>
  <si>
    <t>محمد باسل</t>
  </si>
  <si>
    <t>بشيره</t>
  </si>
  <si>
    <t>عين ترما</t>
  </si>
  <si>
    <t>حيدر</t>
  </si>
  <si>
    <t>حسناء</t>
  </si>
  <si>
    <t>خوله</t>
  </si>
  <si>
    <t>هنيه</t>
  </si>
  <si>
    <t>مسلم</t>
  </si>
  <si>
    <t>نهله الاحمد</t>
  </si>
  <si>
    <t>مسرابا</t>
  </si>
  <si>
    <t>اماني</t>
  </si>
  <si>
    <t>مجد</t>
  </si>
  <si>
    <t>صلخد</t>
  </si>
  <si>
    <t>نعيم</t>
  </si>
  <si>
    <t>عزو</t>
  </si>
  <si>
    <t xml:space="preserve">درعا </t>
  </si>
  <si>
    <t>بيان الرفاعي</t>
  </si>
  <si>
    <t>لطفيه</t>
  </si>
  <si>
    <t>ديماس</t>
  </si>
  <si>
    <t>بانياس</t>
  </si>
  <si>
    <t xml:space="preserve">قطنا </t>
  </si>
  <si>
    <t>نعيمة</t>
  </si>
  <si>
    <t>فاروق</t>
  </si>
  <si>
    <t>غيثاء</t>
  </si>
  <si>
    <t>اكتمال</t>
  </si>
  <si>
    <t>جول</t>
  </si>
  <si>
    <t>محمد عثمان</t>
  </si>
  <si>
    <t>مرام جويد</t>
  </si>
  <si>
    <t>مهى</t>
  </si>
  <si>
    <t>مقداد حسان</t>
  </si>
  <si>
    <t>لطفي</t>
  </si>
  <si>
    <t>اسمى</t>
  </si>
  <si>
    <t>قنوات</t>
  </si>
  <si>
    <t>محمد عامر</t>
  </si>
  <si>
    <t>دنيا</t>
  </si>
  <si>
    <t>منار</t>
  </si>
  <si>
    <t>نبيلا</t>
  </si>
  <si>
    <t>خالد المحمد</t>
  </si>
  <si>
    <t>وعد</t>
  </si>
  <si>
    <t>رامي الرمضان</t>
  </si>
  <si>
    <t>رغد الرفاعي</t>
  </si>
  <si>
    <t>طه</t>
  </si>
  <si>
    <t>محمد فهد</t>
  </si>
  <si>
    <t>ريم احمد</t>
  </si>
  <si>
    <t>ايمان الحسن</t>
  </si>
  <si>
    <t>المشرفة</t>
  </si>
  <si>
    <t>أحلام</t>
  </si>
  <si>
    <t xml:space="preserve">عربين </t>
  </si>
  <si>
    <t>محمد مصطفى</t>
  </si>
  <si>
    <t>محمد فواز</t>
  </si>
  <si>
    <t>أمين</t>
  </si>
  <si>
    <t>ثروت</t>
  </si>
  <si>
    <t xml:space="preserve">السيدة زينب </t>
  </si>
  <si>
    <t xml:space="preserve">يبرود </t>
  </si>
  <si>
    <t>انفال عبد الله</t>
  </si>
  <si>
    <t>حكيمة</t>
  </si>
  <si>
    <t>مزة</t>
  </si>
  <si>
    <t>اديب</t>
  </si>
  <si>
    <t>عز الدين</t>
  </si>
  <si>
    <t>انيس</t>
  </si>
  <si>
    <t>شريف</t>
  </si>
  <si>
    <t>آلاء</t>
  </si>
  <si>
    <t>انطوان</t>
  </si>
  <si>
    <t>عربية سورية</t>
  </si>
  <si>
    <t>نهلا</t>
  </si>
  <si>
    <t>فرج</t>
  </si>
  <si>
    <t>محمد مهند عائشه</t>
  </si>
  <si>
    <t>ابتسام المحمد</t>
  </si>
  <si>
    <t>الرقه</t>
  </si>
  <si>
    <t xml:space="preserve">وفاء </t>
  </si>
  <si>
    <t>ابو القاسم محمد طاها</t>
  </si>
  <si>
    <t>ورده حجيره</t>
  </si>
  <si>
    <t>احمد نفيس</t>
  </si>
  <si>
    <t>استرفان حسون</t>
  </si>
  <si>
    <t>اسماء سكر</t>
  </si>
  <si>
    <t>اسماعيل حامد</t>
  </si>
  <si>
    <t>امجد سلامة</t>
  </si>
  <si>
    <t>انس شيخه</t>
  </si>
  <si>
    <t>انوار زرزور</t>
  </si>
  <si>
    <t>أبرار الخجا</t>
  </si>
  <si>
    <t>أريج ابراهيم</t>
  </si>
  <si>
    <t>كاثر</t>
  </si>
  <si>
    <t>أسامه شريدي</t>
  </si>
  <si>
    <t>أماني الجزماتي</t>
  </si>
  <si>
    <t>الفت</t>
  </si>
  <si>
    <t>بسيمة</t>
  </si>
  <si>
    <t>أمجد أبو ذهب</t>
  </si>
  <si>
    <t>أيه زيادة</t>
  </si>
  <si>
    <t>آلاء تركمان</t>
  </si>
  <si>
    <t>منبج</t>
  </si>
  <si>
    <t>آيه علي</t>
  </si>
  <si>
    <t>آيه فصيح</t>
  </si>
  <si>
    <t>بتول النميص</t>
  </si>
  <si>
    <t>بشير علامه</t>
  </si>
  <si>
    <t>بلال بكر</t>
  </si>
  <si>
    <t>جليله</t>
  </si>
  <si>
    <t>بيان اوتاني سعده</t>
  </si>
  <si>
    <t>تاله يوسف</t>
  </si>
  <si>
    <t>عقيلا</t>
  </si>
  <si>
    <t>تمارا كامله</t>
  </si>
  <si>
    <t>شارل</t>
  </si>
  <si>
    <t>تميم بكار</t>
  </si>
  <si>
    <t>جمانه شيخ ابراهيم</t>
  </si>
  <si>
    <t>عبدالهادى</t>
  </si>
  <si>
    <t>جمانه صقر</t>
  </si>
  <si>
    <t>جميل أسبر</t>
  </si>
  <si>
    <t>نورس</t>
  </si>
  <si>
    <t>جوى ابراهيم</t>
  </si>
  <si>
    <t>رولا الشيخ</t>
  </si>
  <si>
    <t>حنان الصران</t>
  </si>
  <si>
    <t>حنان العوض</t>
  </si>
  <si>
    <t>حنان عمران</t>
  </si>
  <si>
    <t>حنين مسعود</t>
  </si>
  <si>
    <t>حيدر حيدر</t>
  </si>
  <si>
    <t>خضر دلا</t>
  </si>
  <si>
    <t>دانيا عرفه</t>
  </si>
  <si>
    <t>راما السيد</t>
  </si>
  <si>
    <t>راما الموسى</t>
  </si>
  <si>
    <t>ربا شاكر</t>
  </si>
  <si>
    <t>صابر</t>
  </si>
  <si>
    <t>ردينه نكاره</t>
  </si>
  <si>
    <t>رشا ميهوب</t>
  </si>
  <si>
    <t>رغد الرواس</t>
  </si>
  <si>
    <t>رغد النقار</t>
  </si>
  <si>
    <t>رهام عرفة</t>
  </si>
  <si>
    <t>رهف الاوتاني</t>
  </si>
  <si>
    <t>محمدناصر</t>
  </si>
  <si>
    <t>رهف عوده</t>
  </si>
  <si>
    <t>عفراء</t>
  </si>
  <si>
    <t>صيدا</t>
  </si>
  <si>
    <t>رهف وسوف</t>
  </si>
  <si>
    <t>روعه منيني</t>
  </si>
  <si>
    <t>رولا العبس</t>
  </si>
  <si>
    <t>رؤى الراس</t>
  </si>
  <si>
    <t>ريم الخن</t>
  </si>
  <si>
    <t>زيد الناطور</t>
  </si>
  <si>
    <t>زين الدين هاشم</t>
  </si>
  <si>
    <t>ساره خضور</t>
  </si>
  <si>
    <t>سامر مريش</t>
  </si>
  <si>
    <t>سعد السلامه</t>
  </si>
  <si>
    <t>سناء الاسكندر</t>
  </si>
  <si>
    <t>عيدة</t>
  </si>
  <si>
    <t>سناء رزق</t>
  </si>
  <si>
    <t>سونيا غصة</t>
  </si>
  <si>
    <t>شذى زعبوب</t>
  </si>
  <si>
    <t>شيرين احمد</t>
  </si>
  <si>
    <t>شيرين طرابلسي</t>
  </si>
  <si>
    <t>صالح القففي</t>
  </si>
  <si>
    <t>نوزت</t>
  </si>
  <si>
    <t>صفاء المشعان</t>
  </si>
  <si>
    <t>طاهر وقاف</t>
  </si>
  <si>
    <t>عبد الرحمن صبحيه</t>
  </si>
  <si>
    <t>عبد الله خضور</t>
  </si>
  <si>
    <t>عبد الهادي العطار</t>
  </si>
  <si>
    <t>عبير خالد</t>
  </si>
  <si>
    <t>عبير درويش</t>
  </si>
  <si>
    <t>موريس</t>
  </si>
  <si>
    <t>عزيزه ديب</t>
  </si>
  <si>
    <t>كفرين</t>
  </si>
  <si>
    <t>عصام الخرفان</t>
  </si>
  <si>
    <t>برائت</t>
  </si>
  <si>
    <t>مشروع دمر</t>
  </si>
  <si>
    <t>علا الحبيب</t>
  </si>
  <si>
    <t>علاء سعيد</t>
  </si>
  <si>
    <t>خضرة</t>
  </si>
  <si>
    <t>عماد برو</t>
  </si>
  <si>
    <t>غزل حرفوش</t>
  </si>
  <si>
    <t>جزاء</t>
  </si>
  <si>
    <t>غنى الخراط</t>
  </si>
  <si>
    <t>غيث مظفر</t>
  </si>
  <si>
    <t>فادي الياس</t>
  </si>
  <si>
    <t>فادي سلوم</t>
  </si>
  <si>
    <t>فاطمة ابراهيم</t>
  </si>
  <si>
    <t>كاسر</t>
  </si>
  <si>
    <t>فرح حمدان</t>
  </si>
  <si>
    <t>راويه</t>
  </si>
  <si>
    <t>قمر كردي</t>
  </si>
  <si>
    <t>آيه</t>
  </si>
  <si>
    <t>لارا اسطى</t>
  </si>
  <si>
    <t>لما حسون</t>
  </si>
  <si>
    <t>الثعله</t>
  </si>
  <si>
    <t>لين حلاق</t>
  </si>
  <si>
    <t>مجد حاجي محمد</t>
  </si>
  <si>
    <t>مجد هدله</t>
  </si>
  <si>
    <t>هولا</t>
  </si>
  <si>
    <t>محمد السعدون</t>
  </si>
  <si>
    <t>درزيه</t>
  </si>
  <si>
    <t>محمد الشيخ سليمان</t>
  </si>
  <si>
    <t>محمد المدلل</t>
  </si>
  <si>
    <t>محمد جابو</t>
  </si>
  <si>
    <t>زليفه</t>
  </si>
  <si>
    <t>محمد عبد الجليل</t>
  </si>
  <si>
    <t>روجينا</t>
  </si>
  <si>
    <t>محمدخير كسكين</t>
  </si>
  <si>
    <t>سلافه</t>
  </si>
  <si>
    <t>محمدعباس عمراني</t>
  </si>
  <si>
    <t>مرام تركماني</t>
  </si>
  <si>
    <t>شامان</t>
  </si>
  <si>
    <t>مرام حلاسه السباعي</t>
  </si>
  <si>
    <t>مروه  الحاج</t>
  </si>
  <si>
    <t>مريم سلطان</t>
  </si>
  <si>
    <t>مصطفى سرور</t>
  </si>
  <si>
    <t>مفيد الدبس</t>
  </si>
  <si>
    <t>ملاذ كناكري</t>
  </si>
  <si>
    <t>ملحم ملحم</t>
  </si>
  <si>
    <t>منار سمان</t>
  </si>
  <si>
    <t xml:space="preserve"> محمد يحيى</t>
  </si>
  <si>
    <t>مهند غصن</t>
  </si>
  <si>
    <t>مؤيد المرجي</t>
  </si>
  <si>
    <t>ميسر سليق</t>
  </si>
  <si>
    <t>ميسون ضيا</t>
  </si>
  <si>
    <t>نشأت</t>
  </si>
  <si>
    <t>ميسون وتر</t>
  </si>
  <si>
    <t>صفوة</t>
  </si>
  <si>
    <t>نادين احمد</t>
  </si>
  <si>
    <t>ثلجه</t>
  </si>
  <si>
    <t>نور الحاج احمد</t>
  </si>
  <si>
    <t>نور العجيل</t>
  </si>
  <si>
    <t>نور الهدى احمد</t>
  </si>
  <si>
    <t>نور ذيبان</t>
  </si>
  <si>
    <t>نور شام اللبابيدي</t>
  </si>
  <si>
    <t>نورا أسعد</t>
  </si>
  <si>
    <t>نورمان الاسعد</t>
  </si>
  <si>
    <t>نورمان شرندان</t>
  </si>
  <si>
    <t>محمدهشام</t>
  </si>
  <si>
    <t>هبه الرفاعي</t>
  </si>
  <si>
    <t>صالحة</t>
  </si>
  <si>
    <t>هدى العلي المحمد</t>
  </si>
  <si>
    <t>هدية الكلى</t>
  </si>
  <si>
    <t>البويضة</t>
  </si>
  <si>
    <t>هديل عقاد</t>
  </si>
  <si>
    <t>هند ضو</t>
  </si>
  <si>
    <t>وائل الدباس</t>
  </si>
  <si>
    <t>وسام المجيد</t>
  </si>
  <si>
    <t>ازرع</t>
  </si>
  <si>
    <t>وسيم ضو</t>
  </si>
  <si>
    <t>غزالة</t>
  </si>
  <si>
    <t>ولاء نصير</t>
  </si>
  <si>
    <t>يارا الراشد</t>
  </si>
  <si>
    <t>ياسر قاسم</t>
  </si>
  <si>
    <t>يحيى وهبه</t>
  </si>
  <si>
    <t>طارق باكير</t>
  </si>
  <si>
    <t>منى معطي</t>
  </si>
  <si>
    <t>سلمى حمدان</t>
  </si>
  <si>
    <t>علاء يوسف</t>
  </si>
  <si>
    <t>مانيا</t>
  </si>
  <si>
    <t>مصطفى الناموس</t>
  </si>
  <si>
    <t>منقطع ف1 24/23</t>
  </si>
  <si>
    <t>ساره المحاميد</t>
  </si>
  <si>
    <t>سناء القادري</t>
  </si>
  <si>
    <t>مستنفذين</t>
  </si>
  <si>
    <t>A</t>
  </si>
  <si>
    <t>الفصل الثاني2024-2023</t>
  </si>
  <si>
    <t>مستنفذ فصل ثاني 2023-2024</t>
  </si>
  <si>
    <t>منقطع ف2 23/24</t>
  </si>
  <si>
    <t>استمارة طلاب برنامج المحاسبة في الفصل الثاني للعام الدراسي 2025/2024</t>
  </si>
  <si>
    <t xml:space="preserve">                                                       المقررات المسجلة في الفصل الثاني للعام الدراسي 2024/ 2025
ملاحظة 1:تقع اختيار جميع هذه المقررات على مسؤولية الطالب.
ملاحظة 2 :لا تعدل هذه المقررات أو يضاف تسجيل أي مقرر بعد تسديد الرسوم وتثبيت التسجيل .</t>
  </si>
  <si>
    <t>الفصل الأول 2024-2025</t>
  </si>
  <si>
    <t>منقطع ف1 24/25</t>
  </si>
  <si>
    <t>القنوات</t>
  </si>
  <si>
    <t>لايوجد</t>
  </si>
  <si>
    <t>مستنفذ فصل اول 2024/2025</t>
  </si>
  <si>
    <t>الميدان</t>
  </si>
  <si>
    <t>سامية</t>
  </si>
  <si>
    <t>الصالحية</t>
  </si>
  <si>
    <t>ميدان</t>
  </si>
  <si>
    <t>ضاحية قدسيا</t>
  </si>
  <si>
    <t>كفرسوسة</t>
  </si>
  <si>
    <t>لا يوجد</t>
  </si>
  <si>
    <t>القامشلي</t>
  </si>
  <si>
    <t>الغزلانية</t>
  </si>
  <si>
    <t>النشابية</t>
  </si>
  <si>
    <t>فلسطين</t>
  </si>
  <si>
    <t>مهاجرين</t>
  </si>
  <si>
    <t>بهاء الدين التيناوي</t>
  </si>
  <si>
    <t>زاهرة جديدة</t>
  </si>
  <si>
    <t>فيق</t>
  </si>
  <si>
    <t>كفر بطنا</t>
  </si>
  <si>
    <t>قيمرية</t>
  </si>
  <si>
    <t>ركن الدين</t>
  </si>
  <si>
    <t>مزرعة</t>
  </si>
  <si>
    <t>محمد وسيم الزين</t>
  </si>
  <si>
    <t>المجتهد</t>
  </si>
  <si>
    <t>احمد حمزه</t>
  </si>
  <si>
    <t>حفير الفوقا</t>
  </si>
  <si>
    <t>حفير</t>
  </si>
  <si>
    <t>دويلعة</t>
  </si>
  <si>
    <t>المهاجرين</t>
  </si>
  <si>
    <t>لميس</t>
  </si>
  <si>
    <t xml:space="preserve">قطنة </t>
  </si>
  <si>
    <t xml:space="preserve">جرمانا </t>
  </si>
  <si>
    <t>دمر</t>
  </si>
  <si>
    <t>جديدة الشيباني</t>
  </si>
  <si>
    <t>الزاهرة الجديدة</t>
  </si>
  <si>
    <t>ياسر ابو علي</t>
  </si>
  <si>
    <t>كفر سوسة</t>
  </si>
  <si>
    <t>عين كرش</t>
  </si>
  <si>
    <t xml:space="preserve">ساروجة </t>
  </si>
  <si>
    <t>معضمية الشام</t>
  </si>
  <si>
    <t xml:space="preserve">ميدان </t>
  </si>
  <si>
    <t>يزن عساف</t>
  </si>
  <si>
    <t xml:space="preserve">القطيفة </t>
  </si>
  <si>
    <t>صالحية</t>
  </si>
  <si>
    <t>التضامن</t>
  </si>
  <si>
    <t>مساكن برزة</t>
  </si>
  <si>
    <t>الزاهرة</t>
  </si>
  <si>
    <t xml:space="preserve">عمار التونسي </t>
  </si>
  <si>
    <t xml:space="preserve">عائشة </t>
  </si>
  <si>
    <t xml:space="preserve">جسرين </t>
  </si>
  <si>
    <t>قمر قناية</t>
  </si>
  <si>
    <t>الشعلان</t>
  </si>
  <si>
    <t>المنطقة الصناعية</t>
  </si>
  <si>
    <t>باب توما</t>
  </si>
  <si>
    <t>حي الورود</t>
  </si>
  <si>
    <t>طرطوس-بانياس</t>
  </si>
  <si>
    <t>دمر البلد</t>
  </si>
  <si>
    <t xml:space="preserve">لا يوجد </t>
  </si>
  <si>
    <t>حمص الجنوبية</t>
  </si>
  <si>
    <t>دويلعه كباس</t>
  </si>
  <si>
    <t>دمشق باب سريجة دخلة مشفى الكندي</t>
  </si>
  <si>
    <t xml:space="preserve">مزة فيلات غربية </t>
  </si>
  <si>
    <t>ريف دمشق - مخيم الوافدين</t>
  </si>
  <si>
    <t>ابرار الشيخ مسلم</t>
  </si>
  <si>
    <t>دنشق</t>
  </si>
  <si>
    <t>ابراهيم حسين</t>
  </si>
  <si>
    <t>صبري</t>
  </si>
  <si>
    <t>صوان كبير</t>
  </si>
  <si>
    <t>معبطلي</t>
  </si>
  <si>
    <t>الهامة</t>
  </si>
  <si>
    <t>ابراهيم حنيفه</t>
  </si>
  <si>
    <t>عاطفه</t>
  </si>
  <si>
    <t>التل بيدر السلطاني</t>
  </si>
  <si>
    <t>ابراهيم زينب</t>
  </si>
  <si>
    <t>احمد الحمد الفريح</t>
  </si>
  <si>
    <t>احمد الشيخ الكيلاني</t>
  </si>
  <si>
    <t>احمد حسين</t>
  </si>
  <si>
    <t>احمد خالد</t>
  </si>
  <si>
    <t>احمد شاكر</t>
  </si>
  <si>
    <t>احمد شيخ القصير</t>
  </si>
  <si>
    <t>احمد صمود</t>
  </si>
  <si>
    <t>احمد مختار الحمصي</t>
  </si>
  <si>
    <t>سويقة قصر حجاج</t>
  </si>
  <si>
    <t>ادريس الجوجو</t>
  </si>
  <si>
    <t>تل</t>
  </si>
  <si>
    <t>التل حي الروس</t>
  </si>
  <si>
    <t>ازهار طحيني</t>
  </si>
  <si>
    <t>عيده</t>
  </si>
  <si>
    <t>ازهار عبدالهادي</t>
  </si>
  <si>
    <t>محفوظ</t>
  </si>
  <si>
    <t>اسراء الحلبي</t>
  </si>
  <si>
    <t>اسراء العسراوي</t>
  </si>
  <si>
    <t xml:space="preserve">دربل / جبل الشيخ </t>
  </si>
  <si>
    <t xml:space="preserve">جبل الشيخ / دربل / ج ج عكاشة بن محصن </t>
  </si>
  <si>
    <t>اسراء حوار</t>
  </si>
  <si>
    <t>شارع خالد بن الوليد</t>
  </si>
  <si>
    <t>اسراء منصور</t>
  </si>
  <si>
    <t>اسماء دركوش</t>
  </si>
  <si>
    <t>شكورة</t>
  </si>
  <si>
    <t>هيجانة</t>
  </si>
  <si>
    <t>اعتدال الطيلوني</t>
  </si>
  <si>
    <t>ضاحية حرستا</t>
  </si>
  <si>
    <t>اكرم خضيرة</t>
  </si>
  <si>
    <t>مجدالدين</t>
  </si>
  <si>
    <t>الاء الشيخ طه</t>
  </si>
  <si>
    <t>فلسطينية سورية</t>
  </si>
  <si>
    <t>امل سليمان</t>
  </si>
  <si>
    <t>امنة الكردي</t>
  </si>
  <si>
    <t>ايمان الجاسم</t>
  </si>
  <si>
    <t>محمدصادق</t>
  </si>
  <si>
    <t>ايناس اسماعيل</t>
  </si>
  <si>
    <t>عويكر</t>
  </si>
  <si>
    <t>ايناس كناكري</t>
  </si>
  <si>
    <t>ميدان - نهر عيشة</t>
  </si>
  <si>
    <t>ايه طه</t>
  </si>
  <si>
    <t>الحرية</t>
  </si>
  <si>
    <t>لاوجد</t>
  </si>
  <si>
    <t>أحمد الأسعد</t>
  </si>
  <si>
    <t>أسعد</t>
  </si>
  <si>
    <t>رهيجه</t>
  </si>
  <si>
    <t>أحمد الغواص</t>
  </si>
  <si>
    <t>شمس الدين</t>
  </si>
  <si>
    <t>الميدان نهر عيشة</t>
  </si>
  <si>
    <t>أحمد حسين</t>
  </si>
  <si>
    <t>جرمانا - شارع القريات العريض</t>
  </si>
  <si>
    <t>أحمد يوسف التيناوي</t>
  </si>
  <si>
    <t>أسماء الشلبي</t>
  </si>
  <si>
    <t>مختار</t>
  </si>
  <si>
    <t>أليسار العبد الرحمن</t>
  </si>
  <si>
    <t>معينه العلي</t>
  </si>
  <si>
    <t>أيمن التوم</t>
  </si>
  <si>
    <t>آمنه صالح</t>
  </si>
  <si>
    <t>افراز</t>
  </si>
  <si>
    <t>آمنه يوسف</t>
  </si>
  <si>
    <t>آيات شموط</t>
  </si>
  <si>
    <t>آية حشمة</t>
  </si>
  <si>
    <t>آيه الافغاني</t>
  </si>
  <si>
    <t>جلال</t>
  </si>
  <si>
    <t>بتول البيضه</t>
  </si>
  <si>
    <t>دناجي</t>
  </si>
  <si>
    <t>تاغلف</t>
  </si>
  <si>
    <t>بتول الظاهر</t>
  </si>
  <si>
    <t>الناصرية</t>
  </si>
  <si>
    <t>بتول الفرا</t>
  </si>
  <si>
    <t>بتول بغجاتي</t>
  </si>
  <si>
    <t>براءه الحلبي</t>
  </si>
  <si>
    <t>براءه كامل</t>
  </si>
  <si>
    <t>دمشئق</t>
  </si>
  <si>
    <t>بسام الشيخ</t>
  </si>
  <si>
    <t>بشار الاخرس</t>
  </si>
  <si>
    <t>بشر دبس وزيت</t>
  </si>
  <si>
    <t>دمشق شارع بغداد</t>
  </si>
  <si>
    <t>بشرى المرعي</t>
  </si>
  <si>
    <t>رستن</t>
  </si>
  <si>
    <t>الرستن - جامع النور</t>
  </si>
  <si>
    <t>بلال دالي احمد</t>
  </si>
  <si>
    <t>بهاء حمايل</t>
  </si>
  <si>
    <t>الغيضه</t>
  </si>
  <si>
    <t>سشيشسي</t>
  </si>
  <si>
    <t>بيان البزري</t>
  </si>
  <si>
    <t>بيان حلاوه</t>
  </si>
  <si>
    <t>بيان محلمي</t>
  </si>
  <si>
    <t>syrian</t>
  </si>
  <si>
    <t>ركن الدين-ساحة شمدين-طلعة ليالي الشام</t>
  </si>
  <si>
    <t>تسنيم حجو</t>
  </si>
  <si>
    <t>فضيل</t>
  </si>
  <si>
    <t>مخيم الير موك</t>
  </si>
  <si>
    <t>تغريد دبورة</t>
  </si>
  <si>
    <t>قويق 31</t>
  </si>
  <si>
    <t>تولين حجازي كيلاني</t>
  </si>
  <si>
    <t>ثراء نصر الله</t>
  </si>
  <si>
    <t>دير قانون</t>
  </si>
  <si>
    <t>جابر عباس</t>
  </si>
  <si>
    <t>عين البيضة</t>
  </si>
  <si>
    <t>جاسم العلي</t>
  </si>
  <si>
    <t>نشوة غربية</t>
  </si>
  <si>
    <t>جلال شيخو</t>
  </si>
  <si>
    <t>جهان الحمصي</t>
  </si>
  <si>
    <t>فيحاء</t>
  </si>
  <si>
    <t>ريف دمشق - ضاحية التل</t>
  </si>
  <si>
    <t>جودي الشايب</t>
  </si>
  <si>
    <t>جودي زيتون</t>
  </si>
  <si>
    <t>حسام الدين الناطور</t>
  </si>
  <si>
    <t>يلدة</t>
  </si>
  <si>
    <t>حسام الذياب</t>
  </si>
  <si>
    <t>تعيبة</t>
  </si>
  <si>
    <t>حسام المحمد</t>
  </si>
  <si>
    <t>حسان شحاده</t>
  </si>
  <si>
    <t>حسين يونس</t>
  </si>
  <si>
    <t>وجيهه</t>
  </si>
  <si>
    <t>حلا ناصيف</t>
  </si>
  <si>
    <t>عواطف عجيب</t>
  </si>
  <si>
    <t>حمدي النحاس</t>
  </si>
  <si>
    <t>حمزة كركورة</t>
  </si>
  <si>
    <t>صالحية أبو جرش</t>
  </si>
  <si>
    <t>دمشث</t>
  </si>
  <si>
    <t>حنان الزلمة</t>
  </si>
  <si>
    <t>مساكن حرنة الشرقية</t>
  </si>
  <si>
    <t>حيدرة علي</t>
  </si>
  <si>
    <t>لارا</t>
  </si>
  <si>
    <t>دريكيش</t>
  </si>
  <si>
    <t>حيدره ديب</t>
  </si>
  <si>
    <t>دمشق،قدسيا</t>
  </si>
  <si>
    <t>٢٠٢١-٢٠٢٢</t>
  </si>
  <si>
    <t>طرطوس- الشيخ بدر</t>
  </si>
  <si>
    <t>خالد الحميد</t>
  </si>
  <si>
    <t>نجمه</t>
  </si>
  <si>
    <t>الباب 20/10/2003</t>
  </si>
  <si>
    <t xml:space="preserve">الباب </t>
  </si>
  <si>
    <t>خديجه عايدى</t>
  </si>
  <si>
    <t>داليا الدندن</t>
  </si>
  <si>
    <t>نعمات</t>
  </si>
  <si>
    <t>دالين حلبي</t>
  </si>
  <si>
    <t>دعاء التكلي</t>
  </si>
  <si>
    <t>شرف</t>
  </si>
  <si>
    <t>دعاء المبيض</t>
  </si>
  <si>
    <t>دعاء شيخ جنيد</t>
  </si>
  <si>
    <t>فاتن برغوت</t>
  </si>
  <si>
    <t>ديانا بلال</t>
  </si>
  <si>
    <t>برزة البلد</t>
  </si>
  <si>
    <t>ديانا صيبعه</t>
  </si>
  <si>
    <t>ديمه ابودرهمين</t>
  </si>
  <si>
    <t>ريف دمشق-عدرا العمالية</t>
  </si>
  <si>
    <t>راما العثمان</t>
  </si>
  <si>
    <t>رامي احمد</t>
  </si>
  <si>
    <t xml:space="preserve">لايوجد </t>
  </si>
  <si>
    <t>رامي العلي</t>
  </si>
  <si>
    <t>ربا سلامه</t>
  </si>
  <si>
    <t>ريف دمشق أشرفية صحنايا ساحة الفرن القديم</t>
  </si>
  <si>
    <t>رزان حجي حسن وردي</t>
  </si>
  <si>
    <t>اولاشه</t>
  </si>
  <si>
    <t>رشا العبدالله</t>
  </si>
  <si>
    <t>البوكمال</t>
  </si>
  <si>
    <t>رعد الحشاش</t>
  </si>
  <si>
    <t>كافيه</t>
  </si>
  <si>
    <t>رغد العلي</t>
  </si>
  <si>
    <t>رغد ريحاوي</t>
  </si>
  <si>
    <t>رغداء حسون</t>
  </si>
  <si>
    <t>رنا البقاعي</t>
  </si>
  <si>
    <t>رنيم اسبر</t>
  </si>
  <si>
    <t>رهام زنزول</t>
  </si>
  <si>
    <t>باب مصلى</t>
  </si>
  <si>
    <t>رهف الشومري</t>
  </si>
  <si>
    <t>مزة - سومرية</t>
  </si>
  <si>
    <t>رهف حسنه</t>
  </si>
  <si>
    <t>مدين</t>
  </si>
  <si>
    <t>جمرايا</t>
  </si>
  <si>
    <t>رهف شاكر</t>
  </si>
  <si>
    <t>رهف عجلوني</t>
  </si>
  <si>
    <t>دف الشوك - مقابل سنتر ديب</t>
  </si>
  <si>
    <t>رولا حسن</t>
  </si>
  <si>
    <t>رونيا حسو</t>
  </si>
  <si>
    <t>بير الحجر</t>
  </si>
  <si>
    <t>رويده كيوان</t>
  </si>
  <si>
    <t>مدينه</t>
  </si>
  <si>
    <t>مياماس</t>
  </si>
  <si>
    <t>ريم الاسماعيل</t>
  </si>
  <si>
    <t>ريم المبيض</t>
  </si>
  <si>
    <t>برزة مسبق الصنع</t>
  </si>
  <si>
    <t>ريم شوشره</t>
  </si>
  <si>
    <t>ريم عتمه</t>
  </si>
  <si>
    <t>سوررية</t>
  </si>
  <si>
    <t>ريم محرز</t>
  </si>
  <si>
    <t>زويا حاج حسن</t>
  </si>
  <si>
    <t>يدج</t>
  </si>
  <si>
    <t>مرج السلطان</t>
  </si>
  <si>
    <t xml:space="preserve">قدسيا المنصورة </t>
  </si>
  <si>
    <t>زينب جمول</t>
  </si>
  <si>
    <t>ركن الدين - الشيخ خالد</t>
  </si>
  <si>
    <t>زينب شتيوي</t>
  </si>
  <si>
    <t>زينب ناصر عصيده</t>
  </si>
  <si>
    <t>اروى</t>
  </si>
  <si>
    <t>ساجده اشريفه</t>
  </si>
  <si>
    <t>ساجده قبلان</t>
  </si>
  <si>
    <t>سارة الابراهيم</t>
  </si>
  <si>
    <t>نزهت</t>
  </si>
  <si>
    <t>منتدى</t>
  </si>
  <si>
    <t>بيرة كفتين</t>
  </si>
  <si>
    <t>ساره الفيومي الخطيب</t>
  </si>
  <si>
    <t>سشيشييسي</t>
  </si>
  <si>
    <t>ساره دبور</t>
  </si>
  <si>
    <t>وهيب</t>
  </si>
  <si>
    <t>ساره سلوم</t>
  </si>
  <si>
    <t>لبيب</t>
  </si>
  <si>
    <t>21\02\1997</t>
  </si>
  <si>
    <t>سالي السيد</t>
  </si>
  <si>
    <t>سامر الزهيري</t>
  </si>
  <si>
    <t>سحر جاسم</t>
  </si>
  <si>
    <t>سدرا بكري</t>
  </si>
  <si>
    <t>سدرة زيدان</t>
  </si>
  <si>
    <t>عبد المعين</t>
  </si>
  <si>
    <t>دير مقرن</t>
  </si>
  <si>
    <t>سدره البيرقدار</t>
  </si>
  <si>
    <t>سيدي مقداد</t>
  </si>
  <si>
    <t>سدره المنتهى زنداقي</t>
  </si>
  <si>
    <t>سدره عرعار</t>
  </si>
  <si>
    <t>المثنى</t>
  </si>
  <si>
    <t>شيخ إبراهيم صالحية</t>
  </si>
  <si>
    <t>سدره كرديه</t>
  </si>
  <si>
    <t>محمد مشعل</t>
  </si>
  <si>
    <t>سلاف الرضوان</t>
  </si>
  <si>
    <t>السلميه</t>
  </si>
  <si>
    <t>سلام عز الدين</t>
  </si>
  <si>
    <t>رضيمة اللواء</t>
  </si>
  <si>
    <t>سماح ابو العينين</t>
  </si>
  <si>
    <t>فلسطينة سورية</t>
  </si>
  <si>
    <t>سميره عبود</t>
  </si>
  <si>
    <t>سهير الشومري</t>
  </si>
  <si>
    <t xml:space="preserve">صلخد </t>
  </si>
  <si>
    <t xml:space="preserve">السويداء - صلخد </t>
  </si>
  <si>
    <t>سيدرا شدود</t>
  </si>
  <si>
    <t>شاديه شنانه</t>
  </si>
  <si>
    <t>كفير الزيت</t>
  </si>
  <si>
    <t xml:space="preserve">دمشق - كشكول- </t>
  </si>
  <si>
    <t>شهد يوسف</t>
  </si>
  <si>
    <t>شيماء طلب</t>
  </si>
  <si>
    <t>صفا الدويري</t>
  </si>
  <si>
    <t>صفا سبيناتي</t>
  </si>
  <si>
    <t>ريماز</t>
  </si>
  <si>
    <t>زهرا قديمة</t>
  </si>
  <si>
    <t>صفاء خليل</t>
  </si>
  <si>
    <t>قرحتا</t>
  </si>
  <si>
    <t>ضياء الدين كبول</t>
  </si>
  <si>
    <t>خان ارنبه</t>
  </si>
  <si>
    <t>طارق الجهماني</t>
  </si>
  <si>
    <t>دف الشوك</t>
  </si>
  <si>
    <t>عائد النصار</t>
  </si>
  <si>
    <t>هنه</t>
  </si>
  <si>
    <t>المسمية</t>
  </si>
  <si>
    <t>عائشه الشبلي</t>
  </si>
  <si>
    <t>عبد الهادي الاحمد</t>
  </si>
  <si>
    <t>الفيق</t>
  </si>
  <si>
    <t>عبدالرحمن بقله</t>
  </si>
  <si>
    <t>جديدة عرطوز - البلد</t>
  </si>
  <si>
    <t>عبدالله التركاوي</t>
  </si>
  <si>
    <t>محمدمحسن</t>
  </si>
  <si>
    <t>عبير عوده</t>
  </si>
  <si>
    <t>العربية السوية</t>
  </si>
  <si>
    <t>مخيم الوافدين</t>
  </si>
  <si>
    <t>عبير معلا</t>
  </si>
  <si>
    <t>عبير نصرالله</t>
  </si>
  <si>
    <t>علا الاسعد</t>
  </si>
  <si>
    <t>-</t>
  </si>
  <si>
    <t>علا الفاضل</t>
  </si>
  <si>
    <t>علا بلول</t>
  </si>
  <si>
    <t>الصفاء</t>
  </si>
  <si>
    <t>علا نصر</t>
  </si>
  <si>
    <t>مطيعا</t>
  </si>
  <si>
    <t>عين شمس</t>
  </si>
  <si>
    <t>علا نوح</t>
  </si>
  <si>
    <t>علي اسكندر</t>
  </si>
  <si>
    <t>المزة 86</t>
  </si>
  <si>
    <t>علي البحري</t>
  </si>
  <si>
    <t>علي شاهين</t>
  </si>
  <si>
    <t>نوافل</t>
  </si>
  <si>
    <t>علي عبده</t>
  </si>
  <si>
    <t>جبل الورد</t>
  </si>
  <si>
    <t>عماد قاروط</t>
  </si>
  <si>
    <t>عمار معربوني</t>
  </si>
  <si>
    <t>غاردينيا جابر</t>
  </si>
  <si>
    <t>شقا</t>
  </si>
  <si>
    <t>غاليه سريول</t>
  </si>
  <si>
    <t>غزل حبيب الخولي</t>
  </si>
  <si>
    <t>محمد واصف</t>
  </si>
  <si>
    <t>غزل خليفه</t>
  </si>
  <si>
    <t>غسان العباس حسن</t>
  </si>
  <si>
    <t xml:space="preserve">حمص الشمالية </t>
  </si>
  <si>
    <t>غفران الساعور</t>
  </si>
  <si>
    <t>غفران فارس</t>
  </si>
  <si>
    <t>غيث الزوبي</t>
  </si>
  <si>
    <t>فاطمه البيش</t>
  </si>
  <si>
    <t>محمد زكريا</t>
  </si>
  <si>
    <t>فاطمه المليص</t>
  </si>
  <si>
    <t>فاطمه حماد</t>
  </si>
  <si>
    <t>حاميش</t>
  </si>
  <si>
    <t>فاطمه زغلول</t>
  </si>
  <si>
    <t xml:space="preserve"> لا يوجد</t>
  </si>
  <si>
    <t>عدرا البلد جانب خزان البلد</t>
  </si>
  <si>
    <t>فايزه ونوس</t>
  </si>
  <si>
    <t>فراس الاحمر</t>
  </si>
  <si>
    <t>فراس عمرين</t>
  </si>
  <si>
    <t>فلسطيني سورية</t>
  </si>
  <si>
    <t>فرح كبريته</t>
  </si>
  <si>
    <t>قصي الطرشه</t>
  </si>
  <si>
    <t>الرحيبة</t>
  </si>
  <si>
    <t>كريم زادة</t>
  </si>
  <si>
    <t>لانا تباب</t>
  </si>
  <si>
    <t>المعضمية</t>
  </si>
  <si>
    <t>لانا زينب</t>
  </si>
  <si>
    <t>نادرا قطيمان</t>
  </si>
  <si>
    <t>معلولا</t>
  </si>
  <si>
    <t>لبانا رمضان</t>
  </si>
  <si>
    <t>لبنى الهندي</t>
  </si>
  <si>
    <t>الطائف</t>
  </si>
  <si>
    <t>العباسيين شارع فارس خوري</t>
  </si>
  <si>
    <t>لما الشولي</t>
  </si>
  <si>
    <t>ليال الشريطي</t>
  </si>
  <si>
    <t>ليث الحلبي</t>
  </si>
  <si>
    <t>ليلى حلاوه</t>
  </si>
  <si>
    <t>ليلى محمد</t>
  </si>
  <si>
    <t>لين ابو شعر</t>
  </si>
  <si>
    <t>لينا فرفور</t>
  </si>
  <si>
    <t>مجد القواص</t>
  </si>
  <si>
    <t>محمد اجليق</t>
  </si>
  <si>
    <t>محمد التركماني</t>
  </si>
  <si>
    <t>درعا/ازرع</t>
  </si>
  <si>
    <t>محمد الجرمون</t>
  </si>
  <si>
    <t>محمد الكراد</t>
  </si>
  <si>
    <t>محمد اياد الحافظ</t>
  </si>
  <si>
    <t>محمد براء خباز</t>
  </si>
  <si>
    <t>محمد حسن قطاع النعل</t>
  </si>
  <si>
    <t>محمد راتب الفران</t>
  </si>
  <si>
    <t>محمد سعد</t>
  </si>
  <si>
    <t>محمد شادي الشيخ</t>
  </si>
  <si>
    <t>رشى</t>
  </si>
  <si>
    <t>محمد عبدالرحمن</t>
  </si>
  <si>
    <t>شمخه</t>
  </si>
  <si>
    <t>عين الكروم</t>
  </si>
  <si>
    <t>الغاب</t>
  </si>
  <si>
    <t>محمد انس</t>
  </si>
  <si>
    <t>محمد عمر حافظ</t>
  </si>
  <si>
    <t>شفاء</t>
  </si>
  <si>
    <t>دبي</t>
  </si>
  <si>
    <t>محمد عيد هولا</t>
  </si>
  <si>
    <t>محمد غزال</t>
  </si>
  <si>
    <t>محمد غيث الأطرش</t>
  </si>
  <si>
    <t>محمد برهان</t>
  </si>
  <si>
    <t>محمد قره حمد</t>
  </si>
  <si>
    <t>محمد نشأت السمان</t>
  </si>
  <si>
    <t>محمدتوفيق الدسوقي</t>
  </si>
  <si>
    <t>محمدمنذر</t>
  </si>
  <si>
    <t>محمود السعدي</t>
  </si>
  <si>
    <t>قلسطيني سوري</t>
  </si>
  <si>
    <t>مرح ابوزينة</t>
  </si>
  <si>
    <t>مرح محمد</t>
  </si>
  <si>
    <t>مناهل</t>
  </si>
  <si>
    <t>مروه كرمه</t>
  </si>
  <si>
    <t>مريم الوني</t>
  </si>
  <si>
    <t>مريم ريس</t>
  </si>
  <si>
    <t>مريم سيروان</t>
  </si>
  <si>
    <t>مريم صليبي</t>
  </si>
  <si>
    <t>جروج</t>
  </si>
  <si>
    <t>زريفه</t>
  </si>
  <si>
    <t>مسعد الكور</t>
  </si>
  <si>
    <t>درعا حي المطار</t>
  </si>
  <si>
    <t>مصعب عبدالرحمن</t>
  </si>
  <si>
    <t>سميحه</t>
  </si>
  <si>
    <t>مضر المحيثاوي</t>
  </si>
  <si>
    <t>منال عبدالمجيد</t>
  </si>
  <si>
    <t>منه الله العلي</t>
  </si>
  <si>
    <t>لايوج</t>
  </si>
  <si>
    <t>منى احمد</t>
  </si>
  <si>
    <t>رئيفه</t>
  </si>
  <si>
    <t xml:space="preserve">نهر عيشه </t>
  </si>
  <si>
    <t>مؤمن البقاعي</t>
  </si>
  <si>
    <t>بييلا</t>
  </si>
  <si>
    <t>مؤمن عرابي</t>
  </si>
  <si>
    <t>مياده ديب</t>
  </si>
  <si>
    <t>تل وعاوي</t>
  </si>
  <si>
    <t xml:space="preserve">دمشق مزة جبل </t>
  </si>
  <si>
    <t>ميس محمدخير بهلوان</t>
  </si>
  <si>
    <t xml:space="preserve">اردني </t>
  </si>
  <si>
    <t>لا بوجد</t>
  </si>
  <si>
    <t>ميساء الزعبي</t>
  </si>
  <si>
    <t>زطام</t>
  </si>
  <si>
    <t>رحمه</t>
  </si>
  <si>
    <t>ميشيل الصيفي</t>
  </si>
  <si>
    <t>نادره اجرزوا</t>
  </si>
  <si>
    <t>ناصر القيسي</t>
  </si>
  <si>
    <t>نذير حسن</t>
  </si>
  <si>
    <t>عامودا</t>
  </si>
  <si>
    <t>نسيم داود</t>
  </si>
  <si>
    <t>راشد</t>
  </si>
  <si>
    <t>نسيمه صعب</t>
  </si>
  <si>
    <t>عطا</t>
  </si>
  <si>
    <t>نصري فلوح</t>
  </si>
  <si>
    <t>نغم محمود</t>
  </si>
  <si>
    <t>ضاحية الأسد</t>
  </si>
  <si>
    <t>نور الحلبي</t>
  </si>
  <si>
    <t>نور الشيخ</t>
  </si>
  <si>
    <t>نور الهدى الشليان</t>
  </si>
  <si>
    <t>محمد بلال</t>
  </si>
  <si>
    <t>نور الهدى فضو</t>
  </si>
  <si>
    <t>نور بزرتو</t>
  </si>
  <si>
    <t>نور حلاوه</t>
  </si>
  <si>
    <t>زبيدة</t>
  </si>
  <si>
    <t>المليحة</t>
  </si>
  <si>
    <t>نور طراش</t>
  </si>
  <si>
    <t>نور فاضل</t>
  </si>
  <si>
    <t>نور قلعه جي</t>
  </si>
  <si>
    <t>محمدشريف</t>
  </si>
  <si>
    <t>زاهرة</t>
  </si>
  <si>
    <t>نورالدين الزعبي</t>
  </si>
  <si>
    <t xml:space="preserve">دير البخت </t>
  </si>
  <si>
    <t>نورالهدى زيتون</t>
  </si>
  <si>
    <t>نورس عمار</t>
  </si>
  <si>
    <t>عباسيين</t>
  </si>
  <si>
    <t>نوره دياب</t>
  </si>
  <si>
    <t>نيكول عربش</t>
  </si>
  <si>
    <t>غير موجود</t>
  </si>
  <si>
    <t>هادي شله</t>
  </si>
  <si>
    <t>حرستا بصل</t>
  </si>
  <si>
    <t>هائل الضيفان</t>
  </si>
  <si>
    <t>هديل الكيلاني</t>
  </si>
  <si>
    <t>كفؤين</t>
  </si>
  <si>
    <t>هديل تلي</t>
  </si>
  <si>
    <t>دويلية</t>
  </si>
  <si>
    <t>هديل طبيخ</t>
  </si>
  <si>
    <t>هديه أبو رسلان</t>
  </si>
  <si>
    <t>جرمانا شارع الفارس</t>
  </si>
  <si>
    <t>هفرست داود</t>
  </si>
  <si>
    <t>عمريه</t>
  </si>
  <si>
    <t>هيام عليوي</t>
  </si>
  <si>
    <t>هيفاء صقر</t>
  </si>
  <si>
    <t>ورود شكير</t>
  </si>
  <si>
    <t>وسام الداية</t>
  </si>
  <si>
    <t>وعد الاحمد</t>
  </si>
  <si>
    <t>تل الصفا</t>
  </si>
  <si>
    <t>وعد غياض</t>
  </si>
  <si>
    <t>وفاء الاحمد</t>
  </si>
  <si>
    <t>ريان</t>
  </si>
  <si>
    <t>وفاء مشمش</t>
  </si>
  <si>
    <t>ولاء عبد الرحمن</t>
  </si>
  <si>
    <t>وليد الصفدي</t>
  </si>
  <si>
    <t>دمشق-جديدة عرطوز</t>
  </si>
  <si>
    <t>وئام حسن</t>
  </si>
  <si>
    <t>قبرالست</t>
  </si>
  <si>
    <t>وئام حيدر</t>
  </si>
  <si>
    <t>سميره صبوره</t>
  </si>
  <si>
    <t>ياسمين رمضان</t>
  </si>
  <si>
    <t>يامن سليك</t>
  </si>
  <si>
    <t>يزن الصباغ</t>
  </si>
  <si>
    <t xml:space="preserve">ببيلا </t>
  </si>
  <si>
    <t>يزن العيسى</t>
  </si>
  <si>
    <t>يوسف القدسي</t>
  </si>
  <si>
    <t>زهراء غاوي</t>
  </si>
  <si>
    <t>حنين الشيخ خليل</t>
  </si>
  <si>
    <t>سقبا قوس كفر بطنا</t>
  </si>
  <si>
    <t>مريم جمعه</t>
  </si>
  <si>
    <t>امون</t>
  </si>
  <si>
    <t>رنيم الحسن</t>
  </si>
  <si>
    <t>زينه الشعبي</t>
  </si>
  <si>
    <t>شسيشسي</t>
  </si>
  <si>
    <t>ريما خليل</t>
  </si>
  <si>
    <t>وصيف</t>
  </si>
  <si>
    <t>محموده</t>
  </si>
  <si>
    <t>رند الأعرج</t>
  </si>
  <si>
    <t>هزار الشمالي</t>
  </si>
  <si>
    <t>رهف زمزم</t>
  </si>
  <si>
    <t>محمد ماهر الصباغ</t>
  </si>
  <si>
    <t>محمد الرجا</t>
  </si>
  <si>
    <t>الفرات</t>
  </si>
  <si>
    <t>هديل العتمه</t>
  </si>
  <si>
    <t>علاء ابولطيف</t>
  </si>
  <si>
    <t>ربيعه نقاوه أبو ناصر</t>
  </si>
  <si>
    <t>فطمة</t>
  </si>
  <si>
    <t>حسين الجوهري</t>
  </si>
  <si>
    <t>فتاه</t>
  </si>
  <si>
    <t>يرزة البلد</t>
  </si>
  <si>
    <t>عمار الفارس</t>
  </si>
  <si>
    <t>محمد علاء كوسا</t>
  </si>
  <si>
    <t>عبد الغفار</t>
  </si>
  <si>
    <t>جود كوسا</t>
  </si>
  <si>
    <t>عبدالغفار</t>
  </si>
  <si>
    <t>دلال الملا</t>
  </si>
  <si>
    <t>دمر جامع الوزان</t>
  </si>
  <si>
    <t>قوخار</t>
  </si>
  <si>
    <t>زينب عمران</t>
  </si>
  <si>
    <t>عواطف مره</t>
  </si>
  <si>
    <t xml:space="preserve">ذكر </t>
  </si>
  <si>
    <t>السنة ف1</t>
  </si>
  <si>
    <t>مسره</t>
  </si>
  <si>
    <t>سمير شاليش</t>
  </si>
  <si>
    <t>قاسم الفاضل</t>
  </si>
  <si>
    <t>ايات النحلاوي</t>
  </si>
  <si>
    <t>اسامه غنام</t>
  </si>
  <si>
    <t>سوزان البيروتي</t>
  </si>
  <si>
    <t>علاء الدين شالاتي</t>
  </si>
  <si>
    <t>عبد الله حامد</t>
  </si>
  <si>
    <t>مصطفى ريحان</t>
  </si>
  <si>
    <t>نرجس الحلبي</t>
  </si>
  <si>
    <t>مريم الشلبي</t>
  </si>
  <si>
    <t>احمد عزقول</t>
  </si>
  <si>
    <t>عبد الباسط داود</t>
  </si>
  <si>
    <t>محمد العبد القادر</t>
  </si>
  <si>
    <t>محمد المصطفى</t>
  </si>
  <si>
    <t>عبد الكريم سبسبي</t>
  </si>
  <si>
    <t>يسيره بكور</t>
  </si>
  <si>
    <t>ممتاز حماد</t>
  </si>
  <si>
    <t>حاكمه</t>
  </si>
  <si>
    <t>محمد الوزير</t>
  </si>
  <si>
    <t>اصف ابو لطيف</t>
  </si>
  <si>
    <t>علاء شعبان</t>
  </si>
  <si>
    <t>محمد ربيع الشيخ</t>
  </si>
  <si>
    <t>زهريه تقي</t>
  </si>
  <si>
    <t>ابراهيم خراطه</t>
  </si>
  <si>
    <t>زينب دلوان</t>
  </si>
  <si>
    <t>محمد رامز الخيمي</t>
  </si>
  <si>
    <t>عبد المعطي سرحان</t>
  </si>
  <si>
    <t>محمد معاذ البابا</t>
  </si>
  <si>
    <t>محمد هيشان</t>
  </si>
  <si>
    <t>عائشه جمعه</t>
  </si>
  <si>
    <t>معاذ محمد</t>
  </si>
  <si>
    <t>عيشه بسيط</t>
  </si>
  <si>
    <t>محمد خير بيرم</t>
  </si>
  <si>
    <t>مروه صفايا</t>
  </si>
  <si>
    <t>انس تونسي</t>
  </si>
  <si>
    <t>سعيد الحامض</t>
  </si>
  <si>
    <t>فهد الايوبي</t>
  </si>
  <si>
    <t>كنوز</t>
  </si>
  <si>
    <t>فراس الدرويش</t>
  </si>
  <si>
    <t>كفيه</t>
  </si>
  <si>
    <t>مازن طعمه</t>
  </si>
  <si>
    <t>محمد مراد عوده</t>
  </si>
  <si>
    <t>انس اسعد</t>
  </si>
  <si>
    <t>علاء شرف</t>
  </si>
  <si>
    <t>ميرفه</t>
  </si>
  <si>
    <t>بيان مارديني</t>
  </si>
  <si>
    <t>راويه الذيب هنيدي</t>
  </si>
  <si>
    <t>زيد</t>
  </si>
  <si>
    <t>نور  ملحم</t>
  </si>
  <si>
    <t>محمد المحمود</t>
  </si>
  <si>
    <t>هدى البني</t>
  </si>
  <si>
    <t>علاء كنعان</t>
  </si>
  <si>
    <t>بدر الدين احمد غريبو</t>
  </si>
  <si>
    <t>باهر بديوي</t>
  </si>
  <si>
    <t>احمد نبيل</t>
  </si>
  <si>
    <t>زكاء هيشو</t>
  </si>
  <si>
    <t>مستنفذ فصل أول 2021-2022/ يجب مراجعة شؤون الطلاب لاستكمال أوراق إعادة الارتباط والا يعتبر تسجيلك ملغى</t>
  </si>
  <si>
    <t>يجب مراجعة شؤون الطلاب لاستكمال أوراق إعادة الارتباط والا يعتبر تسجيلك ملغى</t>
  </si>
  <si>
    <r>
      <t xml:space="preserve">ثم تسليم استمارة التسجيل مع إيصال المصرف إلى شؤون طلاب المحاسبة - مركز التعليم المفتوح - الطابق الاول جانب كلية الحقوق خلال مدة أقصاها أسبوع من تاريخ إرسال الإيميل .
</t>
    </r>
    <r>
      <rPr>
        <b/>
        <sz val="14"/>
        <color theme="0"/>
        <rFont val="Sakkal Majalla"/>
      </rPr>
      <t>أو إرسالها عن طريق المؤسسة العامة للبريد إلى العنوان التالي :</t>
    </r>
    <r>
      <rPr>
        <sz val="14"/>
        <color theme="0"/>
        <rFont val="Sakkal Majalla"/>
      </rPr>
      <t xml:space="preserve">
 دمشق -البرامكة - مركز التعليم المفتوح - جانب كلية الحقوق - ص ب/ 35063/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</si>
</sst>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10000]yyyy/mm/dd;@"/>
    <numFmt numFmtId="165" formatCode="#,##0\ &quot;ل.س.‏&quot;"/>
    <numFmt numFmtId="166" formatCode="[$-1010000]d/m/yyyy;@"/>
  </numFmts>
  <fonts count="9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2"/>
      <name val="Arial"/>
      <family val="2"/>
    </font>
    <font>
      <b/>
      <sz val="12"/>
      <name val="Sakkal Majalla"/>
    </font>
    <font>
      <b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Traditional Arabic"/>
      <family val="1"/>
    </font>
    <font>
      <sz val="11"/>
      <color theme="0"/>
      <name val="Arial"/>
      <family val="2"/>
      <scheme val="minor"/>
    </font>
    <font>
      <u/>
      <sz val="10"/>
      <color theme="10"/>
      <name val="Arial"/>
      <family val="2"/>
    </font>
    <font>
      <sz val="11"/>
      <color rgb="FFFF0000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Sakkal Majalla"/>
    </font>
    <font>
      <b/>
      <sz val="16"/>
      <color theme="0"/>
      <name val="Arial"/>
      <family val="2"/>
    </font>
    <font>
      <b/>
      <sz val="1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4"/>
      <color theme="8" tint="-0.249977111117893"/>
      <name val="Arial"/>
      <family val="2"/>
      <scheme val="minor"/>
    </font>
    <font>
      <b/>
      <sz val="14"/>
      <name val="Arial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  <scheme val="minor"/>
    </font>
    <font>
      <b/>
      <sz val="10"/>
      <color theme="0"/>
      <name val="Arial"/>
      <family val="2"/>
    </font>
    <font>
      <b/>
      <sz val="14"/>
      <color theme="1"/>
      <name val="Sakkal Majalla"/>
    </font>
    <font>
      <sz val="11"/>
      <color theme="1"/>
      <name val="Sakkal Majalla"/>
    </font>
    <font>
      <b/>
      <sz val="18"/>
      <color theme="1"/>
      <name val="Sakkal Majalla"/>
    </font>
    <font>
      <b/>
      <sz val="14"/>
      <color rgb="FFFF0000"/>
      <name val="Sakkal Majalla"/>
    </font>
    <font>
      <b/>
      <sz val="18"/>
      <color rgb="FFFF0000"/>
      <name val="Sakkal Majalla"/>
    </font>
    <font>
      <b/>
      <sz val="14"/>
      <color theme="0"/>
      <name val="Sakkal Majalla"/>
    </font>
    <font>
      <b/>
      <u/>
      <sz val="14"/>
      <color theme="0"/>
      <name val="Sakkal Majalla"/>
    </font>
    <font>
      <sz val="14"/>
      <color theme="0"/>
      <name val="Sakkal Majalla"/>
    </font>
    <font>
      <sz val="11"/>
      <color theme="0"/>
      <name val="Sakkal Majalla"/>
    </font>
    <font>
      <sz val="14"/>
      <color theme="1"/>
      <name val="Sakkal Majalla"/>
    </font>
    <font>
      <b/>
      <u/>
      <sz val="16"/>
      <color theme="0"/>
      <name val="Sakkal Majalla"/>
    </font>
    <font>
      <b/>
      <sz val="16"/>
      <color rgb="FFFF0000"/>
      <name val="Sakkal Majalla"/>
    </font>
    <font>
      <b/>
      <u/>
      <sz val="12"/>
      <color theme="10"/>
      <name val="Sakkal Majalla"/>
    </font>
    <font>
      <b/>
      <sz val="16"/>
      <color rgb="FF0070C0"/>
      <name val="Sakkal Majalla"/>
    </font>
    <font>
      <b/>
      <u/>
      <sz val="12"/>
      <name val="Arial"/>
      <family val="2"/>
    </font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u/>
      <sz val="12"/>
      <color theme="0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  <scheme val="minor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u/>
      <sz val="10"/>
      <color theme="0"/>
      <name val="Arial"/>
      <family val="2"/>
    </font>
    <font>
      <sz val="11"/>
      <color theme="0"/>
      <name val="Arial"/>
      <family val="2"/>
    </font>
    <font>
      <b/>
      <sz val="8"/>
      <color theme="0"/>
      <name val="Arial"/>
      <family val="2"/>
    </font>
    <font>
      <sz val="14"/>
      <color rgb="FF002060"/>
      <name val="Arial"/>
      <family val="2"/>
    </font>
    <font>
      <sz val="11"/>
      <name val="Arial"/>
      <family val="2"/>
      <scheme val="minor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b/>
      <sz val="18"/>
      <color theme="0"/>
      <name val="Arial"/>
      <family val="2"/>
    </font>
    <font>
      <b/>
      <sz val="14"/>
      <color rgb="FF002060"/>
      <name val="Arial"/>
      <family val="2"/>
    </font>
    <font>
      <sz val="11"/>
      <name val="Arial"/>
      <family val="2"/>
    </font>
    <font>
      <sz val="8"/>
      <color theme="0"/>
      <name val="Arial"/>
      <family val="2"/>
    </font>
    <font>
      <b/>
      <sz val="12"/>
      <color rgb="FF002060"/>
      <name val="Arial"/>
      <family val="2"/>
    </font>
    <font>
      <sz val="10"/>
      <color theme="0"/>
      <name val="Arial"/>
      <family val="2"/>
    </font>
    <font>
      <sz val="12"/>
      <color rgb="FF002060"/>
      <name val="Arial"/>
      <family val="2"/>
    </font>
    <font>
      <b/>
      <sz val="18"/>
      <color rgb="FFFF0000"/>
      <name val="Arial"/>
      <family val="2"/>
    </font>
    <font>
      <b/>
      <sz val="14"/>
      <color theme="7" tint="0.79998168889431442"/>
      <name val="Arial"/>
      <family val="2"/>
      <scheme val="minor"/>
    </font>
    <font>
      <b/>
      <sz val="16"/>
      <color theme="0"/>
      <name val="Sakkal Majalla"/>
    </font>
    <font>
      <sz val="14"/>
      <name val="Sakkal Majalla"/>
    </font>
    <font>
      <sz val="14"/>
      <color rgb="FFFF0000"/>
      <name val="Sakkal Majalla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10"/>
      <color rgb="FF002060"/>
      <name val="Arial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2"/>
      <color theme="0"/>
      <name val="Sakkal Majalla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indexed="8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1"/>
      <color theme="2"/>
      <name val="Arial"/>
      <family val="2"/>
    </font>
    <font>
      <b/>
      <sz val="12"/>
      <color theme="2"/>
      <name val="Arial"/>
      <family val="2"/>
    </font>
    <font>
      <b/>
      <sz val="16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  <scheme val="minor"/>
    </font>
    <font>
      <sz val="12"/>
      <color indexed="8"/>
      <name val="Calibri"/>
      <family val="2"/>
    </font>
    <font>
      <sz val="12"/>
      <color indexed="8"/>
      <name val="Arial"/>
      <family val="2"/>
    </font>
    <font>
      <sz val="11"/>
      <name val="Arial"/>
      <family val="2"/>
      <charset val="178"/>
      <scheme val="minor"/>
    </font>
    <font>
      <sz val="11"/>
      <color indexed="8"/>
      <name val="Calibri"/>
      <family val="2"/>
      <charset val="178"/>
    </font>
    <font>
      <sz val="18"/>
      <color theme="1"/>
      <name val="Arial"/>
      <family val="2"/>
      <scheme val="minor"/>
    </font>
    <font>
      <sz val="18"/>
      <name val="Arial"/>
      <family val="2"/>
      <scheme val="minor"/>
    </font>
    <font>
      <b/>
      <sz val="22"/>
      <color rgb="FFFF0000"/>
      <name val="Sakkal Majalla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855A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C00000"/>
        <bgColor indexed="64"/>
      </patternFill>
    </fill>
  </fills>
  <borders count="14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0"/>
      </bottom>
      <diagonal/>
    </border>
    <border>
      <left/>
      <right style="dashDot">
        <color theme="0"/>
      </right>
      <top/>
      <bottom/>
      <diagonal/>
    </border>
    <border>
      <left style="dashDot">
        <color theme="0"/>
      </left>
      <right style="dashDot">
        <color theme="0"/>
      </right>
      <top/>
      <bottom/>
      <diagonal/>
    </border>
    <border>
      <left style="dashDotDot">
        <color theme="0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">
        <color theme="0"/>
      </left>
      <right style="dashDot">
        <color theme="0"/>
      </right>
      <top/>
      <bottom style="medium">
        <color theme="0"/>
      </bottom>
      <diagonal/>
    </border>
    <border>
      <left style="dashDot">
        <color theme="0"/>
      </left>
      <right/>
      <top/>
      <bottom/>
      <diagonal/>
    </border>
    <border>
      <left style="dashDot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dashDotDot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/>
      <diagonal/>
    </border>
    <border>
      <left style="mediumDashDot">
        <color auto="1"/>
      </left>
      <right style="mediumDashDot">
        <color auto="1"/>
      </right>
      <top/>
      <bottom/>
      <diagonal/>
    </border>
    <border>
      <left style="mediumDashDot">
        <color auto="1"/>
      </left>
      <right style="mediumDashDot">
        <color auto="1"/>
      </right>
      <top/>
      <bottom style="medium">
        <color auto="1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/>
      <top/>
      <bottom style="dashed">
        <color theme="0"/>
      </bottom>
      <diagonal/>
    </border>
    <border>
      <left/>
      <right style="medium">
        <color theme="0"/>
      </right>
      <top/>
      <bottom style="dashed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dashed">
        <color theme="0"/>
      </top>
      <bottom style="dashed">
        <color theme="0"/>
      </bottom>
      <diagonal/>
    </border>
    <border>
      <left/>
      <right/>
      <top style="dashed">
        <color theme="0"/>
      </top>
      <bottom style="dashed">
        <color theme="0"/>
      </bottom>
      <diagonal/>
    </border>
    <border>
      <left/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dashed">
        <color theme="0"/>
      </bottom>
      <diagonal/>
    </border>
    <border>
      <left style="medium">
        <color theme="0"/>
      </left>
      <right/>
      <top style="dashed">
        <color theme="0"/>
      </top>
      <bottom style="medium">
        <color theme="0"/>
      </bottom>
      <diagonal/>
    </border>
    <border>
      <left/>
      <right/>
      <top style="dashed">
        <color theme="0"/>
      </top>
      <bottom style="medium">
        <color theme="0"/>
      </bottom>
      <diagonal/>
    </border>
    <border>
      <left/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medium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auto="1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double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theme="0"/>
      </bottom>
      <diagonal/>
    </border>
    <border>
      <left/>
      <right/>
      <top style="double">
        <color auto="1"/>
      </top>
      <bottom style="thin">
        <color theme="0"/>
      </bottom>
      <diagonal/>
    </border>
    <border>
      <left/>
      <right style="dashed">
        <color theme="0"/>
      </right>
      <top style="double">
        <color auto="1"/>
      </top>
      <bottom style="thin">
        <color theme="0"/>
      </bottom>
      <diagonal/>
    </border>
    <border>
      <left style="dashed">
        <color theme="0"/>
      </left>
      <right/>
      <top style="double">
        <color auto="1"/>
      </top>
      <bottom style="thin">
        <color theme="0"/>
      </bottom>
      <diagonal/>
    </border>
    <border>
      <left/>
      <right style="double">
        <color auto="1"/>
      </right>
      <top style="double">
        <color auto="1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dashed">
        <color theme="0"/>
      </right>
      <top style="thin">
        <color theme="0"/>
      </top>
      <bottom style="double">
        <color indexed="64"/>
      </bottom>
      <diagonal/>
    </border>
    <border>
      <left style="dashed">
        <color theme="0"/>
      </left>
      <right style="dashed">
        <color theme="0"/>
      </right>
      <top style="thin">
        <color theme="0"/>
      </top>
      <bottom style="double">
        <color indexed="64"/>
      </bottom>
      <diagonal/>
    </border>
    <border>
      <left style="dashed">
        <color theme="0"/>
      </left>
      <right style="double">
        <color auto="1"/>
      </right>
      <top style="thin">
        <color theme="0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auto="1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/>
      <top style="thin">
        <color theme="0"/>
      </top>
      <bottom style="thin">
        <color theme="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rgb="FF3855A6"/>
      </left>
      <right/>
      <top style="thick">
        <color rgb="FF3855A6"/>
      </top>
      <bottom/>
      <diagonal/>
    </border>
    <border>
      <left/>
      <right/>
      <top style="thick">
        <color rgb="FF3855A6"/>
      </top>
      <bottom/>
      <diagonal/>
    </border>
    <border>
      <left/>
      <right style="thick">
        <color rgb="FF3855A6"/>
      </right>
      <top style="thick">
        <color rgb="FF3855A6"/>
      </top>
      <bottom/>
      <diagonal/>
    </border>
    <border>
      <left style="thick">
        <color rgb="FF3855A6"/>
      </left>
      <right/>
      <top/>
      <bottom style="thick">
        <color rgb="FF3855A6"/>
      </bottom>
      <diagonal/>
    </border>
    <border>
      <left/>
      <right/>
      <top/>
      <bottom style="thick">
        <color rgb="FF3855A6"/>
      </bottom>
      <diagonal/>
    </border>
    <border>
      <left/>
      <right style="thick">
        <color rgb="FF3855A6"/>
      </right>
      <top/>
      <bottom style="thick">
        <color rgb="FF3855A6"/>
      </bottom>
      <diagonal/>
    </border>
    <border>
      <left/>
      <right/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3">
    <xf numFmtId="0" fontId="0" fillId="0" borderId="0"/>
    <xf numFmtId="0" fontId="12" fillId="0" borderId="0" applyNumberFormat="0" applyFill="0" applyBorder="0" applyAlignment="0" applyProtection="0"/>
    <xf numFmtId="0" fontId="9" fillId="0" borderId="0"/>
    <xf numFmtId="0" fontId="10" fillId="0" borderId="0"/>
    <xf numFmtId="0" fontId="9" fillId="0" borderId="0"/>
    <xf numFmtId="0" fontId="41" fillId="0" borderId="0"/>
    <xf numFmtId="0" fontId="3" fillId="0" borderId="0"/>
    <xf numFmtId="0" fontId="79" fillId="0" borderId="0"/>
    <xf numFmtId="0" fontId="79" fillId="0" borderId="0"/>
    <xf numFmtId="0" fontId="83" fillId="0" borderId="0"/>
    <xf numFmtId="0" fontId="79" fillId="0" borderId="0"/>
    <xf numFmtId="0" fontId="2" fillId="0" borderId="0"/>
    <xf numFmtId="0" fontId="79" fillId="0" borderId="0"/>
  </cellStyleXfs>
  <cellXfs count="573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17" fillId="7" borderId="13" xfId="0" applyFont="1" applyFill="1" applyBorder="1" applyAlignment="1">
      <alignment horizontal="center" vertical="center"/>
    </xf>
    <xf numFmtId="0" fontId="17" fillId="7" borderId="14" xfId="0" applyFont="1" applyFill="1" applyBorder="1" applyAlignment="1">
      <alignment horizontal="center" vertical="center"/>
    </xf>
    <xf numFmtId="0" fontId="0" fillId="5" borderId="15" xfId="0" applyFill="1" applyBorder="1" applyAlignment="1" applyProtection="1">
      <alignment wrapText="1"/>
      <protection locked="0"/>
    </xf>
    <xf numFmtId="49" fontId="0" fillId="5" borderId="15" xfId="0" applyNumberFormat="1" applyFill="1" applyBorder="1" applyAlignment="1" applyProtection="1">
      <alignment wrapText="1"/>
      <protection locked="0"/>
    </xf>
    <xf numFmtId="49" fontId="17" fillId="7" borderId="14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 shrinkToFit="1"/>
      <protection hidden="1"/>
    </xf>
    <xf numFmtId="0" fontId="19" fillId="0" borderId="0" xfId="0" applyFont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14" fillId="0" borderId="0" xfId="0" applyFont="1" applyProtection="1">
      <protection hidden="1"/>
    </xf>
    <xf numFmtId="0" fontId="21" fillId="9" borderId="23" xfId="0" applyFont="1" applyFill="1" applyBorder="1" applyAlignment="1" applyProtection="1">
      <alignment horizontal="center" vertical="center"/>
      <protection hidden="1"/>
    </xf>
    <xf numFmtId="0" fontId="21" fillId="9" borderId="24" xfId="0" applyFont="1" applyFill="1" applyBorder="1" applyAlignment="1" applyProtection="1">
      <alignment horizontal="center" vertical="center"/>
      <protection hidden="1"/>
    </xf>
    <xf numFmtId="14" fontId="21" fillId="9" borderId="24" xfId="0" applyNumberFormat="1" applyFont="1" applyFill="1" applyBorder="1" applyAlignment="1" applyProtection="1">
      <alignment horizontal="center" vertical="center"/>
      <protection hidden="1"/>
    </xf>
    <xf numFmtId="14" fontId="0" fillId="0" borderId="0" xfId="0" applyNumberFormat="1" applyProtection="1">
      <protection hidden="1"/>
    </xf>
    <xf numFmtId="0" fontId="0" fillId="0" borderId="0" xfId="0" applyAlignment="1">
      <alignment wrapText="1"/>
    </xf>
    <xf numFmtId="0" fontId="27" fillId="0" borderId="0" xfId="0" applyFont="1"/>
    <xf numFmtId="0" fontId="26" fillId="0" borderId="0" xfId="0" applyFont="1" applyAlignment="1">
      <alignment horizontal="center"/>
    </xf>
    <xf numFmtId="0" fontId="26" fillId="0" borderId="0" xfId="0" applyFont="1"/>
    <xf numFmtId="0" fontId="32" fillId="9" borderId="63" xfId="1" applyFont="1" applyFill="1" applyBorder="1"/>
    <xf numFmtId="0" fontId="35" fillId="0" borderId="0" xfId="0" applyFont="1"/>
    <xf numFmtId="0" fontId="35" fillId="0" borderId="0" xfId="0" applyFont="1" applyAlignment="1">
      <alignment horizontal="center"/>
    </xf>
    <xf numFmtId="0" fontId="38" fillId="0" borderId="0" xfId="1" applyFont="1" applyFill="1" applyBorder="1" applyAlignment="1">
      <alignment vertical="center" wrapText="1"/>
    </xf>
    <xf numFmtId="0" fontId="38" fillId="0" borderId="0" xfId="1" applyFont="1" applyFill="1" applyAlignment="1"/>
    <xf numFmtId="0" fontId="13" fillId="0" borderId="0" xfId="0" applyFont="1" applyProtection="1">
      <protection hidden="1"/>
    </xf>
    <xf numFmtId="0" fontId="18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23" fillId="0" borderId="0" xfId="0" applyFont="1" applyAlignment="1" applyProtection="1">
      <alignment vertical="center" shrinkToFit="1"/>
      <protection hidden="1"/>
    </xf>
    <xf numFmtId="0" fontId="23" fillId="0" borderId="0" xfId="0" applyFont="1" applyProtection="1">
      <protection hidden="1"/>
    </xf>
    <xf numFmtId="0" fontId="17" fillId="7" borderId="108" xfId="0" applyFont="1" applyFill="1" applyBorder="1" applyAlignment="1">
      <alignment horizontal="center" vertical="center"/>
    </xf>
    <xf numFmtId="0" fontId="47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vertical="center" shrinkToFit="1"/>
      <protection hidden="1"/>
    </xf>
    <xf numFmtId="0" fontId="23" fillId="0" borderId="0" xfId="0" applyFont="1" applyAlignment="1" applyProtection="1">
      <alignment horizontal="center" vertical="center" shrinkToFit="1"/>
      <protection hidden="1"/>
    </xf>
    <xf numFmtId="0" fontId="43" fillId="0" borderId="0" xfId="1" applyFont="1" applyFill="1" applyBorder="1" applyAlignment="1" applyProtection="1">
      <alignment vertical="center"/>
      <protection hidden="1"/>
    </xf>
    <xf numFmtId="0" fontId="43" fillId="0" borderId="0" xfId="1" applyFont="1" applyFill="1" applyBorder="1" applyAlignment="1" applyProtection="1">
      <alignment vertical="center" wrapText="1"/>
      <protection hidden="1"/>
    </xf>
    <xf numFmtId="0" fontId="44" fillId="0" borderId="0" xfId="1" applyFont="1" applyFill="1" applyBorder="1" applyAlignment="1" applyProtection="1">
      <alignment vertical="center" wrapText="1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5" fillId="0" borderId="0" xfId="0" applyFont="1" applyProtection="1"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alignment vertical="center" wrapText="1"/>
      <protection hidden="1"/>
    </xf>
    <xf numFmtId="0" fontId="48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right" vertical="center"/>
      <protection hidden="1"/>
    </xf>
    <xf numFmtId="0" fontId="49" fillId="0" borderId="0" xfId="1" applyFont="1" applyFill="1" applyBorder="1" applyProtection="1">
      <protection hidden="1"/>
    </xf>
    <xf numFmtId="0" fontId="25" fillId="0" borderId="0" xfId="0" applyFont="1" applyAlignment="1" applyProtection="1">
      <alignment horizontal="center" vertical="center" wrapText="1"/>
      <protection hidden="1"/>
    </xf>
    <xf numFmtId="0" fontId="45" fillId="0" borderId="0" xfId="0" applyFont="1" applyAlignment="1" applyProtection="1">
      <alignment shrinkToFit="1"/>
      <protection hidden="1"/>
    </xf>
    <xf numFmtId="0" fontId="50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 shrinkToFit="1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0" xfId="0" applyFont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0" fontId="18" fillId="0" borderId="0" xfId="0" applyFont="1" applyAlignment="1" applyProtection="1">
      <alignment horizontal="center"/>
      <protection hidden="1"/>
    </xf>
    <xf numFmtId="0" fontId="51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right"/>
      <protection hidden="1"/>
    </xf>
    <xf numFmtId="0" fontId="52" fillId="0" borderId="0" xfId="1" applyFont="1" applyFill="1" applyBorder="1" applyAlignment="1" applyProtection="1">
      <alignment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23" fillId="0" borderId="22" xfId="0" applyFont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50" fillId="0" borderId="0" xfId="0" applyFont="1" applyProtection="1">
      <protection hidden="1"/>
    </xf>
    <xf numFmtId="0" fontId="58" fillId="0" borderId="0" xfId="0" applyFont="1" applyProtection="1">
      <protection hidden="1"/>
    </xf>
    <xf numFmtId="0" fontId="60" fillId="0" borderId="0" xfId="0" applyFont="1" applyProtection="1">
      <protection hidden="1"/>
    </xf>
    <xf numFmtId="0" fontId="59" fillId="0" borderId="0" xfId="0" applyFont="1" applyProtection="1">
      <protection hidden="1"/>
    </xf>
    <xf numFmtId="0" fontId="59" fillId="0" borderId="0" xfId="0" applyFont="1" applyAlignment="1" applyProtection="1">
      <alignment shrinkToFit="1"/>
      <protection hidden="1"/>
    </xf>
    <xf numFmtId="0" fontId="18" fillId="0" borderId="75" xfId="0" applyFont="1" applyBorder="1" applyAlignment="1" applyProtection="1">
      <alignment horizontal="center" vertical="center"/>
      <protection hidden="1"/>
    </xf>
    <xf numFmtId="0" fontId="18" fillId="16" borderId="75" xfId="0" applyFont="1" applyFill="1" applyBorder="1" applyAlignment="1" applyProtection="1">
      <alignment horizontal="center" vertical="center"/>
      <protection hidden="1"/>
    </xf>
    <xf numFmtId="0" fontId="61" fillId="0" borderId="0" xfId="0" applyFont="1" applyProtection="1">
      <protection hidden="1"/>
    </xf>
    <xf numFmtId="0" fontId="57" fillId="14" borderId="75" xfId="0" applyFont="1" applyFill="1" applyBorder="1" applyAlignment="1" applyProtection="1">
      <alignment horizontal="center" vertical="center"/>
      <protection hidden="1"/>
    </xf>
    <xf numFmtId="0" fontId="57" fillId="16" borderId="75" xfId="0" applyFont="1" applyFill="1" applyBorder="1" applyAlignment="1" applyProtection="1">
      <alignment horizontal="center" vertical="center"/>
      <protection hidden="1"/>
    </xf>
    <xf numFmtId="0" fontId="57" fillId="16" borderId="75" xfId="0" applyFont="1" applyFill="1" applyBorder="1" applyAlignment="1" applyProtection="1">
      <alignment horizontal="center" vertical="center"/>
      <protection locked="0" hidden="1"/>
    </xf>
    <xf numFmtId="0" fontId="44" fillId="0" borderId="0" xfId="0" applyFont="1" applyProtection="1"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0" fillId="15" borderId="0" xfId="0" applyFill="1" applyProtection="1">
      <protection hidden="1"/>
    </xf>
    <xf numFmtId="0" fontId="0" fillId="15" borderId="0" xfId="0" applyFill="1" applyAlignment="1" applyProtection="1">
      <alignment horizontal="center" vertical="center"/>
      <protection hidden="1"/>
    </xf>
    <xf numFmtId="0" fontId="69" fillId="0" borderId="8" xfId="0" applyFont="1" applyBorder="1" applyAlignment="1" applyProtection="1">
      <alignment horizontal="right" vertical="center" shrinkToFit="1"/>
      <protection hidden="1"/>
    </xf>
    <xf numFmtId="0" fontId="72" fillId="0" borderId="0" xfId="0" applyFont="1" applyAlignment="1" applyProtection="1">
      <alignment horizontal="center" vertical="center" shrinkToFit="1"/>
      <protection hidden="1"/>
    </xf>
    <xf numFmtId="0" fontId="70" fillId="0" borderId="83" xfId="0" applyFont="1" applyBorder="1" applyAlignment="1" applyProtection="1">
      <alignment horizontal="center" vertical="center" shrinkToFit="1"/>
      <protection hidden="1"/>
    </xf>
    <xf numFmtId="0" fontId="70" fillId="2" borderId="0" xfId="0" applyFont="1" applyFill="1" applyAlignment="1" applyProtection="1">
      <alignment horizontal="center" vertical="center" shrinkToFit="1"/>
      <protection hidden="1"/>
    </xf>
    <xf numFmtId="0" fontId="61" fillId="0" borderId="0" xfId="0" applyFont="1" applyAlignment="1" applyProtection="1">
      <alignment horizontal="center" vertical="center" shrinkToFit="1"/>
      <protection hidden="1"/>
    </xf>
    <xf numFmtId="0" fontId="70" fillId="0" borderId="80" xfId="0" applyFont="1" applyBorder="1" applyAlignment="1" applyProtection="1">
      <alignment horizontal="center" vertical="center" shrinkToFit="1"/>
      <protection hidden="1"/>
    </xf>
    <xf numFmtId="0" fontId="72" fillId="0" borderId="16" xfId="0" applyFont="1" applyBorder="1" applyAlignment="1" applyProtection="1">
      <alignment horizontal="center" vertical="center" shrinkToFit="1"/>
      <protection hidden="1"/>
    </xf>
    <xf numFmtId="0" fontId="72" fillId="0" borderId="82" xfId="0" applyFont="1" applyBorder="1" applyAlignment="1" applyProtection="1">
      <alignment horizontal="center" vertical="center" shrinkToFit="1"/>
      <protection hidden="1"/>
    </xf>
    <xf numFmtId="0" fontId="72" fillId="0" borderId="81" xfId="0" applyFont="1" applyBorder="1" applyAlignment="1" applyProtection="1">
      <alignment horizontal="center" vertical="center" shrinkToFit="1"/>
      <protection hidden="1"/>
    </xf>
    <xf numFmtId="0" fontId="70" fillId="0" borderId="12" xfId="0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 applyProtection="1">
      <alignment vertical="center" shrinkToFit="1"/>
      <protection hidden="1"/>
    </xf>
    <xf numFmtId="0" fontId="72" fillId="0" borderId="0" xfId="0" applyFont="1" applyAlignment="1" applyProtection="1">
      <alignment shrinkToFit="1"/>
      <protection hidden="1"/>
    </xf>
    <xf numFmtId="0" fontId="72" fillId="3" borderId="7" xfId="0" applyFont="1" applyFill="1" applyBorder="1" applyAlignment="1" applyProtection="1">
      <alignment vertical="center" shrinkToFit="1"/>
      <protection hidden="1"/>
    </xf>
    <xf numFmtId="0" fontId="72" fillId="3" borderId="109" xfId="0" applyFont="1" applyFill="1" applyBorder="1" applyAlignment="1" applyProtection="1">
      <alignment vertical="center" shrinkToFit="1"/>
      <protection hidden="1"/>
    </xf>
    <xf numFmtId="0" fontId="69" fillId="16" borderId="0" xfId="0" applyFont="1" applyFill="1" applyAlignment="1" applyProtection="1">
      <alignment horizontal="center" vertical="center" shrinkToFit="1"/>
      <protection hidden="1"/>
    </xf>
    <xf numFmtId="165" fontId="69" fillId="16" borderId="0" xfId="0" applyNumberFormat="1" applyFont="1" applyFill="1" applyAlignment="1" applyProtection="1">
      <alignment horizontal="center" vertical="center" shrinkToFit="1"/>
      <protection hidden="1"/>
    </xf>
    <xf numFmtId="165" fontId="69" fillId="16" borderId="112" xfId="0" applyNumberFormat="1" applyFont="1" applyFill="1" applyBorder="1" applyAlignment="1" applyProtection="1">
      <alignment horizontal="center" vertical="center" shrinkToFit="1"/>
      <protection hidden="1"/>
    </xf>
    <xf numFmtId="0" fontId="73" fillId="6" borderId="113" xfId="0" applyFont="1" applyFill="1" applyBorder="1" applyAlignment="1" applyProtection="1">
      <alignment horizontal="center" vertical="center" shrinkToFit="1"/>
      <protection hidden="1"/>
    </xf>
    <xf numFmtId="0" fontId="70" fillId="0" borderId="44" xfId="0" applyFont="1" applyBorder="1" applyAlignment="1" applyProtection="1">
      <alignment vertical="center" textRotation="90" shrinkToFit="1"/>
      <protection hidden="1"/>
    </xf>
    <xf numFmtId="0" fontId="72" fillId="0" borderId="44" xfId="0" applyFont="1" applyBorder="1" applyAlignment="1" applyProtection="1">
      <alignment horizontal="center" vertical="center" shrinkToFit="1"/>
      <protection hidden="1"/>
    </xf>
    <xf numFmtId="0" fontId="70" fillId="0" borderId="45" xfId="0" applyFont="1" applyBorder="1" applyAlignment="1" applyProtection="1">
      <alignment vertical="center" textRotation="90" shrinkToFit="1"/>
      <protection hidden="1"/>
    </xf>
    <xf numFmtId="0" fontId="72" fillId="0" borderId="45" xfId="0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 applyProtection="1">
      <alignment vertical="center" shrinkToFit="1"/>
      <protection hidden="1"/>
    </xf>
    <xf numFmtId="0" fontId="72" fillId="0" borderId="0" xfId="0" applyFont="1" applyProtection="1">
      <protection hidden="1"/>
    </xf>
    <xf numFmtId="0" fontId="72" fillId="0" borderId="117" xfId="0" applyFont="1" applyBorder="1" applyProtection="1">
      <protection hidden="1"/>
    </xf>
    <xf numFmtId="0" fontId="75" fillId="0" borderId="48" xfId="0" applyFont="1" applyBorder="1" applyAlignment="1">
      <alignment horizontal="center" vertical="center"/>
    </xf>
    <xf numFmtId="0" fontId="73" fillId="6" borderId="6" xfId="0" applyFont="1" applyFill="1" applyBorder="1" applyAlignment="1" applyProtection="1">
      <alignment horizontal="center" vertical="center" shrinkToFit="1"/>
      <protection hidden="1"/>
    </xf>
    <xf numFmtId="0" fontId="9" fillId="3" borderId="7" xfId="0" applyFont="1" applyFill="1" applyBorder="1" applyAlignment="1" applyProtection="1">
      <alignment horizontal="center" vertical="center" shrinkToFit="1"/>
      <protection hidden="1"/>
    </xf>
    <xf numFmtId="0" fontId="72" fillId="0" borderId="7" xfId="0" applyFont="1" applyBorder="1" applyAlignment="1" applyProtection="1">
      <alignment horizontal="center" vertical="center" shrinkToFit="1"/>
      <protection hidden="1"/>
    </xf>
    <xf numFmtId="0" fontId="70" fillId="0" borderId="0" xfId="0" applyFont="1" applyAlignment="1" applyProtection="1">
      <alignment horizontal="center" vertical="center" shrinkToFit="1"/>
      <protection hidden="1"/>
    </xf>
    <xf numFmtId="0" fontId="70" fillId="0" borderId="44" xfId="0" applyFont="1" applyBorder="1" applyAlignment="1" applyProtection="1">
      <alignment horizontal="center" vertical="top" shrinkToFit="1"/>
      <protection hidden="1"/>
    </xf>
    <xf numFmtId="0" fontId="70" fillId="0" borderId="45" xfId="0" applyFont="1" applyBorder="1" applyAlignment="1" applyProtection="1">
      <alignment horizontal="center" vertical="top" shrinkToFit="1"/>
      <protection hidden="1"/>
    </xf>
    <xf numFmtId="0" fontId="69" fillId="0" borderId="7" xfId="0" applyFont="1" applyBorder="1" applyAlignment="1" applyProtection="1">
      <alignment horizontal="right" vertical="center" shrinkToFit="1"/>
      <protection hidden="1"/>
    </xf>
    <xf numFmtId="0" fontId="70" fillId="0" borderId="7" xfId="0" applyFont="1" applyBorder="1" applyAlignment="1" applyProtection="1">
      <alignment horizontal="right" vertical="center" shrinkToFit="1"/>
      <protection hidden="1"/>
    </xf>
    <xf numFmtId="0" fontId="70" fillId="0" borderId="9" xfId="0" applyFont="1" applyBorder="1" applyAlignment="1" applyProtection="1">
      <alignment horizontal="center" vertical="center" shrinkToFit="1"/>
      <protection hidden="1"/>
    </xf>
    <xf numFmtId="0" fontId="70" fillId="0" borderId="7" xfId="0" applyFont="1" applyBorder="1" applyAlignment="1" applyProtection="1">
      <alignment horizontal="left" vertical="center" shrinkToFit="1"/>
      <protection hidden="1"/>
    </xf>
    <xf numFmtId="0" fontId="68" fillId="0" borderId="0" xfId="0" applyFont="1" applyAlignment="1">
      <alignment shrinkToFit="1"/>
    </xf>
    <xf numFmtId="49" fontId="68" fillId="0" borderId="0" xfId="0" applyNumberFormat="1" applyFont="1" applyAlignment="1">
      <alignment shrinkToFit="1"/>
    </xf>
    <xf numFmtId="0" fontId="16" fillId="0" borderId="0" xfId="0" applyFont="1" applyAlignment="1">
      <alignment vertical="center"/>
    </xf>
    <xf numFmtId="0" fontId="20" fillId="9" borderId="23" xfId="0" applyFont="1" applyFill="1" applyBorder="1" applyAlignment="1">
      <alignment horizontal="center" vertical="center"/>
    </xf>
    <xf numFmtId="0" fontId="20" fillId="9" borderId="24" xfId="0" applyFont="1" applyFill="1" applyBorder="1" applyAlignment="1">
      <alignment horizontal="center" vertical="center"/>
    </xf>
    <xf numFmtId="14" fontId="20" fillId="9" borderId="24" xfId="0" applyNumberFormat="1" applyFont="1" applyFill="1" applyBorder="1" applyAlignment="1">
      <alignment horizontal="center" vertical="center"/>
    </xf>
    <xf numFmtId="49" fontId="20" fillId="9" borderId="24" xfId="0" applyNumberFormat="1" applyFont="1" applyFill="1" applyBorder="1" applyAlignment="1">
      <alignment horizontal="center" vertical="center"/>
    </xf>
    <xf numFmtId="0" fontId="66" fillId="16" borderId="25" xfId="0" applyFont="1" applyFill="1" applyBorder="1" applyAlignment="1">
      <alignment horizontal="center"/>
    </xf>
    <xf numFmtId="164" fontId="66" fillId="16" borderId="25" xfId="0" applyNumberFormat="1" applyFont="1" applyFill="1" applyBorder="1" applyAlignment="1">
      <alignment horizontal="center"/>
    </xf>
    <xf numFmtId="49" fontId="66" fillId="16" borderId="25" xfId="0" applyNumberFormat="1" applyFont="1" applyFill="1" applyBorder="1" applyAlignment="1">
      <alignment horizontal="center"/>
    </xf>
    <xf numFmtId="0" fontId="66" fillId="16" borderId="26" xfId="0" applyFont="1" applyFill="1" applyBorder="1" applyAlignment="1">
      <alignment horizontal="center"/>
    </xf>
    <xf numFmtId="0" fontId="66" fillId="16" borderId="32" xfId="0" applyFont="1" applyFill="1" applyBorder="1" applyAlignment="1">
      <alignment horizontal="center"/>
    </xf>
    <xf numFmtId="0" fontId="66" fillId="16" borderId="27" xfId="0" applyFont="1" applyFill="1" applyBorder="1" applyAlignment="1">
      <alignment horizontal="center"/>
    </xf>
    <xf numFmtId="0" fontId="66" fillId="16" borderId="134" xfId="0" applyFont="1" applyFill="1" applyBorder="1" applyAlignment="1">
      <alignment horizontal="center"/>
    </xf>
    <xf numFmtId="0" fontId="29" fillId="20" borderId="135" xfId="0" applyFont="1" applyFill="1" applyBorder="1" applyAlignment="1">
      <alignment horizontal="center" vertical="center"/>
    </xf>
    <xf numFmtId="0" fontId="66" fillId="7" borderId="15" xfId="0" applyFont="1" applyFill="1" applyBorder="1" applyAlignment="1">
      <alignment horizontal="center" vertical="center"/>
    </xf>
    <xf numFmtId="0" fontId="29" fillId="20" borderId="15" xfId="0" applyFont="1" applyFill="1" applyBorder="1" applyAlignment="1">
      <alignment horizontal="center" vertical="center"/>
    </xf>
    <xf numFmtId="0" fontId="66" fillId="7" borderId="128" xfId="0" applyFont="1" applyFill="1" applyBorder="1" applyAlignment="1">
      <alignment horizontal="center" vertical="center"/>
    </xf>
    <xf numFmtId="0" fontId="29" fillId="20" borderId="127" xfId="0" applyFont="1" applyFill="1" applyBorder="1" applyAlignment="1">
      <alignment horizontal="center" vertical="center"/>
    </xf>
    <xf numFmtId="0" fontId="66" fillId="7" borderId="136" xfId="0" applyFont="1" applyFill="1" applyBorder="1" applyAlignment="1">
      <alignment horizontal="center" vertical="center"/>
    </xf>
    <xf numFmtId="0" fontId="53" fillId="0" borderId="0" xfId="0" applyFont="1"/>
    <xf numFmtId="0" fontId="66" fillId="3" borderId="127" xfId="0" applyFont="1" applyFill="1" applyBorder="1" applyAlignment="1">
      <alignment horizontal="center" vertical="center"/>
    </xf>
    <xf numFmtId="0" fontId="66" fillId="3" borderId="15" xfId="0" applyFont="1" applyFill="1" applyBorder="1" applyAlignment="1">
      <alignment horizontal="center" vertical="center"/>
    </xf>
    <xf numFmtId="1" fontId="66" fillId="3" borderId="128" xfId="0" applyNumberFormat="1" applyFont="1" applyFill="1" applyBorder="1" applyAlignment="1">
      <alignment horizontal="center"/>
    </xf>
    <xf numFmtId="0" fontId="66" fillId="3" borderId="128" xfId="0" applyFont="1" applyFill="1" applyBorder="1" applyAlignment="1">
      <alignment horizontal="center"/>
    </xf>
    <xf numFmtId="0" fontId="66" fillId="3" borderId="127" xfId="0" applyFont="1" applyFill="1" applyBorder="1" applyAlignment="1">
      <alignment horizontal="center"/>
    </xf>
    <xf numFmtId="0" fontId="66" fillId="3" borderId="15" xfId="0" applyFont="1" applyFill="1" applyBorder="1" applyAlignment="1">
      <alignment horizontal="center"/>
    </xf>
    <xf numFmtId="0" fontId="67" fillId="3" borderId="15" xfId="0" applyFont="1" applyFill="1" applyBorder="1" applyAlignment="1">
      <alignment horizontal="center"/>
    </xf>
    <xf numFmtId="0" fontId="66" fillId="3" borderId="15" xfId="0" applyFont="1" applyFill="1" applyBorder="1"/>
    <xf numFmtId="0" fontId="66" fillId="3" borderId="128" xfId="0" applyFont="1" applyFill="1" applyBorder="1" applyAlignment="1">
      <alignment horizontal="center" vertical="center"/>
    </xf>
    <xf numFmtId="14" fontId="0" fillId="0" borderId="0" xfId="0" applyNumberFormat="1"/>
    <xf numFmtId="0" fontId="0" fillId="0" borderId="0" xfId="0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0" fillId="0" borderId="0" xfId="0" applyNumberFormat="1" applyAlignment="1" applyProtection="1">
      <alignment wrapText="1"/>
      <protection locked="0"/>
    </xf>
    <xf numFmtId="0" fontId="53" fillId="0" borderId="0" xfId="0" applyFont="1" applyAlignment="1">
      <alignment wrapText="1"/>
    </xf>
    <xf numFmtId="0" fontId="76" fillId="21" borderId="0" xfId="0" applyFont="1" applyFill="1" applyAlignment="1">
      <alignment horizontal="center" vertical="center"/>
    </xf>
    <xf numFmtId="0" fontId="68" fillId="0" borderId="0" xfId="0" applyFont="1" applyProtection="1">
      <protection hidden="1"/>
    </xf>
    <xf numFmtId="0" fontId="77" fillId="0" borderId="0" xfId="0" applyFont="1" applyProtection="1">
      <protection hidden="1"/>
    </xf>
    <xf numFmtId="0" fontId="69" fillId="0" borderId="0" xfId="0" applyFont="1" applyProtection="1">
      <protection hidden="1"/>
    </xf>
    <xf numFmtId="0" fontId="78" fillId="0" borderId="0" xfId="0" applyFont="1" applyAlignment="1" applyProtection="1">
      <alignment vertical="center"/>
      <protection hidden="1"/>
    </xf>
    <xf numFmtId="0" fontId="74" fillId="0" borderId="0" xfId="0" applyFont="1" applyAlignment="1" applyProtection="1">
      <alignment vertical="center" shrinkToFit="1"/>
      <protection hidden="1"/>
    </xf>
    <xf numFmtId="0" fontId="12" fillId="0" borderId="0" xfId="1"/>
    <xf numFmtId="0" fontId="77" fillId="0" borderId="0" xfId="0" applyFont="1" applyAlignment="1" applyProtection="1">
      <alignment vertical="center"/>
      <protection hidden="1"/>
    </xf>
    <xf numFmtId="0" fontId="69" fillId="0" borderId="0" xfId="0" applyFont="1" applyAlignment="1" applyProtection="1">
      <alignment vertical="center"/>
      <protection hidden="1"/>
    </xf>
    <xf numFmtId="0" fontId="78" fillId="18" borderId="0" xfId="0" applyFont="1" applyFill="1" applyAlignment="1" applyProtection="1">
      <alignment horizontal="center" vertical="center" wrapText="1"/>
      <protection hidden="1"/>
    </xf>
    <xf numFmtId="0" fontId="78" fillId="14" borderId="77" xfId="0" applyFont="1" applyFill="1" applyBorder="1" applyAlignment="1" applyProtection="1">
      <alignment horizontal="center" vertical="center"/>
      <protection hidden="1"/>
    </xf>
    <xf numFmtId="0" fontId="80" fillId="0" borderId="0" xfId="0" applyFont="1" applyProtection="1">
      <protection hidden="1"/>
    </xf>
    <xf numFmtId="0" fontId="77" fillId="0" borderId="0" xfId="0" applyFont="1" applyAlignment="1" applyProtection="1">
      <alignment vertical="center" textRotation="90"/>
      <protection hidden="1"/>
    </xf>
    <xf numFmtId="0" fontId="81" fillId="0" borderId="0" xfId="0" applyFont="1" applyAlignment="1" applyProtection="1">
      <alignment shrinkToFit="1"/>
      <protection hidden="1"/>
    </xf>
    <xf numFmtId="0" fontId="82" fillId="0" borderId="0" xfId="0" applyFont="1" applyAlignment="1" applyProtection="1">
      <alignment vertical="center"/>
      <protection hidden="1"/>
    </xf>
    <xf numFmtId="0" fontId="74" fillId="0" borderId="0" xfId="0" applyFont="1" applyAlignment="1" applyProtection="1">
      <alignment vertical="center"/>
      <protection hidden="1"/>
    </xf>
    <xf numFmtId="0" fontId="17" fillId="7" borderId="13" xfId="0" applyFont="1" applyFill="1" applyBorder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7" fillId="4" borderId="2" xfId="0" applyFont="1" applyFill="1" applyBorder="1" applyAlignment="1" applyProtection="1">
      <alignment horizontal="center" vertical="center"/>
      <protection hidden="1"/>
    </xf>
    <xf numFmtId="0" fontId="7" fillId="4" borderId="43" xfId="0" applyFont="1" applyFill="1" applyBorder="1" applyAlignment="1" applyProtection="1">
      <alignment horizontal="center" vertical="center"/>
      <protection hidden="1"/>
    </xf>
    <xf numFmtId="0" fontId="7" fillId="4" borderId="49" xfId="0" applyFont="1" applyFill="1" applyBorder="1" applyAlignment="1" applyProtection="1">
      <alignment horizontal="center" vertical="center"/>
      <protection hidden="1"/>
    </xf>
    <xf numFmtId="0" fontId="58" fillId="4" borderId="43" xfId="0" applyFont="1" applyFill="1" applyBorder="1" applyAlignment="1" applyProtection="1">
      <alignment horizontal="center" vertical="center"/>
      <protection hidden="1"/>
    </xf>
    <xf numFmtId="0" fontId="58" fillId="4" borderId="49" xfId="0" applyFont="1" applyFill="1" applyBorder="1" applyAlignment="1" applyProtection="1">
      <alignment horizontal="center" vertical="center"/>
      <protection hidden="1"/>
    </xf>
    <xf numFmtId="0" fontId="58" fillId="4" borderId="74" xfId="0" applyFont="1" applyFill="1" applyBorder="1" applyAlignment="1" applyProtection="1">
      <alignment horizontal="center" vertical="center"/>
      <protection hidden="1"/>
    </xf>
    <xf numFmtId="0" fontId="58" fillId="4" borderId="2" xfId="0" applyFont="1" applyFill="1" applyBorder="1" applyAlignment="1" applyProtection="1">
      <alignment horizontal="center" vertical="center"/>
      <protection hidden="1"/>
    </xf>
    <xf numFmtId="0" fontId="7" fillId="4" borderId="74" xfId="0" applyFont="1" applyFill="1" applyBorder="1" applyAlignment="1" applyProtection="1">
      <alignment horizontal="center" vertical="center"/>
      <protection hidden="1"/>
    </xf>
    <xf numFmtId="2" fontId="66" fillId="16" borderId="32" xfId="0" applyNumberFormat="1" applyFont="1" applyFill="1" applyBorder="1" applyAlignment="1">
      <alignment horizontal="center"/>
    </xf>
    <xf numFmtId="0" fontId="0" fillId="5" borderId="109" xfId="0" applyFill="1" applyBorder="1" applyAlignment="1" applyProtection="1">
      <alignment wrapText="1"/>
      <protection locked="0" hidden="1"/>
    </xf>
    <xf numFmtId="0" fontId="17" fillId="7" borderId="13" xfId="0" applyFont="1" applyFill="1" applyBorder="1" applyAlignment="1" applyProtection="1">
      <alignment horizontal="center" vertical="center"/>
      <protection locked="0" hidden="1"/>
    </xf>
    <xf numFmtId="0" fontId="11" fillId="21" borderId="0" xfId="0" applyFont="1" applyFill="1" applyAlignment="1" applyProtection="1">
      <alignment wrapText="1"/>
      <protection locked="0" hidden="1"/>
    </xf>
    <xf numFmtId="0" fontId="0" fillId="0" borderId="0" xfId="0" applyAlignment="1" applyProtection="1">
      <alignment wrapText="1"/>
      <protection locked="0" hidden="1"/>
    </xf>
    <xf numFmtId="0" fontId="0" fillId="5" borderId="15" xfId="0" applyFill="1" applyBorder="1" applyAlignment="1" applyProtection="1">
      <alignment wrapText="1"/>
      <protection locked="0" hidden="1"/>
    </xf>
    <xf numFmtId="0" fontId="0" fillId="0" borderId="0" xfId="0" applyProtection="1">
      <protection locked="0" hidden="1"/>
    </xf>
    <xf numFmtId="0" fontId="17" fillId="7" borderId="15" xfId="0" applyFont="1" applyFill="1" applyBorder="1" applyAlignment="1" applyProtection="1">
      <alignment horizontal="center" vertical="center"/>
      <protection locked="0" hidden="1"/>
    </xf>
    <xf numFmtId="0" fontId="5" fillId="7" borderId="15" xfId="0" applyFont="1" applyFill="1" applyBorder="1" applyAlignment="1" applyProtection="1">
      <alignment horizontal="center" vertical="center"/>
      <protection locked="0" hidden="1"/>
    </xf>
    <xf numFmtId="166" fontId="0" fillId="5" borderId="109" xfId="0" applyNumberFormat="1" applyFill="1" applyBorder="1" applyAlignment="1" applyProtection="1">
      <alignment wrapText="1"/>
      <protection locked="0" hidden="1"/>
    </xf>
    <xf numFmtId="166" fontId="0" fillId="5" borderId="15" xfId="0" applyNumberFormat="1" applyFill="1" applyBorder="1" applyAlignment="1" applyProtection="1">
      <alignment wrapText="1"/>
      <protection locked="0" hidden="1"/>
    </xf>
    <xf numFmtId="0" fontId="84" fillId="14" borderId="75" xfId="0" applyFont="1" applyFill="1" applyBorder="1" applyAlignment="1" applyProtection="1">
      <alignment horizontal="center" vertical="center"/>
      <protection hidden="1"/>
    </xf>
    <xf numFmtId="0" fontId="84" fillId="16" borderId="75" xfId="0" applyFont="1" applyFill="1" applyBorder="1" applyAlignment="1" applyProtection="1">
      <alignment horizontal="center" vertical="center"/>
      <protection locked="0" hidden="1"/>
    </xf>
    <xf numFmtId="0" fontId="0" fillId="22" borderId="0" xfId="0" applyFill="1" applyAlignment="1" applyProtection="1">
      <alignment horizontal="center" vertical="center" wrapText="1"/>
      <protection hidden="1"/>
    </xf>
    <xf numFmtId="0" fontId="85" fillId="0" borderId="0" xfId="0" applyFont="1" applyProtection="1">
      <protection hidden="1"/>
    </xf>
    <xf numFmtId="0" fontId="86" fillId="0" borderId="0" xfId="0" applyFont="1" applyAlignment="1" applyProtection="1">
      <alignment vertical="center"/>
      <protection hidden="1"/>
    </xf>
    <xf numFmtId="0" fontId="88" fillId="0" borderId="22" xfId="0" applyFont="1" applyBorder="1" applyAlignment="1" applyProtection="1">
      <alignment horizontal="center" vertical="center"/>
      <protection hidden="1"/>
    </xf>
    <xf numFmtId="0" fontId="88" fillId="0" borderId="0" xfId="0" applyFont="1" applyAlignment="1" applyProtection="1">
      <alignment horizontal="center" vertical="center"/>
      <protection hidden="1"/>
    </xf>
    <xf numFmtId="0" fontId="88" fillId="0" borderId="0" xfId="0" applyFont="1" applyAlignment="1" applyProtection="1">
      <alignment vertical="center"/>
      <protection hidden="1"/>
    </xf>
    <xf numFmtId="0" fontId="88" fillId="0" borderId="0" xfId="0" applyFont="1" applyAlignment="1" applyProtection="1">
      <alignment vertical="center" shrinkToFit="1"/>
      <protection hidden="1"/>
    </xf>
    <xf numFmtId="0" fontId="55" fillId="0" borderId="0" xfId="0" applyFont="1" applyProtection="1">
      <protection hidden="1"/>
    </xf>
    <xf numFmtId="0" fontId="55" fillId="0" borderId="0" xfId="0" applyFont="1" applyAlignment="1" applyProtection="1">
      <alignment horizontal="center"/>
      <protection hidden="1"/>
    </xf>
    <xf numFmtId="0" fontId="89" fillId="0" borderId="0" xfId="0" applyFont="1" applyAlignment="1" applyProtection="1">
      <alignment horizontal="center" vertical="center"/>
      <protection hidden="1"/>
    </xf>
    <xf numFmtId="0" fontId="89" fillId="0" borderId="0" xfId="0" applyFont="1" applyAlignment="1" applyProtection="1">
      <alignment vertical="center"/>
      <protection hidden="1"/>
    </xf>
    <xf numFmtId="0" fontId="4" fillId="21" borderId="0" xfId="0" applyFont="1" applyFill="1" applyAlignment="1" applyProtection="1">
      <alignment horizontal="center" vertical="center"/>
      <protection hidden="1"/>
    </xf>
    <xf numFmtId="0" fontId="58" fillId="21" borderId="0" xfId="0" applyFont="1" applyFill="1" applyProtection="1">
      <protection hidden="1"/>
    </xf>
    <xf numFmtId="0" fontId="4" fillId="21" borderId="0" xfId="0" applyFont="1" applyFill="1" applyAlignment="1" applyProtection="1">
      <alignment vertical="center" shrinkToFit="1"/>
      <protection hidden="1"/>
    </xf>
    <xf numFmtId="0" fontId="4" fillId="21" borderId="0" xfId="0" applyFont="1" applyFill="1" applyProtection="1">
      <protection hidden="1"/>
    </xf>
    <xf numFmtId="0" fontId="4" fillId="21" borderId="0" xfId="0" applyFont="1" applyFill="1" applyAlignment="1" applyProtection="1">
      <alignment vertical="center"/>
      <protection hidden="1"/>
    </xf>
    <xf numFmtId="0" fontId="84" fillId="21" borderId="0" xfId="0" applyFont="1" applyFill="1" applyAlignment="1" applyProtection="1">
      <alignment vertical="center"/>
      <protection hidden="1"/>
    </xf>
    <xf numFmtId="0" fontId="70" fillId="21" borderId="0" xfId="0" applyFont="1" applyFill="1" applyProtection="1">
      <protection hidden="1"/>
    </xf>
    <xf numFmtId="0" fontId="7" fillId="21" borderId="0" xfId="0" applyFont="1" applyFill="1" applyAlignment="1" applyProtection="1">
      <alignment shrinkToFit="1"/>
      <protection hidden="1"/>
    </xf>
    <xf numFmtId="0" fontId="6" fillId="21" borderId="0" xfId="0" applyFont="1" applyFill="1" applyAlignment="1" applyProtection="1">
      <alignment vertical="center"/>
      <protection hidden="1"/>
    </xf>
    <xf numFmtId="0" fontId="9" fillId="21" borderId="0" xfId="0" applyFont="1" applyFill="1" applyProtection="1">
      <protection hidden="1"/>
    </xf>
    <xf numFmtId="0" fontId="87" fillId="21" borderId="0" xfId="0" applyFont="1" applyFill="1" applyAlignment="1" applyProtection="1">
      <alignment vertical="center"/>
      <protection hidden="1"/>
    </xf>
    <xf numFmtId="0" fontId="87" fillId="21" borderId="0" xfId="0" applyFont="1" applyFill="1" applyAlignment="1" applyProtection="1">
      <alignment vertical="center" shrinkToFit="1"/>
      <protection hidden="1"/>
    </xf>
    <xf numFmtId="0" fontId="87" fillId="21" borderId="0" xfId="0" applyFont="1" applyFill="1" applyProtection="1">
      <protection hidden="1"/>
    </xf>
    <xf numFmtId="0" fontId="70" fillId="21" borderId="0" xfId="0" applyFont="1" applyFill="1" applyAlignment="1" applyProtection="1">
      <alignment horizontal="center" vertical="center"/>
      <protection hidden="1"/>
    </xf>
    <xf numFmtId="0" fontId="84" fillId="21" borderId="0" xfId="0" applyFont="1" applyFill="1" applyAlignment="1" applyProtection="1">
      <alignment horizontal="right" vertical="center"/>
      <protection hidden="1"/>
    </xf>
    <xf numFmtId="0" fontId="8" fillId="21" borderId="0" xfId="0" applyFont="1" applyFill="1" applyAlignment="1" applyProtection="1">
      <alignment vertical="center"/>
      <protection hidden="1"/>
    </xf>
    <xf numFmtId="0" fontId="53" fillId="21" borderId="0" xfId="0" applyFont="1" applyFill="1"/>
    <xf numFmtId="0" fontId="58" fillId="21" borderId="0" xfId="0" applyFont="1" applyFill="1" applyAlignment="1" applyProtection="1">
      <alignment vertical="center"/>
      <protection hidden="1"/>
    </xf>
    <xf numFmtId="0" fontId="87" fillId="21" borderId="0" xfId="0" applyFont="1" applyFill="1" applyAlignment="1" applyProtection="1">
      <alignment horizontal="center" vertical="center"/>
      <protection hidden="1"/>
    </xf>
    <xf numFmtId="0" fontId="87" fillId="21" borderId="0" xfId="0" applyFont="1" applyFill="1" applyAlignment="1" applyProtection="1">
      <alignment horizontal="right"/>
      <protection hidden="1"/>
    </xf>
    <xf numFmtId="0" fontId="50" fillId="21" borderId="0" xfId="0" applyFont="1" applyFill="1" applyProtection="1">
      <protection hidden="1"/>
    </xf>
    <xf numFmtId="0" fontId="59" fillId="21" borderId="0" xfId="0" applyFont="1" applyFill="1" applyProtection="1">
      <protection hidden="1"/>
    </xf>
    <xf numFmtId="0" fontId="50" fillId="21" borderId="0" xfId="0" applyFont="1" applyFill="1"/>
    <xf numFmtId="0" fontId="23" fillId="21" borderId="0" xfId="0" applyFont="1" applyFill="1" applyProtection="1">
      <protection hidden="1"/>
    </xf>
    <xf numFmtId="0" fontId="90" fillId="0" borderId="0" xfId="0" applyFont="1" applyAlignment="1">
      <alignment shrinkToFit="1"/>
    </xf>
    <xf numFmtId="164" fontId="90" fillId="0" borderId="0" xfId="0" applyNumberFormat="1" applyFont="1" applyAlignment="1">
      <alignment shrinkToFit="1"/>
    </xf>
    <xf numFmtId="0" fontId="91" fillId="23" borderId="145" xfId="9" applyFont="1" applyFill="1" applyBorder="1"/>
    <xf numFmtId="14" fontId="91" fillId="23" borderId="145" xfId="9" applyNumberFormat="1" applyFont="1" applyFill="1" applyBorder="1"/>
    <xf numFmtId="0" fontId="14" fillId="0" borderId="0" xfId="0" applyFont="1"/>
    <xf numFmtId="0" fontId="92" fillId="23" borderId="145" xfId="10" applyFont="1" applyFill="1" applyBorder="1"/>
    <xf numFmtId="0" fontId="92" fillId="0" borderId="0" xfId="8" applyFont="1"/>
    <xf numFmtId="0" fontId="93" fillId="0" borderId="0" xfId="0" applyFont="1" applyAlignment="1">
      <alignment horizontal="center" vertical="center" shrinkToFit="1"/>
    </xf>
    <xf numFmtId="0" fontId="93" fillId="22" borderId="0" xfId="0" applyFont="1" applyFill="1" applyAlignment="1">
      <alignment horizontal="center" vertical="center" shrinkToFit="1"/>
    </xf>
    <xf numFmtId="0" fontId="93" fillId="21" borderId="0" xfId="0" applyFont="1" applyFill="1" applyAlignment="1">
      <alignment horizontal="center" vertical="center" shrinkToFit="1"/>
    </xf>
    <xf numFmtId="14" fontId="90" fillId="0" borderId="0" xfId="0" applyNumberFormat="1" applyFont="1" applyAlignment="1">
      <alignment shrinkToFit="1"/>
    </xf>
    <xf numFmtId="0" fontId="0" fillId="22" borderId="0" xfId="0" applyFill="1" applyAlignment="1">
      <alignment horizontal="center" vertical="center" shrinkToFit="1"/>
    </xf>
    <xf numFmtId="0" fontId="94" fillId="0" borderId="148" xfId="7" applyFont="1" applyBorder="1" applyAlignment="1">
      <alignment horizontal="center" vertical="center" shrinkToFit="1"/>
    </xf>
    <xf numFmtId="0" fontId="94" fillId="21" borderId="148" xfId="7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shrinkToFit="1"/>
    </xf>
    <xf numFmtId="0" fontId="91" fillId="0" borderId="0" xfId="12" applyFont="1" applyAlignment="1">
      <alignment wrapText="1"/>
    </xf>
    <xf numFmtId="14" fontId="91" fillId="0" borderId="0" xfId="12" applyNumberFormat="1" applyFont="1" applyAlignment="1">
      <alignment wrapText="1"/>
    </xf>
    <xf numFmtId="14" fontId="14" fillId="0" borderId="0" xfId="0" applyNumberFormat="1" applyFont="1"/>
    <xf numFmtId="0" fontId="90" fillId="0" borderId="144" xfId="0" applyFont="1" applyBorder="1" applyAlignment="1">
      <alignment shrinkToFit="1"/>
    </xf>
    <xf numFmtId="0" fontId="91" fillId="0" borderId="0" xfId="8" applyFont="1" applyAlignment="1">
      <alignment wrapText="1"/>
    </xf>
    <xf numFmtId="0" fontId="0" fillId="0" borderId="147" xfId="0" applyBorder="1"/>
    <xf numFmtId="14" fontId="0" fillId="0" borderId="146" xfId="0" applyNumberFormat="1" applyBorder="1"/>
    <xf numFmtId="0" fontId="0" fillId="0" borderId="146" xfId="0" applyBorder="1"/>
    <xf numFmtId="0" fontId="0" fillId="0" borderId="144" xfId="0" applyBorder="1"/>
    <xf numFmtId="0" fontId="0" fillId="0" borderId="147" xfId="0" applyBorder="1" applyAlignment="1">
      <alignment shrinkToFit="1"/>
    </xf>
    <xf numFmtId="0" fontId="0" fillId="22" borderId="0" xfId="0" applyFill="1" applyAlignment="1">
      <alignment shrinkToFit="1"/>
    </xf>
    <xf numFmtId="0" fontId="0" fillId="22" borderId="0" xfId="0" applyFill="1" applyAlignment="1">
      <alignment horizontal="center" vertical="center"/>
    </xf>
    <xf numFmtId="0" fontId="0" fillId="24" borderId="0" xfId="0" applyFill="1" applyAlignment="1">
      <alignment shrinkToFit="1"/>
    </xf>
    <xf numFmtId="0" fontId="95" fillId="0" borderId="0" xfId="0" applyFont="1"/>
    <xf numFmtId="0" fontId="96" fillId="0" borderId="0" xfId="0" applyFont="1"/>
    <xf numFmtId="49" fontId="95" fillId="0" borderId="0" xfId="0" applyNumberFormat="1" applyFont="1"/>
    <xf numFmtId="0" fontId="32" fillId="9" borderId="62" xfId="1" applyFont="1" applyFill="1" applyBorder="1" applyAlignment="1">
      <alignment horizontal="right"/>
    </xf>
    <xf numFmtId="0" fontId="32" fillId="9" borderId="31" xfId="1" applyFont="1" applyFill="1" applyBorder="1" applyAlignment="1">
      <alignment horizontal="right"/>
    </xf>
    <xf numFmtId="0" fontId="32" fillId="9" borderId="63" xfId="1" applyFont="1" applyFill="1" applyBorder="1" applyAlignment="1">
      <alignment horizontal="right"/>
    </xf>
    <xf numFmtId="0" fontId="33" fillId="9" borderId="64" xfId="0" applyFont="1" applyFill="1" applyBorder="1" applyAlignment="1">
      <alignment horizontal="right" vertical="center"/>
    </xf>
    <xf numFmtId="0" fontId="33" fillId="9" borderId="65" xfId="0" applyFont="1" applyFill="1" applyBorder="1" applyAlignment="1">
      <alignment horizontal="right" vertical="center"/>
    </xf>
    <xf numFmtId="0" fontId="33" fillId="9" borderId="66" xfId="0" applyFont="1" applyFill="1" applyBorder="1" applyAlignment="1">
      <alignment horizontal="right" vertical="center"/>
    </xf>
    <xf numFmtId="9" fontId="33" fillId="9" borderId="59" xfId="1" applyNumberFormat="1" applyFont="1" applyFill="1" applyBorder="1" applyAlignment="1">
      <alignment horizontal="right" vertical="center"/>
    </xf>
    <xf numFmtId="0" fontId="33" fillId="9" borderId="67" xfId="1" applyFont="1" applyFill="1" applyBorder="1" applyAlignment="1">
      <alignment horizontal="right" vertical="center"/>
    </xf>
    <xf numFmtId="0" fontId="28" fillId="0" borderId="0" xfId="0" applyFont="1" applyAlignment="1">
      <alignment horizontal="center"/>
    </xf>
    <xf numFmtId="0" fontId="29" fillId="0" borderId="5" xfId="0" applyFont="1" applyBorder="1" applyAlignment="1">
      <alignment horizontal="right"/>
    </xf>
    <xf numFmtId="0" fontId="30" fillId="9" borderId="51" xfId="0" applyFont="1" applyFill="1" applyBorder="1" applyAlignment="1">
      <alignment horizontal="center" vertical="center"/>
    </xf>
    <xf numFmtId="0" fontId="31" fillId="9" borderId="52" xfId="0" applyFont="1" applyFill="1" applyBorder="1" applyAlignment="1">
      <alignment horizontal="center" vertical="center"/>
    </xf>
    <xf numFmtId="0" fontId="31" fillId="9" borderId="58" xfId="0" applyFont="1" applyFill="1" applyBorder="1" applyAlignment="1">
      <alignment horizontal="center" vertical="center"/>
    </xf>
    <xf numFmtId="0" fontId="31" fillId="9" borderId="59" xfId="0" applyFont="1" applyFill="1" applyBorder="1" applyAlignment="1">
      <alignment horizontal="center" vertical="center"/>
    </xf>
    <xf numFmtId="0" fontId="31" fillId="9" borderId="53" xfId="0" applyFont="1" applyFill="1" applyBorder="1" applyAlignment="1">
      <alignment horizontal="center" vertical="center"/>
    </xf>
    <xf numFmtId="0" fontId="31" fillId="9" borderId="54" xfId="0" applyFont="1" applyFill="1" applyBorder="1" applyAlignment="1">
      <alignment horizontal="center" vertical="center"/>
    </xf>
    <xf numFmtId="0" fontId="31" fillId="9" borderId="60" xfId="0" applyFont="1" applyFill="1" applyBorder="1" applyAlignment="1">
      <alignment horizontal="center" vertical="center"/>
    </xf>
    <xf numFmtId="0" fontId="31" fillId="9" borderId="61" xfId="0" applyFont="1" applyFill="1" applyBorder="1" applyAlignment="1">
      <alignment horizontal="center" vertical="center"/>
    </xf>
    <xf numFmtId="0" fontId="32" fillId="9" borderId="55" xfId="1" applyFont="1" applyFill="1" applyBorder="1" applyAlignment="1">
      <alignment horizontal="right"/>
    </xf>
    <xf numFmtId="0" fontId="32" fillId="9" borderId="56" xfId="1" applyFont="1" applyFill="1" applyBorder="1" applyAlignment="1">
      <alignment horizontal="right"/>
    </xf>
    <xf numFmtId="0" fontId="32" fillId="9" borderId="57" xfId="1" applyFont="1" applyFill="1" applyBorder="1" applyAlignment="1">
      <alignment horizontal="right"/>
    </xf>
    <xf numFmtId="0" fontId="33" fillId="9" borderId="62" xfId="0" applyFont="1" applyFill="1" applyBorder="1" applyAlignment="1">
      <alignment horizontal="center"/>
    </xf>
    <xf numFmtId="0" fontId="33" fillId="9" borderId="31" xfId="0" applyFont="1" applyFill="1" applyBorder="1" applyAlignment="1">
      <alignment horizontal="center"/>
    </xf>
    <xf numFmtId="0" fontId="33" fillId="9" borderId="58" xfId="0" applyFont="1" applyFill="1" applyBorder="1" applyAlignment="1">
      <alignment horizontal="right" vertical="center"/>
    </xf>
    <xf numFmtId="0" fontId="33" fillId="9" borderId="59" xfId="0" applyFont="1" applyFill="1" applyBorder="1" applyAlignment="1">
      <alignment horizontal="right" vertical="center"/>
    </xf>
    <xf numFmtId="0" fontId="33" fillId="9" borderId="62" xfId="0" applyFont="1" applyFill="1" applyBorder="1" applyAlignment="1">
      <alignment horizontal="right"/>
    </xf>
    <xf numFmtId="0" fontId="33" fillId="9" borderId="31" xfId="0" applyFont="1" applyFill="1" applyBorder="1" applyAlignment="1">
      <alignment horizontal="right"/>
    </xf>
    <xf numFmtId="0" fontId="33" fillId="9" borderId="63" xfId="0" applyFont="1" applyFill="1" applyBorder="1" applyAlignment="1">
      <alignment horizontal="right"/>
    </xf>
    <xf numFmtId="0" fontId="34" fillId="9" borderId="59" xfId="0" applyFont="1" applyFill="1" applyBorder="1" applyAlignment="1">
      <alignment horizontal="right" vertical="center"/>
    </xf>
    <xf numFmtId="0" fontId="34" fillId="9" borderId="67" xfId="0" applyFont="1" applyFill="1" applyBorder="1" applyAlignment="1">
      <alignment horizontal="right" vertical="center"/>
    </xf>
    <xf numFmtId="0" fontId="36" fillId="9" borderId="31" xfId="1" applyFont="1" applyFill="1" applyBorder="1" applyAlignment="1">
      <alignment horizontal="center"/>
    </xf>
    <xf numFmtId="0" fontId="36" fillId="9" borderId="63" xfId="1" applyFont="1" applyFill="1" applyBorder="1" applyAlignment="1">
      <alignment horizontal="center"/>
    </xf>
    <xf numFmtId="0" fontId="33" fillId="9" borderId="64" xfId="0" applyFont="1" applyFill="1" applyBorder="1" applyAlignment="1">
      <alignment horizontal="right"/>
    </xf>
    <xf numFmtId="0" fontId="33" fillId="9" borderId="65" xfId="0" applyFont="1" applyFill="1" applyBorder="1" applyAlignment="1">
      <alignment horizontal="right"/>
    </xf>
    <xf numFmtId="0" fontId="33" fillId="9" borderId="66" xfId="0" applyFont="1" applyFill="1" applyBorder="1" applyAlignment="1">
      <alignment horizontal="right"/>
    </xf>
    <xf numFmtId="9" fontId="33" fillId="9" borderId="59" xfId="0" applyNumberFormat="1" applyFont="1" applyFill="1" applyBorder="1" applyAlignment="1">
      <alignment horizontal="right" vertical="center"/>
    </xf>
    <xf numFmtId="0" fontId="33" fillId="9" borderId="67" xfId="0" applyFont="1" applyFill="1" applyBorder="1" applyAlignment="1">
      <alignment horizontal="right" vertical="center"/>
    </xf>
    <xf numFmtId="0" fontId="33" fillId="9" borderId="50" xfId="0" applyFont="1" applyFill="1" applyBorder="1" applyAlignment="1">
      <alignment horizontal="center" vertical="center" wrapText="1"/>
    </xf>
    <xf numFmtId="0" fontId="33" fillId="9" borderId="0" xfId="0" applyFont="1" applyFill="1" applyAlignment="1">
      <alignment horizontal="center" vertical="center" wrapText="1"/>
    </xf>
    <xf numFmtId="0" fontId="33" fillId="9" borderId="46" xfId="0" applyFont="1" applyFill="1" applyBorder="1" applyAlignment="1">
      <alignment horizontal="center" vertical="center" wrapText="1"/>
    </xf>
    <xf numFmtId="0" fontId="33" fillId="9" borderId="58" xfId="0" applyFont="1" applyFill="1" applyBorder="1" applyAlignment="1">
      <alignment horizontal="right" vertical="center" wrapText="1"/>
    </xf>
    <xf numFmtId="0" fontId="33" fillId="9" borderId="59" xfId="0" applyFont="1" applyFill="1" applyBorder="1" applyAlignment="1">
      <alignment horizontal="right" vertical="center" wrapText="1"/>
    </xf>
    <xf numFmtId="9" fontId="33" fillId="9" borderId="59" xfId="0" applyNumberFormat="1" applyFont="1" applyFill="1" applyBorder="1" applyAlignment="1">
      <alignment horizontal="right"/>
    </xf>
    <xf numFmtId="0" fontId="33" fillId="9" borderId="67" xfId="0" applyFont="1" applyFill="1" applyBorder="1" applyAlignment="1">
      <alignment horizontal="right"/>
    </xf>
    <xf numFmtId="0" fontId="33" fillId="9" borderId="59" xfId="0" applyFont="1" applyFill="1" applyBorder="1" applyAlignment="1">
      <alignment horizontal="right"/>
    </xf>
    <xf numFmtId="9" fontId="33" fillId="9" borderId="59" xfId="0" applyNumberFormat="1" applyFont="1" applyFill="1" applyBorder="1" applyAlignment="1">
      <alignment horizontal="right" vertical="center" wrapText="1"/>
    </xf>
    <xf numFmtId="0" fontId="33" fillId="9" borderId="67" xfId="0" applyFont="1" applyFill="1" applyBorder="1" applyAlignment="1">
      <alignment horizontal="right" vertical="center" wrapText="1"/>
    </xf>
    <xf numFmtId="0" fontId="39" fillId="0" borderId="10" xfId="0" applyFont="1" applyBorder="1" applyAlignment="1">
      <alignment horizontal="center" wrapText="1"/>
    </xf>
    <xf numFmtId="0" fontId="39" fillId="0" borderId="3" xfId="0" applyFont="1" applyBorder="1" applyAlignment="1">
      <alignment horizontal="center" wrapText="1"/>
    </xf>
    <xf numFmtId="0" fontId="39" fillId="0" borderId="21" xfId="0" applyFont="1" applyBorder="1" applyAlignment="1">
      <alignment horizontal="center" wrapText="1"/>
    </xf>
    <xf numFmtId="0" fontId="39" fillId="0" borderId="11" xfId="0" applyFont="1" applyBorder="1" applyAlignment="1">
      <alignment horizontal="center" wrapText="1"/>
    </xf>
    <xf numFmtId="0" fontId="39" fillId="0" borderId="0" xfId="0" applyFont="1" applyAlignment="1">
      <alignment horizontal="center" wrapText="1"/>
    </xf>
    <xf numFmtId="0" fontId="39" fillId="0" borderId="17" xfId="0" applyFont="1" applyBorder="1" applyAlignment="1">
      <alignment horizontal="center" wrapText="1"/>
    </xf>
    <xf numFmtId="0" fontId="39" fillId="0" borderId="4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39" fillId="0" borderId="18" xfId="0" applyFont="1" applyBorder="1" applyAlignment="1">
      <alignment horizontal="center" wrapText="1"/>
    </xf>
    <xf numFmtId="0" fontId="33" fillId="9" borderId="68" xfId="0" applyFont="1" applyFill="1" applyBorder="1" applyAlignment="1">
      <alignment horizontal="right" vertical="center"/>
    </xf>
    <xf numFmtId="0" fontId="33" fillId="9" borderId="69" xfId="0" applyFont="1" applyFill="1" applyBorder="1" applyAlignment="1">
      <alignment horizontal="right" vertical="center"/>
    </xf>
    <xf numFmtId="0" fontId="33" fillId="9" borderId="70" xfId="0" applyFont="1" applyFill="1" applyBorder="1" applyAlignment="1">
      <alignment horizontal="right" vertical="center"/>
    </xf>
    <xf numFmtId="9" fontId="33" fillId="9" borderId="71" xfId="0" applyNumberFormat="1" applyFont="1" applyFill="1" applyBorder="1" applyAlignment="1">
      <alignment horizontal="right" vertical="center"/>
    </xf>
    <xf numFmtId="0" fontId="33" fillId="9" borderId="72" xfId="0" applyFont="1" applyFill="1" applyBorder="1" applyAlignment="1">
      <alignment horizontal="right" vertical="center"/>
    </xf>
    <xf numFmtId="0" fontId="33" fillId="9" borderId="62" xfId="0" applyFont="1" applyFill="1" applyBorder="1" applyAlignment="1">
      <alignment horizontal="right" wrapText="1"/>
    </xf>
    <xf numFmtId="0" fontId="33" fillId="9" borderId="31" xfId="0" applyFont="1" applyFill="1" applyBorder="1" applyAlignment="1">
      <alignment horizontal="right" wrapText="1"/>
    </xf>
    <xf numFmtId="0" fontId="33" fillId="9" borderId="63" xfId="0" applyFont="1" applyFill="1" applyBorder="1" applyAlignment="1">
      <alignment horizontal="right"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3" fillId="9" borderId="50" xfId="0" applyFont="1" applyFill="1" applyBorder="1" applyAlignment="1">
      <alignment horizontal="right" wrapText="1"/>
    </xf>
    <xf numFmtId="0" fontId="33" fillId="9" borderId="0" xfId="0" applyFont="1" applyFill="1" applyAlignment="1">
      <alignment horizontal="right" wrapText="1"/>
    </xf>
    <xf numFmtId="0" fontId="33" fillId="9" borderId="5" xfId="0" applyFont="1" applyFill="1" applyBorder="1" applyAlignment="1">
      <alignment horizontal="right" wrapText="1"/>
    </xf>
    <xf numFmtId="0" fontId="29" fillId="0" borderId="0" xfId="0" applyFont="1" applyAlignment="1">
      <alignment horizontal="right" vertical="center" wrapText="1"/>
    </xf>
    <xf numFmtId="0" fontId="29" fillId="0" borderId="0" xfId="0" applyFont="1" applyAlignment="1">
      <alignment horizontal="center"/>
    </xf>
    <xf numFmtId="0" fontId="74" fillId="14" borderId="0" xfId="0" applyFont="1" applyFill="1" applyAlignment="1">
      <alignment horizontal="right" vertical="center"/>
    </xf>
    <xf numFmtId="0" fontId="97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/>
    </xf>
    <xf numFmtId="0" fontId="4" fillId="21" borderId="79" xfId="0" applyFont="1" applyFill="1" applyBorder="1" applyAlignment="1" applyProtection="1">
      <alignment horizontal="center" vertical="center" shrinkToFit="1"/>
      <protection hidden="1"/>
    </xf>
    <xf numFmtId="0" fontId="4" fillId="21" borderId="0" xfId="0" applyFont="1" applyFill="1" applyAlignment="1" applyProtection="1">
      <alignment horizontal="center" vertical="center" shrinkToFit="1"/>
      <protection hidden="1"/>
    </xf>
    <xf numFmtId="0" fontId="4" fillId="21" borderId="97" xfId="0" applyFont="1" applyFill="1" applyBorder="1" applyAlignment="1" applyProtection="1">
      <alignment horizontal="center" vertical="center" shrinkToFit="1"/>
      <protection hidden="1"/>
    </xf>
    <xf numFmtId="0" fontId="7" fillId="3" borderId="75" xfId="1" applyFont="1" applyFill="1" applyBorder="1" applyAlignment="1" applyProtection="1">
      <alignment horizontal="center" vertical="center" shrinkToFit="1"/>
      <protection hidden="1"/>
    </xf>
    <xf numFmtId="0" fontId="52" fillId="10" borderId="94" xfId="0" applyFont="1" applyFill="1" applyBorder="1" applyAlignment="1" applyProtection="1">
      <alignment horizontal="center"/>
      <protection hidden="1"/>
    </xf>
    <xf numFmtId="0" fontId="52" fillId="10" borderId="95" xfId="0" applyFont="1" applyFill="1" applyBorder="1" applyAlignment="1" applyProtection="1">
      <alignment horizontal="center"/>
      <protection hidden="1"/>
    </xf>
    <xf numFmtId="0" fontId="23" fillId="15" borderId="75" xfId="0" applyFont="1" applyFill="1" applyBorder="1" applyAlignment="1" applyProtection="1">
      <alignment horizontal="center" vertical="center" shrinkToFit="1"/>
      <protection hidden="1"/>
    </xf>
    <xf numFmtId="0" fontId="7" fillId="3" borderId="104" xfId="1" applyFont="1" applyFill="1" applyBorder="1" applyAlignment="1" applyProtection="1">
      <alignment horizontal="center" vertical="center" shrinkToFit="1"/>
      <protection locked="0" hidden="1"/>
    </xf>
    <xf numFmtId="0" fontId="7" fillId="3" borderId="105" xfId="1" applyFont="1" applyFill="1" applyBorder="1" applyAlignment="1" applyProtection="1">
      <alignment horizontal="center" vertical="center" shrinkToFit="1"/>
      <protection locked="0" hidden="1"/>
    </xf>
    <xf numFmtId="0" fontId="7" fillId="3" borderId="106" xfId="1" applyFont="1" applyFill="1" applyBorder="1" applyAlignment="1" applyProtection="1">
      <alignment horizontal="center" vertical="center" shrinkToFit="1"/>
      <protection locked="0" hidden="1"/>
    </xf>
    <xf numFmtId="0" fontId="44" fillId="8" borderId="76" xfId="0" applyFont="1" applyFill="1" applyBorder="1" applyAlignment="1" applyProtection="1">
      <alignment horizontal="center"/>
      <protection hidden="1"/>
    </xf>
    <xf numFmtId="0" fontId="44" fillId="8" borderId="73" xfId="0" applyFont="1" applyFill="1" applyBorder="1" applyAlignment="1" applyProtection="1">
      <alignment horizontal="center"/>
      <protection hidden="1"/>
    </xf>
    <xf numFmtId="0" fontId="44" fillId="8" borderId="77" xfId="0" applyFont="1" applyFill="1" applyBorder="1" applyAlignment="1" applyProtection="1">
      <alignment horizontal="center"/>
      <protection hidden="1"/>
    </xf>
    <xf numFmtId="0" fontId="7" fillId="3" borderId="96" xfId="1" applyFont="1" applyFill="1" applyBorder="1" applyAlignment="1" applyProtection="1">
      <alignment horizontal="center" vertical="center" shrinkToFit="1"/>
      <protection hidden="1"/>
    </xf>
    <xf numFmtId="0" fontId="23" fillId="15" borderId="96" xfId="0" applyFont="1" applyFill="1" applyBorder="1" applyAlignment="1" applyProtection="1">
      <alignment horizontal="center" vertical="center" shrinkToFit="1"/>
      <protection hidden="1"/>
    </xf>
    <xf numFmtId="164" fontId="7" fillId="3" borderId="96" xfId="0" applyNumberFormat="1" applyFont="1" applyFill="1" applyBorder="1" applyAlignment="1" applyProtection="1">
      <alignment horizontal="center" vertical="center" shrinkToFit="1"/>
      <protection hidden="1"/>
    </xf>
    <xf numFmtId="0" fontId="7" fillId="3" borderId="75" xfId="0" applyFont="1" applyFill="1" applyBorder="1" applyAlignment="1" applyProtection="1">
      <alignment horizontal="center" vertical="center" shrinkToFit="1"/>
      <protection hidden="1"/>
    </xf>
    <xf numFmtId="0" fontId="7" fillId="3" borderId="96" xfId="0" applyFont="1" applyFill="1" applyBorder="1" applyAlignment="1" applyProtection="1">
      <alignment horizontal="center" vertical="center" shrinkToFit="1"/>
      <protection hidden="1"/>
    </xf>
    <xf numFmtId="0" fontId="44" fillId="19" borderId="0" xfId="0" applyFont="1" applyFill="1" applyAlignment="1" applyProtection="1">
      <alignment horizontal="center"/>
      <protection hidden="1"/>
    </xf>
    <xf numFmtId="0" fontId="63" fillId="0" borderId="0" xfId="0" applyFont="1" applyAlignment="1" applyProtection="1">
      <alignment horizontal="center"/>
      <protection hidden="1"/>
    </xf>
    <xf numFmtId="0" fontId="48" fillId="18" borderId="78" xfId="0" applyFont="1" applyFill="1" applyBorder="1" applyAlignment="1" applyProtection="1">
      <alignment horizontal="center"/>
      <protection hidden="1"/>
    </xf>
    <xf numFmtId="0" fontId="44" fillId="8" borderId="75" xfId="0" applyFont="1" applyFill="1" applyBorder="1" applyAlignment="1" applyProtection="1">
      <alignment horizontal="center"/>
      <protection hidden="1"/>
    </xf>
    <xf numFmtId="0" fontId="62" fillId="17" borderId="93" xfId="0" applyFont="1" applyFill="1" applyBorder="1" applyAlignment="1" applyProtection="1">
      <alignment horizontal="center" shrinkToFit="1"/>
      <protection hidden="1"/>
    </xf>
    <xf numFmtId="0" fontId="62" fillId="17" borderId="94" xfId="0" applyFont="1" applyFill="1" applyBorder="1" applyAlignment="1" applyProtection="1">
      <alignment horizontal="center" shrinkToFit="1"/>
      <protection hidden="1"/>
    </xf>
    <xf numFmtId="0" fontId="55" fillId="0" borderId="143" xfId="0" applyFont="1" applyBorder="1" applyAlignment="1" applyProtection="1">
      <alignment horizontal="center" shrinkToFit="1"/>
      <protection hidden="1"/>
    </xf>
    <xf numFmtId="0" fontId="56" fillId="8" borderId="0" xfId="0" applyFont="1" applyFill="1" applyAlignment="1" applyProtection="1">
      <alignment horizontal="center" vertical="center"/>
      <protection locked="0" hidden="1"/>
    </xf>
    <xf numFmtId="0" fontId="52" fillId="10" borderId="94" xfId="0" applyFont="1" applyFill="1" applyBorder="1" applyAlignment="1" applyProtection="1">
      <alignment horizontal="center"/>
      <protection locked="0" hidden="1"/>
    </xf>
    <xf numFmtId="0" fontId="52" fillId="10" borderId="95" xfId="0" applyFont="1" applyFill="1" applyBorder="1" applyAlignment="1" applyProtection="1">
      <alignment horizontal="center"/>
      <protection locked="0" hidden="1"/>
    </xf>
    <xf numFmtId="0" fontId="62" fillId="17" borderId="114" xfId="0" applyFont="1" applyFill="1" applyBorder="1" applyAlignment="1" applyProtection="1">
      <alignment horizontal="center" shrinkToFit="1"/>
      <protection hidden="1"/>
    </xf>
    <xf numFmtId="0" fontId="62" fillId="17" borderId="115" xfId="0" applyFont="1" applyFill="1" applyBorder="1" applyAlignment="1" applyProtection="1">
      <alignment horizontal="center" shrinkToFit="1"/>
      <protection hidden="1"/>
    </xf>
    <xf numFmtId="0" fontId="52" fillId="10" borderId="115" xfId="0" applyFont="1" applyFill="1" applyBorder="1" applyAlignment="1" applyProtection="1">
      <alignment horizontal="center"/>
      <protection hidden="1"/>
    </xf>
    <xf numFmtId="0" fontId="52" fillId="10" borderId="116" xfId="0" applyFont="1" applyFill="1" applyBorder="1" applyAlignment="1" applyProtection="1">
      <alignment horizontal="center"/>
      <protection hidden="1"/>
    </xf>
    <xf numFmtId="0" fontId="4" fillId="21" borderId="75" xfId="0" applyFont="1" applyFill="1" applyBorder="1" applyAlignment="1" applyProtection="1">
      <alignment horizontal="center" vertical="center" shrinkToFit="1"/>
      <protection hidden="1"/>
    </xf>
    <xf numFmtId="0" fontId="7" fillId="21" borderId="96" xfId="0" applyFont="1" applyFill="1" applyBorder="1" applyAlignment="1" applyProtection="1">
      <alignment horizontal="center" vertical="center" shrinkToFit="1"/>
      <protection hidden="1"/>
    </xf>
    <xf numFmtId="0" fontId="40" fillId="21" borderId="75" xfId="1" applyFont="1" applyFill="1" applyBorder="1" applyAlignment="1" applyProtection="1">
      <alignment horizontal="center" vertical="center" wrapText="1" shrinkToFit="1"/>
      <protection hidden="1"/>
    </xf>
    <xf numFmtId="0" fontId="40" fillId="21" borderId="75" xfId="1" applyFont="1" applyFill="1" applyBorder="1" applyAlignment="1" applyProtection="1">
      <alignment horizontal="center" vertical="center" shrinkToFit="1"/>
      <protection hidden="1"/>
    </xf>
    <xf numFmtId="0" fontId="7" fillId="21" borderId="75" xfId="0" applyFont="1" applyFill="1" applyBorder="1" applyAlignment="1" applyProtection="1">
      <alignment horizontal="center" vertical="center" shrinkToFit="1"/>
      <protection hidden="1"/>
    </xf>
    <xf numFmtId="0" fontId="4" fillId="21" borderId="75" xfId="1" applyFont="1" applyFill="1" applyBorder="1" applyAlignment="1" applyProtection="1">
      <alignment horizontal="center" vertical="center" shrinkToFit="1"/>
      <protection hidden="1"/>
    </xf>
    <xf numFmtId="0" fontId="7" fillId="3" borderId="76" xfId="1" applyFont="1" applyFill="1" applyBorder="1" applyAlignment="1" applyProtection="1">
      <alignment horizontal="center" vertical="center" shrinkToFit="1"/>
      <protection hidden="1"/>
    </xf>
    <xf numFmtId="0" fontId="7" fillId="3" borderId="73" xfId="1" applyFont="1" applyFill="1" applyBorder="1" applyAlignment="1" applyProtection="1">
      <alignment horizontal="center" vertical="center" shrinkToFit="1"/>
      <protection hidden="1"/>
    </xf>
    <xf numFmtId="0" fontId="7" fillId="3" borderId="77" xfId="1" applyFont="1" applyFill="1" applyBorder="1" applyAlignment="1" applyProtection="1">
      <alignment horizontal="center" vertical="center" shrinkToFit="1"/>
      <protection hidden="1"/>
    </xf>
    <xf numFmtId="0" fontId="8" fillId="3" borderId="75" xfId="1" applyFont="1" applyFill="1" applyBorder="1" applyAlignment="1" applyProtection="1">
      <alignment horizontal="center" vertical="center" shrinkToFit="1"/>
      <protection hidden="1"/>
    </xf>
    <xf numFmtId="0" fontId="52" fillId="10" borderId="101" xfId="0" applyFont="1" applyFill="1" applyBorder="1" applyAlignment="1" applyProtection="1">
      <alignment horizontal="center"/>
      <protection hidden="1"/>
    </xf>
    <xf numFmtId="0" fontId="52" fillId="10" borderId="99" xfId="0" applyFont="1" applyFill="1" applyBorder="1" applyAlignment="1" applyProtection="1">
      <alignment horizontal="center"/>
      <protection hidden="1"/>
    </xf>
    <xf numFmtId="0" fontId="52" fillId="10" borderId="102" xfId="0" applyFont="1" applyFill="1" applyBorder="1" applyAlignment="1" applyProtection="1">
      <alignment horizontal="center"/>
      <protection hidden="1"/>
    </xf>
    <xf numFmtId="0" fontId="40" fillId="22" borderId="0" xfId="1" applyFont="1" applyFill="1" applyBorder="1" applyAlignment="1" applyProtection="1">
      <alignment horizontal="center" vertical="center" shrinkToFit="1"/>
      <protection hidden="1"/>
    </xf>
    <xf numFmtId="0" fontId="7" fillId="0" borderId="75" xfId="1" applyFont="1" applyFill="1" applyBorder="1" applyAlignment="1" applyProtection="1">
      <alignment horizontal="center" vertical="center" shrinkToFit="1"/>
      <protection hidden="1"/>
    </xf>
    <xf numFmtId="0" fontId="40" fillId="0" borderId="0" xfId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horizontal="center" vertical="center" shrinkToFit="1"/>
      <protection hidden="1"/>
    </xf>
    <xf numFmtId="0" fontId="7" fillId="3" borderId="107" xfId="0" applyFont="1" applyFill="1" applyBorder="1" applyAlignment="1" applyProtection="1">
      <alignment horizontal="center" vertical="center" shrinkToFit="1"/>
      <protection hidden="1"/>
    </xf>
    <xf numFmtId="0" fontId="7" fillId="3" borderId="0" xfId="0" applyFont="1" applyFill="1" applyAlignment="1" applyProtection="1">
      <alignment horizontal="center" vertical="center" shrinkToFit="1"/>
      <protection hidden="1"/>
    </xf>
    <xf numFmtId="0" fontId="62" fillId="17" borderId="98" xfId="0" applyFont="1" applyFill="1" applyBorder="1" applyAlignment="1" applyProtection="1">
      <alignment horizontal="center" shrinkToFit="1"/>
      <protection hidden="1"/>
    </xf>
    <xf numFmtId="0" fontId="62" fillId="17" borderId="99" xfId="0" applyFont="1" applyFill="1" applyBorder="1" applyAlignment="1" applyProtection="1">
      <alignment horizontal="center" shrinkToFit="1"/>
      <protection hidden="1"/>
    </xf>
    <xf numFmtId="0" fontId="62" fillId="17" borderId="100" xfId="0" applyFont="1" applyFill="1" applyBorder="1" applyAlignment="1" applyProtection="1">
      <alignment horizontal="center" shrinkToFit="1"/>
      <protection hidden="1"/>
    </xf>
    <xf numFmtId="164" fontId="7" fillId="3" borderId="75" xfId="1" applyNumberFormat="1" applyFont="1" applyFill="1" applyBorder="1" applyAlignment="1" applyProtection="1">
      <alignment horizontal="center" vertical="center" shrinkToFit="1"/>
      <protection hidden="1"/>
    </xf>
    <xf numFmtId="2" fontId="7" fillId="3" borderId="96" xfId="0" applyNumberFormat="1" applyFont="1" applyFill="1" applyBorder="1" applyAlignment="1" applyProtection="1">
      <alignment horizontal="center" vertical="center" shrinkToFit="1"/>
      <protection hidden="1"/>
    </xf>
    <xf numFmtId="0" fontId="48" fillId="18" borderId="0" xfId="0" applyFont="1" applyFill="1" applyAlignment="1" applyProtection="1">
      <alignment horizontal="center" vertical="center"/>
      <protection hidden="1"/>
    </xf>
    <xf numFmtId="0" fontId="48" fillId="18" borderId="0" xfId="0" applyFont="1" applyFill="1" applyAlignment="1" applyProtection="1">
      <alignment horizontal="center" vertical="center" shrinkToFit="1"/>
      <protection hidden="1"/>
    </xf>
    <xf numFmtId="0" fontId="73" fillId="6" borderId="111" xfId="0" applyFont="1" applyFill="1" applyBorder="1" applyAlignment="1" applyProtection="1">
      <alignment horizontal="center" shrinkToFit="1"/>
      <protection hidden="1"/>
    </xf>
    <xf numFmtId="0" fontId="73" fillId="6" borderId="8" xfId="0" applyFont="1" applyFill="1" applyBorder="1" applyAlignment="1" applyProtection="1">
      <alignment horizontal="center" shrinkToFit="1"/>
      <protection hidden="1"/>
    </xf>
    <xf numFmtId="0" fontId="73" fillId="6" borderId="108" xfId="0" applyFont="1" applyFill="1" applyBorder="1" applyAlignment="1" applyProtection="1">
      <alignment horizontal="center" shrinkToFit="1"/>
      <protection hidden="1"/>
    </xf>
    <xf numFmtId="0" fontId="73" fillId="6" borderId="48" xfId="0" applyFont="1" applyFill="1" applyBorder="1" applyAlignment="1" applyProtection="1">
      <alignment horizontal="center" vertical="center" shrinkToFit="1"/>
      <protection hidden="1"/>
    </xf>
    <xf numFmtId="0" fontId="73" fillId="6" borderId="0" xfId="0" applyFont="1" applyFill="1" applyAlignment="1" applyProtection="1">
      <alignment horizontal="center" vertical="center" shrinkToFit="1"/>
      <protection hidden="1"/>
    </xf>
    <xf numFmtId="0" fontId="73" fillId="6" borderId="112" xfId="0" applyFont="1" applyFill="1" applyBorder="1" applyAlignment="1" applyProtection="1">
      <alignment horizontal="center" vertical="center" shrinkToFit="1"/>
      <protection hidden="1"/>
    </xf>
    <xf numFmtId="165" fontId="69" fillId="16" borderId="7" xfId="0" applyNumberFormat="1" applyFont="1" applyFill="1" applyBorder="1" applyAlignment="1" applyProtection="1">
      <alignment horizontal="center" vertical="center" shrinkToFit="1"/>
      <protection hidden="1"/>
    </xf>
    <xf numFmtId="22" fontId="69" fillId="0" borderId="0" xfId="0" applyNumberFormat="1" applyFont="1" applyAlignment="1" applyProtection="1">
      <alignment horizontal="center" vertical="center" shrinkToFit="1" readingOrder="2"/>
      <protection hidden="1"/>
    </xf>
    <xf numFmtId="0" fontId="70" fillId="0" borderId="87" xfId="0" applyFont="1" applyBorder="1" applyAlignment="1" applyProtection="1">
      <alignment horizontal="right" vertical="center" shrinkToFit="1"/>
      <protection hidden="1"/>
    </xf>
    <xf numFmtId="0" fontId="70" fillId="0" borderId="9" xfId="0" applyFont="1" applyBorder="1" applyAlignment="1" applyProtection="1">
      <alignment horizontal="right" vertical="center" shrinkToFit="1"/>
      <protection hidden="1"/>
    </xf>
    <xf numFmtId="0" fontId="71" fillId="3" borderId="9" xfId="1" applyNumberFormat="1" applyFont="1" applyFill="1" applyBorder="1" applyAlignment="1" applyProtection="1">
      <alignment horizontal="center" vertical="center" shrinkToFit="1"/>
      <protection hidden="1"/>
    </xf>
    <xf numFmtId="0" fontId="70" fillId="0" borderId="9" xfId="0" applyFont="1" applyBorder="1" applyAlignment="1" applyProtection="1">
      <alignment horizontal="center" vertical="center" shrinkToFit="1"/>
      <protection hidden="1"/>
    </xf>
    <xf numFmtId="0" fontId="69" fillId="3" borderId="9" xfId="0" applyFont="1" applyFill="1" applyBorder="1" applyAlignment="1" applyProtection="1">
      <alignment horizontal="center" vertical="center" shrinkToFit="1"/>
      <protection hidden="1"/>
    </xf>
    <xf numFmtId="0" fontId="72" fillId="3" borderId="7" xfId="0" applyFont="1" applyFill="1" applyBorder="1" applyAlignment="1" applyProtection="1">
      <alignment horizontal="center" vertical="center" shrinkToFit="1"/>
      <protection hidden="1"/>
    </xf>
    <xf numFmtId="0" fontId="69" fillId="0" borderId="89" xfId="0" applyFont="1" applyBorder="1" applyAlignment="1" applyProtection="1">
      <alignment horizontal="right" vertical="center" shrinkToFit="1"/>
      <protection hidden="1"/>
    </xf>
    <xf numFmtId="0" fontId="69" fillId="0" borderId="7" xfId="0" applyFont="1" applyBorder="1" applyAlignment="1" applyProtection="1">
      <alignment horizontal="right" vertical="center" shrinkToFit="1"/>
      <protection hidden="1"/>
    </xf>
    <xf numFmtId="0" fontId="70" fillId="0" borderId="16" xfId="0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 applyProtection="1">
      <alignment horizontal="center" vertical="center" shrinkToFit="1"/>
      <protection hidden="1"/>
    </xf>
    <xf numFmtId="49" fontId="9" fillId="3" borderId="8" xfId="0" applyNumberFormat="1" applyFont="1" applyFill="1" applyBorder="1" applyAlignment="1" applyProtection="1">
      <alignment horizontal="center" vertical="center" shrinkToFit="1"/>
      <protection hidden="1"/>
    </xf>
    <xf numFmtId="0" fontId="9" fillId="3" borderId="8" xfId="0" applyFont="1" applyFill="1" applyBorder="1" applyAlignment="1" applyProtection="1">
      <alignment horizontal="center" vertical="center" shrinkToFit="1"/>
      <protection hidden="1"/>
    </xf>
    <xf numFmtId="0" fontId="54" fillId="11" borderId="3" xfId="0" applyFont="1" applyFill="1" applyBorder="1" applyAlignment="1" applyProtection="1">
      <alignment horizontal="right" vertical="center" wrapText="1" shrinkToFit="1"/>
      <protection hidden="1"/>
    </xf>
    <xf numFmtId="0" fontId="54" fillId="11" borderId="0" xfId="0" applyFont="1" applyFill="1" applyAlignment="1" applyProtection="1">
      <alignment horizontal="right" vertical="center" wrapText="1" shrinkToFit="1"/>
      <protection hidden="1"/>
    </xf>
    <xf numFmtId="0" fontId="70" fillId="3" borderId="9" xfId="0" applyFont="1" applyFill="1" applyBorder="1" applyAlignment="1" applyProtection="1">
      <alignment horizontal="center" vertical="center" shrinkToFit="1"/>
      <protection hidden="1"/>
    </xf>
    <xf numFmtId="0" fontId="70" fillId="3" borderId="88" xfId="0" applyFont="1" applyFill="1" applyBorder="1" applyAlignment="1" applyProtection="1">
      <alignment horizontal="center" vertical="center" shrinkToFit="1"/>
      <protection hidden="1"/>
    </xf>
    <xf numFmtId="0" fontId="70" fillId="3" borderId="7" xfId="0" applyFont="1" applyFill="1" applyBorder="1" applyAlignment="1" applyProtection="1">
      <alignment horizontal="center" vertical="center" shrinkToFit="1"/>
      <protection hidden="1"/>
    </xf>
    <xf numFmtId="164" fontId="72" fillId="3" borderId="7" xfId="0" applyNumberFormat="1" applyFont="1" applyFill="1" applyBorder="1" applyAlignment="1" applyProtection="1">
      <alignment horizontal="center" vertical="center" shrinkToFit="1"/>
      <protection hidden="1"/>
    </xf>
    <xf numFmtId="0" fontId="69" fillId="0" borderId="7" xfId="0" applyFont="1" applyBorder="1" applyAlignment="1" applyProtection="1">
      <alignment horizontal="left" vertical="center" shrinkToFit="1"/>
      <protection hidden="1"/>
    </xf>
    <xf numFmtId="0" fontId="69" fillId="0" borderId="90" xfId="0" applyFont="1" applyBorder="1" applyAlignment="1" applyProtection="1">
      <alignment horizontal="left" vertical="center" shrinkToFit="1"/>
      <protection hidden="1"/>
    </xf>
    <xf numFmtId="0" fontId="70" fillId="0" borderId="7" xfId="0" applyFont="1" applyBorder="1" applyAlignment="1" applyProtection="1">
      <alignment horizontal="left" vertical="center" shrinkToFit="1"/>
      <protection hidden="1"/>
    </xf>
    <xf numFmtId="0" fontId="70" fillId="0" borderId="90" xfId="0" applyFont="1" applyBorder="1" applyAlignment="1" applyProtection="1">
      <alignment horizontal="left" vertical="center" shrinkToFit="1"/>
      <protection hidden="1"/>
    </xf>
    <xf numFmtId="0" fontId="70" fillId="0" borderId="89" xfId="0" applyFont="1" applyBorder="1" applyAlignment="1" applyProtection="1">
      <alignment horizontal="right" vertical="center" shrinkToFit="1"/>
      <protection hidden="1"/>
    </xf>
    <xf numFmtId="0" fontId="70" fillId="0" borderId="7" xfId="0" applyFont="1" applyBorder="1" applyAlignment="1" applyProtection="1">
      <alignment horizontal="right" vertical="center" shrinkToFit="1"/>
      <protection hidden="1"/>
    </xf>
    <xf numFmtId="0" fontId="69" fillId="3" borderId="7" xfId="0" applyFont="1" applyFill="1" applyBorder="1" applyAlignment="1" applyProtection="1">
      <alignment horizontal="center" vertical="center" shrinkToFit="1"/>
      <protection hidden="1"/>
    </xf>
    <xf numFmtId="0" fontId="9" fillId="3" borderId="7" xfId="0" applyFont="1" applyFill="1" applyBorder="1" applyAlignment="1" applyProtection="1">
      <alignment horizontal="center" vertical="center" shrinkToFit="1"/>
      <protection hidden="1"/>
    </xf>
    <xf numFmtId="0" fontId="72" fillId="3" borderId="90" xfId="0" applyFont="1" applyFill="1" applyBorder="1" applyAlignment="1" applyProtection="1">
      <alignment horizontal="center" vertical="center" shrinkToFit="1"/>
      <protection hidden="1"/>
    </xf>
    <xf numFmtId="49" fontId="9" fillId="3" borderId="7" xfId="0" applyNumberFormat="1" applyFont="1" applyFill="1" applyBorder="1" applyAlignment="1" applyProtection="1">
      <alignment horizontal="center" vertical="center" shrinkToFit="1"/>
      <protection hidden="1"/>
    </xf>
    <xf numFmtId="165" fontId="72" fillId="3" borderId="7" xfId="0" applyNumberFormat="1" applyFont="1" applyFill="1" applyBorder="1" applyAlignment="1" applyProtection="1">
      <alignment horizontal="right" vertical="center" shrinkToFit="1"/>
      <protection hidden="1"/>
    </xf>
    <xf numFmtId="165" fontId="72" fillId="3" borderId="109" xfId="0" applyNumberFormat="1" applyFont="1" applyFill="1" applyBorder="1" applyAlignment="1" applyProtection="1">
      <alignment horizontal="right" vertical="center" shrinkToFit="1"/>
      <protection hidden="1"/>
    </xf>
    <xf numFmtId="0" fontId="69" fillId="0" borderId="91" xfId="0" applyFont="1" applyBorder="1" applyAlignment="1" applyProtection="1">
      <alignment horizontal="right" vertical="center" shrinkToFit="1"/>
      <protection hidden="1"/>
    </xf>
    <xf numFmtId="0" fontId="69" fillId="0" borderId="8" xfId="0" applyFont="1" applyBorder="1" applyAlignment="1" applyProtection="1">
      <alignment horizontal="right" vertical="center" shrinkToFit="1"/>
      <protection hidden="1"/>
    </xf>
    <xf numFmtId="49" fontId="72" fillId="3" borderId="8" xfId="0" applyNumberFormat="1" applyFont="1" applyFill="1" applyBorder="1" applyAlignment="1" applyProtection="1">
      <alignment horizontal="center" vertical="center" shrinkToFit="1"/>
      <protection hidden="1"/>
    </xf>
    <xf numFmtId="0" fontId="72" fillId="3" borderId="8" xfId="0" applyFont="1" applyFill="1" applyBorder="1" applyAlignment="1" applyProtection="1">
      <alignment horizontal="center" vertical="center" shrinkToFit="1"/>
      <protection hidden="1"/>
    </xf>
    <xf numFmtId="0" fontId="9" fillId="3" borderId="92" xfId="0" applyFont="1" applyFill="1" applyBorder="1" applyAlignment="1" applyProtection="1">
      <alignment horizontal="center" vertical="center" shrinkToFit="1"/>
      <protection hidden="1"/>
    </xf>
    <xf numFmtId="0" fontId="70" fillId="0" borderId="84" xfId="0" applyFont="1" applyBorder="1" applyAlignment="1" applyProtection="1">
      <alignment horizontal="center" vertical="center" shrinkToFit="1"/>
      <protection hidden="1"/>
    </xf>
    <xf numFmtId="0" fontId="70" fillId="0" borderId="85" xfId="0" applyFont="1" applyBorder="1" applyAlignment="1" applyProtection="1">
      <alignment horizontal="center" vertical="center" shrinkToFit="1"/>
      <protection hidden="1"/>
    </xf>
    <xf numFmtId="0" fontId="70" fillId="0" borderId="86" xfId="0" applyFont="1" applyBorder="1" applyAlignment="1" applyProtection="1">
      <alignment horizontal="center" vertical="center" shrinkToFit="1"/>
      <protection hidden="1"/>
    </xf>
    <xf numFmtId="0" fontId="70" fillId="0" borderId="81" xfId="0" applyFont="1" applyBorder="1" applyAlignment="1" applyProtection="1">
      <alignment horizontal="center" vertical="center" shrinkToFit="1"/>
      <protection hidden="1"/>
    </xf>
    <xf numFmtId="0" fontId="54" fillId="0" borderId="0" xfId="0" applyFont="1" applyAlignment="1" applyProtection="1">
      <alignment horizontal="right" vertical="center" wrapText="1" shrinkToFit="1"/>
      <protection hidden="1"/>
    </xf>
    <xf numFmtId="0" fontId="54" fillId="0" borderId="6" xfId="0" applyFont="1" applyBorder="1" applyAlignment="1" applyProtection="1">
      <alignment horizontal="right" vertical="center" wrapText="1" shrinkToFit="1"/>
      <protection hidden="1"/>
    </xf>
    <xf numFmtId="0" fontId="9" fillId="0" borderId="0" xfId="0" applyFont="1" applyAlignment="1" applyProtection="1">
      <alignment horizontal="center" shrinkToFit="1"/>
      <protection hidden="1"/>
    </xf>
    <xf numFmtId="0" fontId="70" fillId="0" borderId="0" xfId="0" applyFont="1" applyAlignment="1" applyProtection="1">
      <alignment horizontal="center" shrinkToFit="1"/>
      <protection hidden="1"/>
    </xf>
    <xf numFmtId="0" fontId="72" fillId="0" borderId="103" xfId="0" applyFont="1" applyBorder="1" applyAlignment="1" applyProtection="1">
      <alignment horizontal="right" vertical="center" shrinkToFit="1"/>
      <protection hidden="1"/>
    </xf>
    <xf numFmtId="0" fontId="72" fillId="0" borderId="7" xfId="0" applyFont="1" applyBorder="1" applyAlignment="1" applyProtection="1">
      <alignment horizontal="right" vertical="center" shrinkToFit="1"/>
      <protection hidden="1"/>
    </xf>
    <xf numFmtId="0" fontId="70" fillId="0" borderId="8" xfId="0" applyFont="1" applyBorder="1" applyAlignment="1" applyProtection="1">
      <alignment horizontal="center" vertical="center" shrinkToFit="1"/>
      <protection hidden="1"/>
    </xf>
    <xf numFmtId="0" fontId="70" fillId="0" borderId="0" xfId="0" applyFont="1" applyAlignment="1" applyProtection="1">
      <alignment horizontal="center" vertical="center" shrinkToFit="1"/>
      <protection hidden="1"/>
    </xf>
    <xf numFmtId="0" fontId="9" fillId="0" borderId="0" xfId="0" applyFont="1" applyAlignment="1" applyProtection="1">
      <alignment horizontal="center" vertical="center" shrinkToFit="1"/>
      <protection hidden="1"/>
    </xf>
    <xf numFmtId="0" fontId="72" fillId="0" borderId="6" xfId="0" applyFont="1" applyBorder="1" applyAlignment="1" applyProtection="1">
      <alignment horizontal="center" shrinkToFit="1"/>
      <protection hidden="1"/>
    </xf>
    <xf numFmtId="0" fontId="70" fillId="0" borderId="44" xfId="0" applyFont="1" applyBorder="1" applyAlignment="1" applyProtection="1">
      <alignment horizontal="center" vertical="top" shrinkToFit="1"/>
      <protection hidden="1"/>
    </xf>
    <xf numFmtId="0" fontId="70" fillId="0" borderId="45" xfId="0" applyFont="1" applyBorder="1" applyAlignment="1" applyProtection="1">
      <alignment horizontal="center" vertical="top" shrinkToFit="1"/>
      <protection hidden="1"/>
    </xf>
    <xf numFmtId="0" fontId="70" fillId="0" borderId="1" xfId="0" applyFont="1" applyBorder="1" applyAlignment="1" applyProtection="1">
      <alignment horizontal="right" vertical="center" shrinkToFit="1"/>
      <protection hidden="1"/>
    </xf>
    <xf numFmtId="0" fontId="70" fillId="0" borderId="6" xfId="0" applyFont="1" applyBorder="1" applyAlignment="1" applyProtection="1">
      <alignment horizontal="right" vertical="center" shrinkToFit="1"/>
      <protection hidden="1"/>
    </xf>
    <xf numFmtId="0" fontId="70" fillId="0" borderId="113" xfId="0" applyFont="1" applyBorder="1" applyAlignment="1" applyProtection="1">
      <alignment horizontal="right" vertical="center" shrinkToFit="1"/>
      <protection hidden="1"/>
    </xf>
    <xf numFmtId="0" fontId="70" fillId="0" borderId="0" xfId="0" applyFont="1" applyAlignment="1" applyProtection="1">
      <alignment horizontal="right" vertical="center" shrinkToFit="1"/>
      <protection hidden="1"/>
    </xf>
    <xf numFmtId="165" fontId="72" fillId="3" borderId="7" xfId="0" applyNumberFormat="1" applyFont="1" applyFill="1" applyBorder="1" applyAlignment="1" applyProtection="1">
      <alignment horizontal="right" shrinkToFit="1"/>
      <protection hidden="1"/>
    </xf>
    <xf numFmtId="165" fontId="72" fillId="3" borderId="109" xfId="0" applyNumberFormat="1" applyFont="1" applyFill="1" applyBorder="1" applyAlignment="1" applyProtection="1">
      <alignment horizontal="right" shrinkToFit="1"/>
      <protection hidden="1"/>
    </xf>
    <xf numFmtId="0" fontId="0" fillId="15" borderId="137" xfId="0" applyFill="1" applyBorder="1" applyAlignment="1" applyProtection="1">
      <alignment horizontal="right" vertical="center" wrapText="1"/>
      <protection hidden="1"/>
    </xf>
    <xf numFmtId="0" fontId="0" fillId="15" borderId="138" xfId="0" applyFill="1" applyBorder="1" applyAlignment="1" applyProtection="1">
      <alignment horizontal="right" vertical="center" wrapText="1"/>
      <protection hidden="1"/>
    </xf>
    <xf numFmtId="0" fontId="0" fillId="15" borderId="139" xfId="0" applyFill="1" applyBorder="1" applyAlignment="1" applyProtection="1">
      <alignment horizontal="right" vertical="center" wrapText="1"/>
      <protection hidden="1"/>
    </xf>
    <xf numFmtId="0" fontId="0" fillId="15" borderId="140" xfId="0" applyFill="1" applyBorder="1" applyAlignment="1" applyProtection="1">
      <alignment horizontal="right" vertical="center" wrapText="1"/>
      <protection hidden="1"/>
    </xf>
    <xf numFmtId="0" fontId="0" fillId="15" borderId="141" xfId="0" applyFill="1" applyBorder="1" applyAlignment="1" applyProtection="1">
      <alignment horizontal="right" vertical="center" wrapText="1"/>
      <protection hidden="1"/>
    </xf>
    <xf numFmtId="0" fontId="0" fillId="15" borderId="142" xfId="0" applyFill="1" applyBorder="1" applyAlignment="1" applyProtection="1">
      <alignment horizontal="right" vertical="center" wrapText="1"/>
      <protection hidden="1"/>
    </xf>
    <xf numFmtId="0" fontId="0" fillId="15" borderId="138" xfId="0" applyFill="1" applyBorder="1" applyAlignment="1" applyProtection="1">
      <alignment horizontal="center" vertical="center"/>
      <protection hidden="1"/>
    </xf>
    <xf numFmtId="0" fontId="0" fillId="15" borderId="0" xfId="0" applyFill="1" applyAlignment="1" applyProtection="1">
      <alignment horizontal="center" vertical="center"/>
      <protection hidden="1"/>
    </xf>
    <xf numFmtId="0" fontId="72" fillId="0" borderId="103" xfId="0" applyFont="1" applyBorder="1" applyAlignment="1" applyProtection="1">
      <alignment horizontal="center" vertical="center" shrinkToFit="1"/>
      <protection hidden="1"/>
    </xf>
    <xf numFmtId="0" fontId="72" fillId="0" borderId="7" xfId="0" applyFont="1" applyBorder="1" applyAlignment="1" applyProtection="1">
      <alignment horizontal="center" vertical="center" shrinkToFit="1"/>
      <protection hidden="1"/>
    </xf>
    <xf numFmtId="0" fontId="73" fillId="6" borderId="1" xfId="0" applyFont="1" applyFill="1" applyBorder="1" applyAlignment="1" applyProtection="1">
      <alignment horizontal="center" vertical="center" shrinkToFit="1"/>
      <protection hidden="1"/>
    </xf>
    <xf numFmtId="0" fontId="73" fillId="6" borderId="6" xfId="0" applyFont="1" applyFill="1" applyBorder="1" applyAlignment="1" applyProtection="1">
      <alignment horizontal="center" vertical="center" shrinkToFit="1"/>
      <protection hidden="1"/>
    </xf>
    <xf numFmtId="0" fontId="72" fillId="0" borderId="8" xfId="0" applyFont="1" applyBorder="1" applyAlignment="1" applyProtection="1">
      <alignment horizontal="center" vertical="center" shrinkToFit="1"/>
      <protection hidden="1"/>
    </xf>
    <xf numFmtId="0" fontId="72" fillId="0" borderId="0" xfId="0" applyFont="1" applyAlignment="1" applyProtection="1">
      <alignment horizontal="center" vertical="center" shrinkToFit="1"/>
      <protection hidden="1"/>
    </xf>
    <xf numFmtId="0" fontId="72" fillId="0" borderId="6" xfId="0" applyFont="1" applyBorder="1" applyAlignment="1" applyProtection="1">
      <alignment horizontal="center" vertical="center" shrinkToFit="1"/>
      <protection hidden="1"/>
    </xf>
    <xf numFmtId="0" fontId="72" fillId="0" borderId="108" xfId="0" applyFont="1" applyBorder="1" applyAlignment="1" applyProtection="1">
      <alignment horizontal="center" vertical="center" shrinkToFit="1"/>
      <protection hidden="1"/>
    </xf>
    <xf numFmtId="0" fontId="72" fillId="0" borderId="112" xfId="0" applyFont="1" applyBorder="1" applyAlignment="1" applyProtection="1">
      <alignment horizontal="center" vertical="center" shrinkToFit="1"/>
      <protection hidden="1"/>
    </xf>
    <xf numFmtId="0" fontId="72" fillId="0" borderId="113" xfId="0" applyFont="1" applyBorder="1" applyAlignment="1" applyProtection="1">
      <alignment horizontal="center" vertical="center" shrinkToFit="1"/>
      <protection hidden="1"/>
    </xf>
    <xf numFmtId="0" fontId="69" fillId="0" borderId="5" xfId="0" applyFont="1" applyBorder="1" applyAlignment="1" applyProtection="1">
      <alignment horizontal="center" vertical="center" shrinkToFit="1" readingOrder="2"/>
      <protection hidden="1"/>
    </xf>
    <xf numFmtId="0" fontId="72" fillId="0" borderId="111" xfId="0" applyFont="1" applyBorder="1" applyAlignment="1" applyProtection="1">
      <alignment horizontal="center" vertical="center" shrinkToFit="1"/>
      <protection hidden="1"/>
    </xf>
    <xf numFmtId="0" fontId="72" fillId="0" borderId="48" xfId="0" applyFont="1" applyBorder="1" applyAlignment="1" applyProtection="1">
      <alignment horizontal="center" vertical="center" shrinkToFit="1"/>
      <protection hidden="1"/>
    </xf>
    <xf numFmtId="0" fontId="72" fillId="0" borderId="1" xfId="0" applyFont="1" applyBorder="1" applyAlignment="1" applyProtection="1">
      <alignment horizontal="center" vertical="center" shrinkToFit="1"/>
      <protection hidden="1"/>
    </xf>
    <xf numFmtId="165" fontId="9" fillId="3" borderId="8" xfId="0" applyNumberFormat="1" applyFont="1" applyFill="1" applyBorder="1" applyAlignment="1" applyProtection="1">
      <alignment horizontal="center" vertical="center" shrinkToFit="1"/>
      <protection hidden="1"/>
    </xf>
    <xf numFmtId="165" fontId="9" fillId="3" borderId="108" xfId="0" applyNumberFormat="1" applyFont="1" applyFill="1" applyBorder="1" applyAlignment="1" applyProtection="1">
      <alignment horizontal="center" vertical="center" shrinkToFit="1"/>
      <protection hidden="1"/>
    </xf>
    <xf numFmtId="165" fontId="9" fillId="3" borderId="0" xfId="0" applyNumberFormat="1" applyFont="1" applyFill="1" applyAlignment="1" applyProtection="1">
      <alignment horizontal="center" vertical="center" shrinkToFit="1"/>
      <protection hidden="1"/>
    </xf>
    <xf numFmtId="165" fontId="9" fillId="3" borderId="112" xfId="0" applyNumberFormat="1" applyFont="1" applyFill="1" applyBorder="1" applyAlignment="1" applyProtection="1">
      <alignment horizontal="center" vertical="center" shrinkToFit="1"/>
      <protection hidden="1"/>
    </xf>
    <xf numFmtId="165" fontId="9" fillId="3" borderId="6" xfId="0" applyNumberFormat="1" applyFont="1" applyFill="1" applyBorder="1" applyAlignment="1" applyProtection="1">
      <alignment horizontal="center" vertical="center" shrinkToFit="1"/>
      <protection hidden="1"/>
    </xf>
    <xf numFmtId="165" fontId="9" fillId="3" borderId="113" xfId="0" applyNumberFormat="1" applyFont="1" applyFill="1" applyBorder="1" applyAlignment="1" applyProtection="1">
      <alignment horizontal="center" vertical="center" shrinkToFit="1"/>
      <protection hidden="1"/>
    </xf>
    <xf numFmtId="0" fontId="9" fillId="3" borderId="109" xfId="0" applyFont="1" applyFill="1" applyBorder="1" applyAlignment="1" applyProtection="1">
      <alignment horizontal="center" vertical="center" shrinkToFit="1"/>
      <protection hidden="1"/>
    </xf>
    <xf numFmtId="0" fontId="9" fillId="0" borderId="103" xfId="0" applyFont="1" applyBorder="1" applyAlignment="1" applyProtection="1">
      <alignment horizontal="right" vertical="center" shrinkToFit="1"/>
      <protection hidden="1"/>
    </xf>
    <xf numFmtId="0" fontId="9" fillId="0" borderId="7" xfId="0" applyFont="1" applyBorder="1" applyAlignment="1" applyProtection="1">
      <alignment horizontal="right" vertical="center" shrinkToFit="1"/>
      <protection hidden="1"/>
    </xf>
    <xf numFmtId="0" fontId="69" fillId="3" borderId="7" xfId="0" applyFont="1" applyFill="1" applyBorder="1" applyAlignment="1" applyProtection="1">
      <alignment horizontal="right" vertical="center" shrinkToFit="1"/>
      <protection hidden="1"/>
    </xf>
    <xf numFmtId="0" fontId="69" fillId="3" borderId="109" xfId="0" applyFont="1" applyFill="1" applyBorder="1" applyAlignment="1" applyProtection="1">
      <alignment horizontal="right" vertical="center" shrinkToFit="1"/>
      <protection hidden="1"/>
    </xf>
    <xf numFmtId="0" fontId="9" fillId="0" borderId="103" xfId="0" applyFont="1" applyBorder="1" applyAlignment="1" applyProtection="1">
      <alignment horizontal="center" vertical="center" shrinkToFit="1"/>
      <protection hidden="1"/>
    </xf>
    <xf numFmtId="0" fontId="69" fillId="16" borderId="103" xfId="0" applyFont="1" applyFill="1" applyBorder="1" applyAlignment="1" applyProtection="1">
      <alignment horizontal="center" vertical="center" shrinkToFit="1"/>
      <protection hidden="1"/>
    </xf>
    <xf numFmtId="0" fontId="69" fillId="16" borderId="7" xfId="0" applyFont="1" applyFill="1" applyBorder="1" applyAlignment="1" applyProtection="1">
      <alignment horizontal="center" vertical="center" shrinkToFit="1"/>
      <protection hidden="1"/>
    </xf>
    <xf numFmtId="0" fontId="72" fillId="0" borderId="111" xfId="0" applyFont="1" applyBorder="1" applyAlignment="1" applyProtection="1">
      <alignment horizontal="right" vertical="center" shrinkToFit="1"/>
      <protection hidden="1"/>
    </xf>
    <xf numFmtId="0" fontId="72" fillId="0" borderId="8" xfId="0" applyFont="1" applyBorder="1" applyAlignment="1" applyProtection="1">
      <alignment horizontal="right" vertical="center" shrinkToFit="1"/>
      <protection hidden="1"/>
    </xf>
    <xf numFmtId="165" fontId="72" fillId="3" borderId="8" xfId="0" applyNumberFormat="1" applyFont="1" applyFill="1" applyBorder="1" applyAlignment="1" applyProtection="1">
      <alignment horizontal="right" vertical="center" shrinkToFit="1"/>
      <protection hidden="1"/>
    </xf>
    <xf numFmtId="165" fontId="72" fillId="3" borderId="108" xfId="0" applyNumberFormat="1" applyFont="1" applyFill="1" applyBorder="1" applyAlignment="1" applyProtection="1">
      <alignment horizontal="right" vertical="center" shrinkToFit="1"/>
      <protection hidden="1"/>
    </xf>
    <xf numFmtId="0" fontId="65" fillId="19" borderId="133" xfId="0" applyFont="1" applyFill="1" applyBorder="1" applyAlignment="1">
      <alignment horizontal="center" vertical="center"/>
    </xf>
    <xf numFmtId="0" fontId="65" fillId="19" borderId="123" xfId="0" applyFont="1" applyFill="1" applyBorder="1" applyAlignment="1">
      <alignment horizontal="center" vertical="center"/>
    </xf>
    <xf numFmtId="0" fontId="23" fillId="19" borderId="133" xfId="0" applyFont="1" applyFill="1" applyBorder="1" applyAlignment="1" applyProtection="1">
      <alignment horizontal="center" vertical="center" wrapText="1"/>
      <protection hidden="1"/>
    </xf>
    <xf numFmtId="0" fontId="23" fillId="19" borderId="123" xfId="0" applyFont="1" applyFill="1" applyBorder="1" applyAlignment="1" applyProtection="1">
      <alignment horizontal="center" vertical="center" wrapText="1"/>
      <protection hidden="1"/>
    </xf>
    <xf numFmtId="0" fontId="46" fillId="19" borderId="15" xfId="0" applyFont="1" applyFill="1" applyBorder="1" applyAlignment="1">
      <alignment horizontal="center" vertical="center"/>
    </xf>
    <xf numFmtId="0" fontId="65" fillId="19" borderId="132" xfId="0" applyFont="1" applyFill="1" applyBorder="1" applyAlignment="1">
      <alignment horizontal="center" vertical="center"/>
    </xf>
    <xf numFmtId="0" fontId="65" fillId="19" borderId="122" xfId="0" applyFont="1" applyFill="1" applyBorder="1" applyAlignment="1">
      <alignment horizontal="center" vertical="center"/>
    </xf>
    <xf numFmtId="0" fontId="15" fillId="0" borderId="13" xfId="0" applyFont="1" applyBorder="1" applyAlignment="1" applyProtection="1">
      <alignment horizontal="center" vertical="center" textRotation="90"/>
      <protection hidden="1"/>
    </xf>
    <xf numFmtId="0" fontId="15" fillId="0" borderId="47" xfId="0" applyFont="1" applyBorder="1" applyAlignment="1" applyProtection="1">
      <alignment horizontal="center" vertical="center" textRotation="90"/>
      <protection hidden="1"/>
    </xf>
    <xf numFmtId="0" fontId="65" fillId="19" borderId="13" xfId="0" applyFont="1" applyFill="1" applyBorder="1" applyAlignment="1">
      <alignment horizontal="center" vertical="center"/>
    </xf>
    <xf numFmtId="0" fontId="65" fillId="19" borderId="47" xfId="0" applyFont="1" applyFill="1" applyBorder="1" applyAlignment="1">
      <alignment horizontal="center" vertical="center"/>
    </xf>
    <xf numFmtId="0" fontId="5" fillId="3" borderId="122" xfId="0" applyFont="1" applyFill="1" applyBorder="1" applyAlignment="1">
      <alignment horizontal="center" vertical="center" textRotation="90" wrapText="1"/>
    </xf>
    <xf numFmtId="0" fontId="5" fillId="3" borderId="47" xfId="0" applyFont="1" applyFill="1" applyBorder="1" applyAlignment="1">
      <alignment horizontal="center" vertical="center" textRotation="90" wrapText="1"/>
    </xf>
    <xf numFmtId="0" fontId="22" fillId="4" borderId="33" xfId="0" applyFont="1" applyFill="1" applyBorder="1" applyAlignment="1" applyProtection="1">
      <alignment horizontal="center" vertical="center"/>
      <protection hidden="1"/>
    </xf>
    <xf numFmtId="0" fontId="22" fillId="4" borderId="36" xfId="0" applyFont="1" applyFill="1" applyBorder="1" applyAlignment="1" applyProtection="1">
      <alignment horizontal="center" vertical="center"/>
      <protection hidden="1"/>
    </xf>
    <xf numFmtId="0" fontId="46" fillId="19" borderId="133" xfId="0" applyFont="1" applyFill="1" applyBorder="1" applyAlignment="1">
      <alignment horizontal="center" vertical="center" textRotation="90" wrapText="1"/>
    </xf>
    <xf numFmtId="0" fontId="46" fillId="19" borderId="123" xfId="0" applyFont="1" applyFill="1" applyBorder="1" applyAlignment="1">
      <alignment horizontal="center" vertical="center" textRotation="90" wrapText="1"/>
    </xf>
    <xf numFmtId="0" fontId="23" fillId="19" borderId="13" xfId="0" applyFont="1" applyFill="1" applyBorder="1" applyAlignment="1">
      <alignment horizontal="center" vertical="center" wrapText="1"/>
    </xf>
    <xf numFmtId="0" fontId="23" fillId="19" borderId="47" xfId="0" applyFont="1" applyFill="1" applyBorder="1" applyAlignment="1">
      <alignment horizontal="center" vertical="center" wrapText="1"/>
    </xf>
    <xf numFmtId="0" fontId="23" fillId="19" borderId="132" xfId="0" applyFont="1" applyFill="1" applyBorder="1" applyAlignment="1">
      <alignment horizontal="center" vertical="center" wrapText="1"/>
    </xf>
    <xf numFmtId="0" fontId="23" fillId="19" borderId="122" xfId="0" applyFont="1" applyFill="1" applyBorder="1" applyAlignment="1">
      <alignment horizontal="center" vertical="center" wrapText="1"/>
    </xf>
    <xf numFmtId="0" fontId="5" fillId="3" borderId="129" xfId="0" applyFont="1" applyFill="1" applyBorder="1" applyAlignment="1">
      <alignment horizontal="center" vertical="center" textRotation="90" wrapText="1"/>
    </xf>
    <xf numFmtId="0" fontId="5" fillId="3" borderId="130" xfId="0" applyFont="1" applyFill="1" applyBorder="1" applyAlignment="1">
      <alignment horizontal="center" vertical="center" textRotation="90" wrapText="1"/>
    </xf>
    <xf numFmtId="0" fontId="46" fillId="19" borderId="13" xfId="0" applyFont="1" applyFill="1" applyBorder="1" applyAlignment="1">
      <alignment horizontal="center" vertical="center" textRotation="90" wrapText="1"/>
    </xf>
    <xf numFmtId="0" fontId="46" fillId="19" borderId="47" xfId="0" applyFont="1" applyFill="1" applyBorder="1" applyAlignment="1">
      <alignment horizontal="center" vertical="center" textRotation="90" wrapText="1"/>
    </xf>
    <xf numFmtId="0" fontId="4" fillId="6" borderId="110" xfId="0" applyFont="1" applyFill="1" applyBorder="1" applyAlignment="1" applyProtection="1">
      <alignment horizontal="center" vertical="center"/>
      <protection hidden="1"/>
    </xf>
    <xf numFmtId="0" fontId="4" fillId="6" borderId="39" xfId="0" applyFont="1" applyFill="1" applyBorder="1" applyAlignment="1" applyProtection="1">
      <alignment horizontal="center" vertical="center"/>
      <protection hidden="1"/>
    </xf>
    <xf numFmtId="0" fontId="23" fillId="19" borderId="127" xfId="0" applyFont="1" applyFill="1" applyBorder="1" applyAlignment="1" applyProtection="1">
      <alignment horizontal="center" vertical="center" wrapText="1"/>
      <protection hidden="1"/>
    </xf>
    <xf numFmtId="0" fontId="16" fillId="14" borderId="126" xfId="0" applyFont="1" applyFill="1" applyBorder="1" applyAlignment="1">
      <alignment horizontal="center" vertical="center"/>
    </xf>
    <xf numFmtId="0" fontId="16" fillId="14" borderId="14" xfId="0" applyFont="1" applyFill="1" applyBorder="1" applyAlignment="1">
      <alignment horizontal="center" vertical="center"/>
    </xf>
    <xf numFmtId="0" fontId="23" fillId="19" borderId="133" xfId="0" applyFont="1" applyFill="1" applyBorder="1" applyAlignment="1">
      <alignment horizontal="center" vertical="center" wrapText="1"/>
    </xf>
    <xf numFmtId="0" fontId="23" fillId="19" borderId="123" xfId="0" applyFont="1" applyFill="1" applyBorder="1" applyAlignment="1">
      <alignment horizontal="center" vertical="center" wrapText="1"/>
    </xf>
    <xf numFmtId="0" fontId="46" fillId="19" borderId="15" xfId="0" applyFont="1" applyFill="1" applyBorder="1" applyAlignment="1">
      <alignment horizontal="center" vertical="center" wrapText="1"/>
    </xf>
    <xf numFmtId="0" fontId="46" fillId="19" borderId="132" xfId="0" applyFont="1" applyFill="1" applyBorder="1" applyAlignment="1">
      <alignment horizontal="center" vertical="center" textRotation="90"/>
    </xf>
    <xf numFmtId="0" fontId="46" fillId="19" borderId="122" xfId="0" applyFont="1" applyFill="1" applyBorder="1" applyAlignment="1">
      <alignment horizontal="center" vertical="center" textRotation="90"/>
    </xf>
    <xf numFmtId="0" fontId="23" fillId="19" borderId="15" xfId="0" applyFont="1" applyFill="1" applyBorder="1" applyAlignment="1">
      <alignment horizontal="center" vertical="center"/>
    </xf>
    <xf numFmtId="0" fontId="20" fillId="8" borderId="118" xfId="0" applyFont="1" applyFill="1" applyBorder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16" fillId="14" borderId="124" xfId="0" applyFont="1" applyFill="1" applyBorder="1" applyAlignment="1">
      <alignment horizontal="center" vertical="center"/>
    </xf>
    <xf numFmtId="0" fontId="5" fillId="3" borderId="131" xfId="0" applyFont="1" applyFill="1" applyBorder="1" applyAlignment="1">
      <alignment horizontal="center" vertical="center" textRotation="90" wrapText="1"/>
    </xf>
    <xf numFmtId="0" fontId="16" fillId="0" borderId="2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16" fillId="14" borderId="125" xfId="0" applyFont="1" applyFill="1" applyBorder="1" applyAlignment="1">
      <alignment horizontal="center" vertical="center"/>
    </xf>
    <xf numFmtId="0" fontId="16" fillId="0" borderId="119" xfId="0" applyFont="1" applyBorder="1" applyAlignment="1">
      <alignment horizontal="center" vertical="center"/>
    </xf>
    <xf numFmtId="0" fontId="16" fillId="0" borderId="120" xfId="0" applyFont="1" applyBorder="1" applyAlignment="1">
      <alignment horizontal="center" vertical="center"/>
    </xf>
    <xf numFmtId="0" fontId="16" fillId="0" borderId="121" xfId="0" applyFont="1" applyBorder="1" applyAlignment="1">
      <alignment horizontal="center" vertical="center"/>
    </xf>
    <xf numFmtId="0" fontId="16" fillId="0" borderId="127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28" xfId="0" applyFont="1" applyBorder="1" applyAlignment="1">
      <alignment horizontal="center" vertical="center"/>
    </xf>
    <xf numFmtId="0" fontId="16" fillId="0" borderId="121" xfId="0" applyFont="1" applyBorder="1" applyAlignment="1" applyProtection="1">
      <alignment horizontal="center" vertical="center"/>
      <protection hidden="1"/>
    </xf>
    <xf numFmtId="0" fontId="16" fillId="0" borderId="128" xfId="0" applyFont="1" applyBorder="1" applyAlignment="1" applyProtection="1">
      <alignment horizontal="center" vertical="center"/>
      <protection hidden="1"/>
    </xf>
    <xf numFmtId="0" fontId="16" fillId="0" borderId="122" xfId="0" applyFont="1" applyBorder="1" applyAlignment="1" applyProtection="1">
      <alignment horizontal="center" vertical="center"/>
      <protection hidden="1"/>
    </xf>
    <xf numFmtId="0" fontId="16" fillId="0" borderId="47" xfId="0" applyFont="1" applyBorder="1" applyAlignment="1" applyProtection="1">
      <alignment horizontal="center" vertical="center"/>
      <protection hidden="1"/>
    </xf>
    <xf numFmtId="0" fontId="16" fillId="0" borderId="127" xfId="0" applyFont="1" applyBorder="1" applyAlignment="1" applyProtection="1">
      <alignment horizontal="center" vertical="center"/>
      <protection hidden="1"/>
    </xf>
    <xf numFmtId="0" fontId="16" fillId="0" borderId="15" xfId="0" applyFont="1" applyBorder="1" applyAlignment="1" applyProtection="1">
      <alignment horizontal="center" vertical="center"/>
      <protection hidden="1"/>
    </xf>
    <xf numFmtId="0" fontId="16" fillId="0" borderId="122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123" xfId="0" applyFont="1" applyBorder="1" applyAlignment="1">
      <alignment horizontal="center" vertical="center"/>
    </xf>
    <xf numFmtId="0" fontId="22" fillId="4" borderId="34" xfId="0" applyFont="1" applyFill="1" applyBorder="1" applyAlignment="1" applyProtection="1">
      <alignment horizontal="center" vertical="center"/>
      <protection hidden="1"/>
    </xf>
    <xf numFmtId="0" fontId="22" fillId="4" borderId="37" xfId="0" applyFont="1" applyFill="1" applyBorder="1" applyAlignment="1" applyProtection="1">
      <alignment horizontal="center" vertical="center"/>
      <protection hidden="1"/>
    </xf>
    <xf numFmtId="0" fontId="16" fillId="13" borderId="24" xfId="0" applyFont="1" applyFill="1" applyBorder="1" applyAlignment="1" applyProtection="1">
      <alignment horizontal="center" vertical="center"/>
      <protection hidden="1"/>
    </xf>
    <xf numFmtId="0" fontId="16" fillId="13" borderId="28" xfId="0" applyFont="1" applyFill="1" applyBorder="1" applyAlignment="1" applyProtection="1">
      <alignment horizontal="center" vertical="center"/>
      <protection hidden="1"/>
    </xf>
    <xf numFmtId="0" fontId="20" fillId="12" borderId="0" xfId="0" applyFont="1" applyFill="1" applyAlignment="1" applyProtection="1">
      <alignment horizontal="center" vertical="center"/>
      <protection hidden="1"/>
    </xf>
    <xf numFmtId="0" fontId="20" fillId="12" borderId="22" xfId="0" applyFont="1" applyFill="1" applyBorder="1" applyAlignment="1" applyProtection="1">
      <alignment horizontal="center" vertical="center"/>
      <protection hidden="1"/>
    </xf>
    <xf numFmtId="0" fontId="22" fillId="4" borderId="40" xfId="0" applyFont="1" applyFill="1" applyBorder="1" applyAlignment="1" applyProtection="1">
      <alignment horizontal="center" vertical="center"/>
      <protection hidden="1"/>
    </xf>
    <xf numFmtId="0" fontId="22" fillId="4" borderId="41" xfId="0" applyFont="1" applyFill="1" applyBorder="1" applyAlignment="1" applyProtection="1">
      <alignment horizontal="center" vertical="center"/>
      <protection hidden="1"/>
    </xf>
    <xf numFmtId="0" fontId="22" fillId="4" borderId="42" xfId="0" applyFont="1" applyFill="1" applyBorder="1" applyAlignment="1" applyProtection="1">
      <alignment horizontal="center" vertical="center"/>
      <protection hidden="1"/>
    </xf>
    <xf numFmtId="0" fontId="22" fillId="4" borderId="35" xfId="0" applyFont="1" applyFill="1" applyBorder="1" applyAlignment="1" applyProtection="1">
      <alignment horizontal="center" vertical="center"/>
      <protection hidden="1"/>
    </xf>
    <xf numFmtId="0" fontId="22" fillId="4" borderId="38" xfId="0" applyFont="1" applyFill="1" applyBorder="1" applyAlignment="1" applyProtection="1">
      <alignment horizontal="center" vertical="center"/>
      <protection hidden="1"/>
    </xf>
    <xf numFmtId="0" fontId="16" fillId="13" borderId="29" xfId="0" applyFont="1" applyFill="1" applyBorder="1" applyAlignment="1" applyProtection="1">
      <alignment horizontal="center" vertical="center"/>
      <protection hidden="1"/>
    </xf>
    <xf numFmtId="0" fontId="16" fillId="13" borderId="30" xfId="0" applyFont="1" applyFill="1" applyBorder="1" applyAlignment="1" applyProtection="1">
      <alignment horizontal="center" vertical="center"/>
      <protection hidden="1"/>
    </xf>
  </cellXfs>
  <cellStyles count="13">
    <cellStyle name="Normal 2" xfId="2" xr:uid="{00000000-0005-0000-0000-000002000000}"/>
    <cellStyle name="Normal 2 2" xfId="3" xr:uid="{00000000-0005-0000-0000-000003000000}"/>
    <cellStyle name="Normal 4" xfId="4" xr:uid="{00000000-0005-0000-0000-000004000000}"/>
    <cellStyle name="Normal_Sheet1" xfId="12" xr:uid="{00000000-0005-0000-0000-000005000000}"/>
    <cellStyle name="Normal_ربط العلامة مع التسجيل" xfId="7" xr:uid="{00000000-0005-0000-0000-000006000000}"/>
    <cellStyle name="Normal_ورقة2" xfId="9" xr:uid="{00000000-0005-0000-0000-000007000000}"/>
    <cellStyle name="ارتباط تشعبي" xfId="1" builtinId="8"/>
    <cellStyle name="عادي" xfId="0" builtinId="0"/>
    <cellStyle name="عادي 2" xfId="5" xr:uid="{00000000-0005-0000-0000-000008000000}"/>
    <cellStyle name="عادي 2 2" xfId="6" xr:uid="{00000000-0005-0000-0000-000009000000}"/>
    <cellStyle name="عادي 2 2 2" xfId="11" xr:uid="{00000000-0005-0000-0000-00000A000000}"/>
    <cellStyle name="عادي_ورقة2" xfId="8" xr:uid="{00000000-0005-0000-0000-00000B000000}"/>
    <cellStyle name="عادي_ورقة2 مسجلين" xfId="10" xr:uid="{00000000-0005-0000-0000-00000C000000}"/>
  </cellStyles>
  <dxfs count="2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8" tint="-0.49998474074526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85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583692</xdr:colOff>
      <xdr:row>0</xdr:row>
      <xdr:rowOff>0</xdr:rowOff>
    </xdr:from>
    <xdr:to>
      <xdr:col>1</xdr:col>
      <xdr:colOff>1562100</xdr:colOff>
      <xdr:row>1</xdr:row>
      <xdr:rowOff>0</xdr:rowOff>
    </xdr:to>
    <xdr:sp macro="" textlink="">
      <xdr:nvSpPr>
        <xdr:cNvPr id="4" name="Left Arrow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1238014100" y="0"/>
          <a:ext cx="978408" cy="3238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ar-SY" sz="1100"/>
        </a:p>
      </xdr:txBody>
    </xdr:sp>
    <xdr:clientData/>
  </xdr:twoCellAnchor>
  <xdr:twoCellAnchor>
    <xdr:from>
      <xdr:col>15</xdr:col>
      <xdr:colOff>107443</xdr:colOff>
      <xdr:row>4</xdr:row>
      <xdr:rowOff>209550</xdr:rowOff>
    </xdr:from>
    <xdr:to>
      <xdr:col>15</xdr:col>
      <xdr:colOff>552450</xdr:colOff>
      <xdr:row>5</xdr:row>
      <xdr:rowOff>56007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229555900" y="1514475"/>
          <a:ext cx="445007" cy="2750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ar-SY" sz="1100"/>
        </a:p>
      </xdr:txBody>
    </xdr:sp>
    <xdr:clientData/>
  </xdr:twoCellAnchor>
  <xdr:twoCellAnchor>
    <xdr:from>
      <xdr:col>7</xdr:col>
      <xdr:colOff>0</xdr:colOff>
      <xdr:row>10</xdr:row>
      <xdr:rowOff>95250</xdr:rowOff>
    </xdr:from>
    <xdr:to>
      <xdr:col>15</xdr:col>
      <xdr:colOff>476250</xdr:colOff>
      <xdr:row>10</xdr:row>
      <xdr:rowOff>400050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229632100" y="3867150"/>
          <a:ext cx="47625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ar-SY" sz="1100"/>
        </a:p>
      </xdr:txBody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476250</xdr:colOff>
      <xdr:row>7</xdr:row>
      <xdr:rowOff>304800</xdr:rowOff>
    </xdr:to>
    <xdr:sp macro="" textlink="">
      <xdr:nvSpPr>
        <xdr:cNvPr id="7" name="Right Arrow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235966225" y="2619375"/>
          <a:ext cx="47625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ar-SY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43</xdr:row>
      <xdr:rowOff>211454</xdr:rowOff>
    </xdr:from>
    <xdr:to>
      <xdr:col>16</xdr:col>
      <xdr:colOff>38100</xdr:colOff>
      <xdr:row>45</xdr:row>
      <xdr:rowOff>66674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8C37488C-6F18-4ADC-AF49-2D9C2E9CD5FF}"/>
            </a:ext>
          </a:extLst>
        </xdr:cNvPr>
        <xdr:cNvSpPr txBox="1"/>
      </xdr:nvSpPr>
      <xdr:spPr>
        <a:xfrm>
          <a:off x="9972118740" y="10102214"/>
          <a:ext cx="6113145" cy="358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Y" sz="1600" b="0">
              <a:latin typeface="Sakkal Majalla" pitchFamily="2" charset="-78"/>
              <a:cs typeface="Sakkal Majalla" pitchFamily="2" charset="-78"/>
            </a:rPr>
            <a:t>عنوان </a:t>
          </a:r>
          <a:r>
            <a:rPr lang="ar-SA" sz="1600" b="0">
              <a:latin typeface="Sakkal Majalla" pitchFamily="2" charset="-78"/>
              <a:cs typeface="Sakkal Majalla" pitchFamily="2" charset="-78"/>
            </a:rPr>
            <a:t>مركز</a:t>
          </a:r>
          <a:r>
            <a:rPr lang="ar-SA" sz="1600" b="0" baseline="0">
              <a:latin typeface="Sakkal Majalla" pitchFamily="2" charset="-78"/>
              <a:cs typeface="Sakkal Majalla" pitchFamily="2" charset="-78"/>
            </a:rPr>
            <a:t> التعليم المفتوح : دمشق - المزة - جانب المدينة الجامعية  | ص.ب /</a:t>
          </a:r>
          <a:r>
            <a:rPr lang="en-US" sz="1600" b="0" baseline="0">
              <a:latin typeface="Sakkal Majalla" pitchFamily="2" charset="-78"/>
              <a:cs typeface="Sakkal Majalla" pitchFamily="2" charset="-78"/>
            </a:rPr>
            <a:t>35063</a:t>
          </a:r>
          <a:r>
            <a:rPr lang="ar-SA" sz="1600" b="0" baseline="0">
              <a:latin typeface="Sakkal Majalla" pitchFamily="2" charset="-78"/>
              <a:cs typeface="Sakkal Majalla" pitchFamily="2" charset="-78"/>
            </a:rPr>
            <a:t>/</a:t>
          </a:r>
          <a:endParaRPr lang="ar-SY" sz="1600" b="0">
            <a:latin typeface="Sakkal Majalla" pitchFamily="2" charset="-78"/>
            <a:cs typeface="Sakkal Majalla" pitchFamily="2" charset="-78"/>
          </a:endParaRPr>
        </a:p>
      </xdr:txBody>
    </xdr:sp>
    <xdr:clientData/>
  </xdr:twoCellAnchor>
  <xdr:twoCellAnchor>
    <xdr:from>
      <xdr:col>1</xdr:col>
      <xdr:colOff>19050</xdr:colOff>
      <xdr:row>44</xdr:row>
      <xdr:rowOff>180976</xdr:rowOff>
    </xdr:from>
    <xdr:to>
      <xdr:col>15</xdr:col>
      <xdr:colOff>300990</xdr:colOff>
      <xdr:row>47</xdr:row>
      <xdr:rowOff>1906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471CDA3A-6E09-401E-8568-1A006B43F4E8}"/>
            </a:ext>
          </a:extLst>
        </xdr:cNvPr>
        <xdr:cNvSpPr txBox="1"/>
      </xdr:nvSpPr>
      <xdr:spPr>
        <a:xfrm>
          <a:off x="9972160650" y="10285096"/>
          <a:ext cx="6118860" cy="544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600" b="0" u="none">
              <a:latin typeface="Sakkal Majalla" panose="02000000000000000000" pitchFamily="2" charset="-78"/>
              <a:cs typeface="Sakkal Majalla" panose="02000000000000000000" pitchFamily="2" charset="-78"/>
            </a:rPr>
            <a:t>www.damascusuniversity.edu.sy/ol     |          damascusuniversity.ol</a:t>
          </a:r>
          <a:r>
            <a:rPr lang="en-US" sz="1600" b="0" u="none" baseline="0">
              <a:latin typeface="Sakkal Majalla" panose="02000000000000000000" pitchFamily="2" charset="-78"/>
              <a:cs typeface="Sakkal Majalla" panose="02000000000000000000" pitchFamily="2" charset="-78"/>
            </a:rPr>
            <a:t>     </a:t>
          </a:r>
          <a:r>
            <a:rPr lang="en-US" sz="1600" b="0" u="none">
              <a:latin typeface="Sakkal Majalla" panose="02000000000000000000" pitchFamily="2" charset="-78"/>
              <a:cs typeface="Sakkal Majalla" panose="02000000000000000000" pitchFamily="2" charset="-78"/>
            </a:rPr>
            <a:t>|          </a:t>
          </a:r>
          <a:r>
            <a:rPr lang="en-US" sz="1600" b="0" u="none">
              <a:solidFill>
                <a:schemeClr val="dk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damascusuniversity_ol   </a:t>
          </a:r>
        </a:p>
      </xdr:txBody>
    </xdr:sp>
    <xdr:clientData/>
  </xdr:twoCellAnchor>
  <xdr:twoCellAnchor editAs="oneCell">
    <xdr:from>
      <xdr:col>5</xdr:col>
      <xdr:colOff>190500</xdr:colOff>
      <xdr:row>44</xdr:row>
      <xdr:rowOff>247650</xdr:rowOff>
    </xdr:from>
    <xdr:to>
      <xdr:col>5</xdr:col>
      <xdr:colOff>466725</xdr:colOff>
      <xdr:row>46</xdr:row>
      <xdr:rowOff>88138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58204598-18B8-4051-A55A-C27B5DF6E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6300215" y="10351770"/>
          <a:ext cx="276225" cy="274828"/>
        </a:xfrm>
        <a:prstGeom prst="rect">
          <a:avLst/>
        </a:prstGeom>
      </xdr:spPr>
    </xdr:pic>
    <xdr:clientData/>
  </xdr:twoCellAnchor>
  <xdr:twoCellAnchor editAs="oneCell">
    <xdr:from>
      <xdr:col>9</xdr:col>
      <xdr:colOff>383400</xdr:colOff>
      <xdr:row>45</xdr:row>
      <xdr:rowOff>7126</xdr:rowOff>
    </xdr:from>
    <xdr:to>
      <xdr:col>9</xdr:col>
      <xdr:colOff>609599</xdr:colOff>
      <xdr:row>46</xdr:row>
      <xdr:rowOff>48399</xdr:rowOff>
    </xdr:to>
    <xdr:pic>
      <xdr:nvPicPr>
        <xdr:cNvPr id="5" name="صورة 4">
          <a:extLst>
            <a:ext uri="{FF2B5EF4-FFF2-40B4-BE49-F238E27FC236}">
              <a16:creationId xmlns:a16="http://schemas.microsoft.com/office/drawing/2014/main" id="{5B68B9F7-3DCF-4ECF-9BF9-744557013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4618101" y="10400806"/>
          <a:ext cx="226199" cy="224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/&#1602;&#1587;&#1605;%20&#1575;&#1604;&#1571;&#1578;&#1605;&#1578;&#1577;%20&#1575;&#1604;&#1578;&#1593;&#1604;&#1610;&#1605;%20&#1575;&#1604;&#1605;&#1601;&#1578;&#1608;&#1581;/2024-2025/&#1575;&#1604;&#1601;&#1589;&#1604;%20&#1575;&#1604;&#1575;&#1608;&#1604;%202024-2025/GS/AppData/hp-60/Desktop/&#1587;&#1605;&#1575;&#1581;/Lenovo/Lenovo/user/&#1571;&#1587;&#1578;&#1582;&#1604;&#1575;&#1589;%20&#1575;&#1604;&#1602;&#1608;&#1575;&#1574;&#1605;/&#1575;&#1587;&#1578;&#1605;&#1575;&#1585;&#1607;%20&#1576;&#1585;&#1606;&#1575;&#1605;&#1580;%20&#1575;&#1604;&#1605;&#1581;&#1575;&#1587;&#1576;&#1607;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../&#1602;&#1587;&#1605;%20&#1575;&#1604;&#1571;&#1578;&#1605;&#1578;&#1577;%20&#1575;&#1604;&#1578;&#1593;&#1604;&#1610;&#1605;%20&#1575;&#1604;&#1605;&#1601;&#1578;&#1608;&#1581;/2024-2025/&#1575;&#1604;&#1601;&#1589;&#1604;%20&#1575;&#1604;&#1575;&#1608;&#1604;%202024-2025/GS/AppData/hp-60/Desktop/&#1587;&#1605;&#1575;&#1581;/Lenovo/Lenovo/user/TOSHIBA/AppData/Roaming/Microsoft/My%20Documents/waccache/Local%20Settings/My%20Documents/&#1575;&#1604;&#1578;&#1617;&#1606;&#1586;&#1610;&#1604;&#1575;&#1578;/&#1587;&#1580;&#1604;%20&#1575;&#1604;&#1605;&#1587;&#1580;&#1604;&#1610;&#1606;%20&#1583;&#1585;&#1575;&#1587;&#1575;&#1578;%20&#1583;&#1608;&#1604;&#1610;&#1607;%20&#1608;&#1583;&#1576;&#1604;&#1608;&#1605;&#1575;&#1587;&#1610;&#1607;.xls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23"/>
  <sheetViews>
    <sheetView showGridLines="0" showRowColHeaders="0" rightToLeft="1" tabSelected="1" workbookViewId="0">
      <selection activeCell="B14" sqref="B14:I19"/>
    </sheetView>
  </sheetViews>
  <sheetFormatPr defaultColWidth="9" defaultRowHeight="16.8" x14ac:dyDescent="0.5"/>
  <cols>
    <col min="1" max="1" width="2.3984375" style="20" customWidth="1"/>
    <col min="2" max="2" width="4.3984375" style="20" customWidth="1"/>
    <col min="3" max="6" width="9" style="20"/>
    <col min="7" max="7" width="1.3984375" style="20" customWidth="1"/>
    <col min="8" max="8" width="12.59765625" style="20" customWidth="1"/>
    <col min="9" max="9" width="16.8984375" style="20" customWidth="1"/>
    <col min="10" max="10" width="5" style="20" customWidth="1"/>
    <col min="11" max="11" width="9" style="20"/>
    <col min="12" max="12" width="2.59765625" style="20" customWidth="1"/>
    <col min="13" max="14" width="9" style="20"/>
    <col min="15" max="15" width="3.3984375" style="20" customWidth="1"/>
    <col min="16" max="17" width="9" style="20"/>
    <col min="18" max="18" width="4.59765625" style="20" customWidth="1"/>
    <col min="19" max="19" width="2" style="20" customWidth="1"/>
    <col min="20" max="20" width="8.8984375" style="20" customWidth="1"/>
    <col min="21" max="21" width="15.3984375" style="20" customWidth="1"/>
    <col min="22" max="16384" width="9" style="20"/>
  </cols>
  <sheetData>
    <row r="1" spans="1:22" ht="27" thickBot="1" x14ac:dyDescent="0.75">
      <c r="B1" s="270" t="s">
        <v>0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</row>
    <row r="2" spans="1:22" ht="19.5" customHeight="1" thickBot="1" x14ac:dyDescent="0.7">
      <c r="B2" s="271" t="s">
        <v>1</v>
      </c>
      <c r="C2" s="271"/>
      <c r="D2" s="271"/>
      <c r="E2" s="271"/>
      <c r="F2" s="271"/>
      <c r="G2" s="271"/>
      <c r="H2" s="271"/>
      <c r="I2" s="271"/>
      <c r="J2" s="21"/>
      <c r="K2" s="272" t="s">
        <v>2</v>
      </c>
      <c r="L2" s="273"/>
      <c r="M2" s="273"/>
      <c r="N2" s="273"/>
      <c r="O2" s="273"/>
      <c r="P2" s="273"/>
      <c r="Q2" s="273"/>
      <c r="R2" s="273"/>
      <c r="S2" s="273"/>
      <c r="T2" s="276" t="s">
        <v>3</v>
      </c>
      <c r="U2" s="277"/>
    </row>
    <row r="3" spans="1:22" ht="22.5" customHeight="1" thickBot="1" x14ac:dyDescent="0.7">
      <c r="A3" s="22">
        <v>1</v>
      </c>
      <c r="B3" s="280" t="s">
        <v>4</v>
      </c>
      <c r="C3" s="281"/>
      <c r="D3" s="281"/>
      <c r="E3" s="281"/>
      <c r="F3" s="281"/>
      <c r="G3" s="281"/>
      <c r="H3" s="281"/>
      <c r="I3" s="282"/>
      <c r="K3" s="274"/>
      <c r="L3" s="275"/>
      <c r="M3" s="275"/>
      <c r="N3" s="275"/>
      <c r="O3" s="275"/>
      <c r="P3" s="275"/>
      <c r="Q3" s="275"/>
      <c r="R3" s="275"/>
      <c r="S3" s="275"/>
      <c r="T3" s="278"/>
      <c r="U3" s="279"/>
    </row>
    <row r="4" spans="1:22" ht="22.5" customHeight="1" thickBot="1" x14ac:dyDescent="0.7">
      <c r="A4" s="22">
        <v>2</v>
      </c>
      <c r="B4" s="262" t="s">
        <v>5</v>
      </c>
      <c r="C4" s="263"/>
      <c r="D4" s="263"/>
      <c r="E4" s="263"/>
      <c r="F4" s="263"/>
      <c r="G4" s="263"/>
      <c r="H4" s="263"/>
      <c r="I4" s="264"/>
      <c r="K4" s="265" t="s">
        <v>6</v>
      </c>
      <c r="L4" s="266"/>
      <c r="M4" s="266"/>
      <c r="N4" s="266"/>
      <c r="O4" s="266"/>
      <c r="P4" s="266"/>
      <c r="Q4" s="266"/>
      <c r="R4" s="266"/>
      <c r="S4" s="267"/>
      <c r="T4" s="268">
        <v>1</v>
      </c>
      <c r="U4" s="269"/>
    </row>
    <row r="5" spans="1:22" ht="22.5" customHeight="1" thickBot="1" x14ac:dyDescent="0.7">
      <c r="A5" s="22"/>
      <c r="B5" s="283" t="s">
        <v>7</v>
      </c>
      <c r="C5" s="284"/>
      <c r="D5" s="284"/>
      <c r="E5" s="284"/>
      <c r="F5" s="284"/>
      <c r="G5" s="284"/>
      <c r="H5" s="284"/>
      <c r="I5" s="23"/>
      <c r="K5" s="285" t="s">
        <v>8</v>
      </c>
      <c r="L5" s="286"/>
      <c r="M5" s="286"/>
      <c r="N5" s="286"/>
      <c r="O5" s="286"/>
      <c r="P5" s="286"/>
      <c r="Q5" s="286"/>
      <c r="R5" s="286"/>
      <c r="S5" s="286"/>
      <c r="T5" s="268">
        <v>1</v>
      </c>
      <c r="U5" s="269"/>
    </row>
    <row r="6" spans="1:22" ht="22.5" customHeight="1" thickBot="1" x14ac:dyDescent="0.7">
      <c r="A6" s="22"/>
      <c r="B6" s="287" t="s">
        <v>9</v>
      </c>
      <c r="C6" s="288"/>
      <c r="D6" s="288"/>
      <c r="E6" s="288"/>
      <c r="F6" s="288"/>
      <c r="G6" s="288"/>
      <c r="H6" s="288"/>
      <c r="I6" s="289"/>
      <c r="K6" s="285" t="s">
        <v>10</v>
      </c>
      <c r="L6" s="286"/>
      <c r="M6" s="286"/>
      <c r="N6" s="286"/>
      <c r="O6" s="286"/>
      <c r="P6" s="286"/>
      <c r="Q6" s="286"/>
      <c r="R6" s="286"/>
      <c r="S6" s="286"/>
      <c r="T6" s="290" t="s">
        <v>11</v>
      </c>
      <c r="U6" s="291"/>
    </row>
    <row r="7" spans="1:22" ht="22.5" customHeight="1" thickBot="1" x14ac:dyDescent="0.75">
      <c r="A7" s="22">
        <v>3</v>
      </c>
      <c r="B7" s="283" t="s">
        <v>12</v>
      </c>
      <c r="C7" s="284"/>
      <c r="D7" s="284"/>
      <c r="E7" s="284"/>
      <c r="F7" s="284"/>
      <c r="G7" s="284"/>
      <c r="H7" s="292" t="s">
        <v>13</v>
      </c>
      <c r="I7" s="293"/>
      <c r="K7" s="294" t="s">
        <v>14</v>
      </c>
      <c r="L7" s="295"/>
      <c r="M7" s="295"/>
      <c r="N7" s="295"/>
      <c r="O7" s="295"/>
      <c r="P7" s="295"/>
      <c r="Q7" s="295"/>
      <c r="R7" s="295"/>
      <c r="S7" s="296"/>
      <c r="T7" s="297">
        <v>0.5</v>
      </c>
      <c r="U7" s="298"/>
      <c r="V7" s="24"/>
    </row>
    <row r="8" spans="1:22" ht="22.5" customHeight="1" x14ac:dyDescent="0.65">
      <c r="A8" s="22">
        <v>4</v>
      </c>
      <c r="B8" s="299" t="s">
        <v>855</v>
      </c>
      <c r="C8" s="299"/>
      <c r="D8" s="299"/>
      <c r="E8" s="299"/>
      <c r="F8" s="299"/>
      <c r="G8" s="299"/>
      <c r="H8" s="299"/>
      <c r="I8" s="299"/>
      <c r="J8" s="24"/>
      <c r="K8" s="302" t="s">
        <v>15</v>
      </c>
      <c r="L8" s="303"/>
      <c r="M8" s="303"/>
      <c r="N8" s="303"/>
      <c r="O8" s="303"/>
      <c r="P8" s="303"/>
      <c r="Q8" s="303"/>
      <c r="R8" s="303"/>
      <c r="S8" s="303"/>
      <c r="T8" s="304">
        <v>0.2</v>
      </c>
      <c r="U8" s="305"/>
    </row>
    <row r="9" spans="1:22" ht="22.5" customHeight="1" x14ac:dyDescent="0.65">
      <c r="A9" s="22"/>
      <c r="B9" s="300"/>
      <c r="C9" s="300"/>
      <c r="D9" s="300"/>
      <c r="E9" s="300"/>
      <c r="F9" s="300"/>
      <c r="G9" s="300"/>
      <c r="H9" s="300"/>
      <c r="I9" s="300"/>
      <c r="J9" s="25"/>
      <c r="K9" s="302"/>
      <c r="L9" s="303"/>
      <c r="M9" s="303"/>
      <c r="N9" s="303"/>
      <c r="O9" s="303"/>
      <c r="P9" s="303"/>
      <c r="Q9" s="303"/>
      <c r="R9" s="303"/>
      <c r="S9" s="303"/>
      <c r="T9" s="306"/>
      <c r="U9" s="305"/>
    </row>
    <row r="10" spans="1:22" ht="22.5" customHeight="1" x14ac:dyDescent="0.65">
      <c r="A10" s="22"/>
      <c r="B10" s="300"/>
      <c r="C10" s="300"/>
      <c r="D10" s="300"/>
      <c r="E10" s="300"/>
      <c r="F10" s="300"/>
      <c r="G10" s="300"/>
      <c r="H10" s="300"/>
      <c r="I10" s="300"/>
      <c r="K10" s="265" t="s">
        <v>16</v>
      </c>
      <c r="L10" s="266"/>
      <c r="M10" s="266"/>
      <c r="N10" s="266"/>
      <c r="O10" s="266"/>
      <c r="P10" s="266"/>
      <c r="Q10" s="266"/>
      <c r="R10" s="266"/>
      <c r="S10" s="267"/>
      <c r="T10" s="307">
        <v>0.2</v>
      </c>
      <c r="U10" s="308"/>
    </row>
    <row r="11" spans="1:22" ht="22.5" customHeight="1" x14ac:dyDescent="0.65">
      <c r="A11" s="22"/>
      <c r="B11" s="300"/>
      <c r="C11" s="300"/>
      <c r="D11" s="300"/>
      <c r="E11" s="300"/>
      <c r="F11" s="300"/>
      <c r="G11" s="300"/>
      <c r="H11" s="300"/>
      <c r="I11" s="300"/>
      <c r="K11" s="294" t="s">
        <v>17</v>
      </c>
      <c r="L11" s="295"/>
      <c r="M11" s="295"/>
      <c r="N11" s="295"/>
      <c r="O11" s="295"/>
      <c r="P11" s="295"/>
      <c r="Q11" s="295"/>
      <c r="R11" s="295"/>
      <c r="S11" s="296"/>
      <c r="T11" s="307">
        <v>0.2</v>
      </c>
      <c r="U11" s="308"/>
    </row>
    <row r="12" spans="1:22" ht="22.5" customHeight="1" thickBot="1" x14ac:dyDescent="0.7">
      <c r="A12" s="22"/>
      <c r="B12" s="301"/>
      <c r="C12" s="301"/>
      <c r="D12" s="301"/>
      <c r="E12" s="301"/>
      <c r="F12" s="301"/>
      <c r="G12" s="301"/>
      <c r="H12" s="301"/>
      <c r="I12" s="301"/>
      <c r="K12" s="318" t="s">
        <v>18</v>
      </c>
      <c r="L12" s="319"/>
      <c r="M12" s="319"/>
      <c r="N12" s="319"/>
      <c r="O12" s="319"/>
      <c r="P12" s="319"/>
      <c r="Q12" s="319"/>
      <c r="R12" s="319"/>
      <c r="S12" s="320"/>
      <c r="T12" s="321">
        <v>0.5</v>
      </c>
      <c r="U12" s="322"/>
    </row>
    <row r="13" spans="1:22" ht="22.5" customHeight="1" thickBot="1" x14ac:dyDescent="0.7">
      <c r="A13" s="22">
        <v>5</v>
      </c>
      <c r="B13" s="323" t="s">
        <v>19</v>
      </c>
      <c r="C13" s="324"/>
      <c r="D13" s="324"/>
      <c r="E13" s="324"/>
      <c r="F13" s="324"/>
      <c r="G13" s="324"/>
      <c r="H13" s="324"/>
      <c r="I13" s="325"/>
      <c r="K13" s="326" t="s">
        <v>20</v>
      </c>
      <c r="L13" s="327"/>
      <c r="M13" s="327"/>
      <c r="N13" s="327"/>
      <c r="O13" s="327"/>
      <c r="P13" s="327"/>
      <c r="Q13" s="327"/>
      <c r="R13" s="327"/>
      <c r="S13" s="327"/>
      <c r="T13" s="327"/>
      <c r="U13" s="327"/>
    </row>
    <row r="14" spans="1:22" ht="22.5" customHeight="1" x14ac:dyDescent="0.65">
      <c r="A14" s="22"/>
      <c r="B14" s="328" t="s">
        <v>1807</v>
      </c>
      <c r="C14" s="328"/>
      <c r="D14" s="328"/>
      <c r="E14" s="328"/>
      <c r="F14" s="328"/>
      <c r="G14" s="328"/>
      <c r="H14" s="328"/>
      <c r="I14" s="328"/>
      <c r="K14" s="327"/>
      <c r="L14" s="327"/>
      <c r="M14" s="327"/>
      <c r="N14" s="327"/>
      <c r="O14" s="327"/>
      <c r="P14" s="327"/>
      <c r="Q14" s="327"/>
      <c r="R14" s="327"/>
      <c r="S14" s="327"/>
      <c r="T14" s="327"/>
      <c r="U14" s="327"/>
    </row>
    <row r="15" spans="1:22" ht="3.75" customHeight="1" x14ac:dyDescent="0.65">
      <c r="A15" s="22"/>
      <c r="B15" s="329"/>
      <c r="C15" s="329"/>
      <c r="D15" s="329"/>
      <c r="E15" s="329"/>
      <c r="F15" s="329"/>
      <c r="G15" s="329"/>
      <c r="H15" s="329"/>
      <c r="I15" s="329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</row>
    <row r="16" spans="1:22" ht="26.25" customHeight="1" x14ac:dyDescent="0.65">
      <c r="A16" s="22">
        <v>6</v>
      </c>
      <c r="B16" s="329"/>
      <c r="C16" s="329"/>
      <c r="D16" s="329"/>
      <c r="E16" s="329"/>
      <c r="F16" s="329"/>
      <c r="G16" s="329"/>
      <c r="H16" s="329"/>
      <c r="I16" s="329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</row>
    <row r="17" spans="2:21" ht="19.5" customHeight="1" x14ac:dyDescent="0.5">
      <c r="B17" s="329"/>
      <c r="C17" s="329"/>
      <c r="D17" s="329"/>
      <c r="E17" s="329"/>
      <c r="F17" s="329"/>
      <c r="G17" s="329"/>
      <c r="H17" s="329"/>
      <c r="I17" s="329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</row>
    <row r="18" spans="2:21" ht="19.5" customHeight="1" x14ac:dyDescent="0.65">
      <c r="B18" s="329"/>
      <c r="C18" s="329"/>
      <c r="D18" s="329"/>
      <c r="E18" s="329"/>
      <c r="F18" s="329"/>
      <c r="G18" s="329"/>
      <c r="H18" s="329"/>
      <c r="I18" s="329"/>
      <c r="K18" s="26"/>
      <c r="M18" s="331"/>
      <c r="N18" s="331"/>
      <c r="O18" s="331"/>
      <c r="P18" s="27"/>
      <c r="Q18" s="332"/>
      <c r="R18" s="332"/>
      <c r="S18" s="26"/>
      <c r="T18" s="26"/>
      <c r="U18" s="26"/>
    </row>
    <row r="19" spans="2:21" ht="21.75" customHeight="1" thickBot="1" x14ac:dyDescent="0.55000000000000004">
      <c r="B19" s="330"/>
      <c r="C19" s="330"/>
      <c r="D19" s="330"/>
      <c r="E19" s="330"/>
      <c r="F19" s="330"/>
      <c r="G19" s="330"/>
      <c r="H19" s="330"/>
      <c r="I19" s="330"/>
    </row>
    <row r="20" spans="2:21" ht="3.75" customHeight="1" thickBot="1" x14ac:dyDescent="0.55000000000000004"/>
    <row r="21" spans="2:21" ht="35.25" customHeight="1" x14ac:dyDescent="0.5">
      <c r="B21" s="309"/>
      <c r="C21" s="310"/>
      <c r="D21" s="310"/>
      <c r="E21" s="310"/>
      <c r="F21" s="310"/>
      <c r="G21" s="310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311"/>
    </row>
    <row r="22" spans="2:21" ht="14.25" customHeight="1" x14ac:dyDescent="0.5">
      <c r="B22" s="312"/>
      <c r="C22" s="313"/>
      <c r="D22" s="313"/>
      <c r="E22" s="313"/>
      <c r="F22" s="313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4"/>
    </row>
    <row r="23" spans="2:21" ht="15" customHeight="1" thickBot="1" x14ac:dyDescent="0.55000000000000004">
      <c r="B23" s="315"/>
      <c r="C23" s="316"/>
      <c r="D23" s="316"/>
      <c r="E23" s="316"/>
      <c r="F23" s="316"/>
      <c r="G23" s="316"/>
      <c r="H23" s="316"/>
      <c r="I23" s="316"/>
      <c r="J23" s="316"/>
      <c r="K23" s="316"/>
      <c r="L23" s="316"/>
      <c r="M23" s="316"/>
      <c r="N23" s="316"/>
      <c r="O23" s="316"/>
      <c r="P23" s="316"/>
      <c r="Q23" s="316"/>
      <c r="R23" s="316"/>
      <c r="S23" s="316"/>
      <c r="T23" s="316"/>
      <c r="U23" s="317"/>
    </row>
  </sheetData>
  <mergeCells count="34">
    <mergeCell ref="B21:U23"/>
    <mergeCell ref="T11:U11"/>
    <mergeCell ref="K12:S12"/>
    <mergeCell ref="T12:U12"/>
    <mergeCell ref="B13:I13"/>
    <mergeCell ref="K13:U14"/>
    <mergeCell ref="B14:I19"/>
    <mergeCell ref="K15:U17"/>
    <mergeCell ref="M18:O18"/>
    <mergeCell ref="Q18:R18"/>
    <mergeCell ref="B7:G7"/>
    <mergeCell ref="H7:I7"/>
    <mergeCell ref="K7:S7"/>
    <mergeCell ref="T7:U7"/>
    <mergeCell ref="B8:I12"/>
    <mergeCell ref="K8:S9"/>
    <mergeCell ref="T8:U9"/>
    <mergeCell ref="K10:S10"/>
    <mergeCell ref="T10:U10"/>
    <mergeCell ref="K11:S11"/>
    <mergeCell ref="B5:H5"/>
    <mergeCell ref="K5:S5"/>
    <mergeCell ref="T5:U5"/>
    <mergeCell ref="B6:I6"/>
    <mergeCell ref="K6:S6"/>
    <mergeCell ref="T6:U6"/>
    <mergeCell ref="B4:I4"/>
    <mergeCell ref="K4:S4"/>
    <mergeCell ref="T4:U4"/>
    <mergeCell ref="B1:U1"/>
    <mergeCell ref="B2:I2"/>
    <mergeCell ref="K2:S3"/>
    <mergeCell ref="T2:U3"/>
    <mergeCell ref="B3:I3"/>
  </mergeCells>
  <hyperlinks>
    <hyperlink ref="B3" r:id="rId1" location="'إدخال البيانات'!D2" display="المخصص" xr:uid="{00000000-0004-0000-0000-000000000000}"/>
    <hyperlink ref="H7" location="الإستمارة!Q1" display="الإستمارة وإطبع منها أربعة نسخ" xr:uid="{00000000-0004-0000-0000-000001000000}"/>
    <hyperlink ref="B3:C3" location="'إدخال البيانات'!D2" display="اضغط هنا" xr:uid="{00000000-0004-0000-0000-000002000000}"/>
    <hyperlink ref="B3:I3" location="'إدخال البيانات'!B2" display="تملئ صفحة إدخال البيانات بالمعلومات المطلوبة وبشكل دقيق وصحيح" xr:uid="{00000000-0004-0000-0000-000003000000}"/>
    <hyperlink ref="B4:I4" location="'اختيار المقررات'!E1" display="الانتقال إلى صفحة اختيار المقررات" xr:uid="{00000000-0004-0000-0000-000004000000}"/>
    <hyperlink ref="H7:I7" location="الإستمارة!Q1" display="الإستمارة وإطبع منها أربعة نسخ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7"/>
  <sheetViews>
    <sheetView rightToLeft="1" workbookViewId="0">
      <selection activeCell="C1" sqref="C1"/>
    </sheetView>
  </sheetViews>
  <sheetFormatPr defaultColWidth="9" defaultRowHeight="13.8" x14ac:dyDescent="0.25"/>
  <cols>
    <col min="1" max="1" width="22" customWidth="1"/>
    <col min="2" max="2" width="22.3984375" customWidth="1"/>
    <col min="3" max="3" width="18.8984375" customWidth="1"/>
    <col min="4" max="4" width="26" customWidth="1"/>
    <col min="5" max="5" width="20.3984375" customWidth="1"/>
    <col min="6" max="6" width="20" customWidth="1"/>
    <col min="7" max="7" width="16.59765625" customWidth="1"/>
    <col min="8" max="10" width="11.8984375" hidden="1" customWidth="1"/>
    <col min="11" max="11" width="11.8984375" style="138" hidden="1" customWidth="1"/>
    <col min="12" max="12" width="11.8984375" hidden="1" customWidth="1"/>
    <col min="13" max="14" width="11" hidden="1" customWidth="1"/>
    <col min="15" max="15" width="15.3984375" hidden="1" customWidth="1"/>
    <col min="16" max="16" width="37.09765625" style="138" customWidth="1"/>
    <col min="17" max="17" width="20" style="8" customWidth="1"/>
    <col min="18" max="18" width="18.3984375" style="8" customWidth="1"/>
    <col min="19" max="19" width="16.3984375" customWidth="1"/>
  </cols>
  <sheetData>
    <row r="1" spans="1:18" ht="25.95" customHeight="1" x14ac:dyDescent="0.25">
      <c r="A1" s="333" t="s">
        <v>21</v>
      </c>
      <c r="B1" s="333"/>
      <c r="C1" s="245"/>
      <c r="D1" s="107" t="str">
        <f>IFERROR(VLOOKUP(C1,ورقة2!$A$2:$U$2488,2,0),"")</f>
        <v/>
      </c>
      <c r="F1" s="1" t="e">
        <f>VLOOKUP(C1,ورقة2!A$1:AC$2488,25,0)</f>
        <v>#N/A</v>
      </c>
      <c r="M1" s="148"/>
    </row>
    <row r="2" spans="1:18" s="259" customFormat="1" ht="51" customHeight="1" x14ac:dyDescent="0.4">
      <c r="A2" s="334" t="e">
        <f>F1</f>
        <v>#N/A</v>
      </c>
      <c r="B2" s="334"/>
      <c r="C2" s="334"/>
      <c r="D2" s="334"/>
      <c r="E2" s="334"/>
      <c r="F2" s="334"/>
      <c r="K2" s="260"/>
      <c r="P2" s="260"/>
      <c r="Q2" s="261"/>
      <c r="R2" s="261"/>
    </row>
    <row r="3" spans="1:18" x14ac:dyDescent="0.25">
      <c r="A3" s="335" t="s">
        <v>22</v>
      </c>
      <c r="B3" s="335"/>
      <c r="C3" s="335"/>
      <c r="D3" s="335"/>
      <c r="E3" s="335"/>
      <c r="F3" s="335"/>
    </row>
    <row r="4" spans="1:18" ht="23.25" customHeight="1" x14ac:dyDescent="0.25">
      <c r="A4" s="3" t="s">
        <v>30</v>
      </c>
      <c r="B4" s="4" t="s">
        <v>31</v>
      </c>
      <c r="C4" s="3" t="s">
        <v>32</v>
      </c>
      <c r="D4" s="7" t="s">
        <v>33</v>
      </c>
      <c r="E4" s="7" t="s">
        <v>34</v>
      </c>
      <c r="F4" s="4" t="s">
        <v>35</v>
      </c>
      <c r="G4" s="4" t="s">
        <v>45</v>
      </c>
      <c r="H4" t="s">
        <v>23</v>
      </c>
      <c r="I4" s="118"/>
      <c r="J4" t="s">
        <v>655</v>
      </c>
      <c r="L4" t="s">
        <v>25</v>
      </c>
    </row>
    <row r="5" spans="1:18" s="19" customFormat="1" ht="30" customHeight="1" x14ac:dyDescent="0.25">
      <c r="A5" s="6"/>
      <c r="B5" s="5"/>
      <c r="C5" s="5"/>
      <c r="D5" s="6"/>
      <c r="E5" s="6"/>
      <c r="F5" s="5"/>
      <c r="G5" s="5"/>
      <c r="H5" s="19" t="s">
        <v>26</v>
      </c>
      <c r="I5" s="119" t="s">
        <v>27</v>
      </c>
      <c r="J5" t="s">
        <v>28</v>
      </c>
      <c r="K5" s="154"/>
      <c r="L5" t="s">
        <v>29</v>
      </c>
      <c r="P5" s="154"/>
    </row>
    <row r="6" spans="1:18" s="19" customFormat="1" ht="33.75" customHeight="1" x14ac:dyDescent="0.25">
      <c r="A6" s="36" t="s">
        <v>62</v>
      </c>
      <c r="B6" s="3" t="s">
        <v>63</v>
      </c>
      <c r="C6" s="171" t="s">
        <v>841</v>
      </c>
      <c r="D6" s="155"/>
      <c r="E6" s="155"/>
      <c r="F6" s="155"/>
      <c r="G6"/>
      <c r="I6" s="119"/>
      <c r="J6"/>
      <c r="K6" s="154"/>
      <c r="L6" t="s">
        <v>38</v>
      </c>
      <c r="P6" s="154"/>
    </row>
    <row r="7" spans="1:18" ht="30" customHeight="1" x14ac:dyDescent="0.25">
      <c r="A7" s="183" t="e">
        <f>IF(A8&lt;&gt;"",A8,VLOOKUP(C1,ورقة2!$A$2:$AC$2488,3,0))</f>
        <v>#N/A</v>
      </c>
      <c r="B7" s="184" t="e">
        <f>VLOOKUP(C1,ورقة2!A$1:AC$2488,4,0)</f>
        <v>#N/A</v>
      </c>
      <c r="C7" s="184" t="str">
        <f>'إختيار المقررات'!V3</f>
        <v/>
      </c>
      <c r="D7" s="185"/>
      <c r="E7" s="185"/>
      <c r="F7" s="185"/>
      <c r="G7" s="186"/>
      <c r="I7" s="119" t="s">
        <v>36</v>
      </c>
      <c r="J7" t="s">
        <v>37</v>
      </c>
      <c r="L7" t="s">
        <v>41</v>
      </c>
      <c r="M7" t="s">
        <v>79</v>
      </c>
    </row>
    <row r="8" spans="1:18" ht="30" customHeight="1" x14ac:dyDescent="0.25">
      <c r="A8" s="183"/>
      <c r="B8" s="187"/>
      <c r="C8" s="187"/>
      <c r="D8" s="185"/>
      <c r="E8" s="185"/>
      <c r="F8" s="185"/>
      <c r="G8" s="188"/>
      <c r="I8" s="119" t="s">
        <v>39</v>
      </c>
      <c r="J8" t="s">
        <v>40</v>
      </c>
      <c r="L8" t="s">
        <v>48</v>
      </c>
      <c r="M8" t="s">
        <v>80</v>
      </c>
    </row>
    <row r="9" spans="1:18" ht="33.75" customHeight="1" x14ac:dyDescent="0.25">
      <c r="A9" s="184" t="s">
        <v>52</v>
      </c>
      <c r="B9" s="184" t="s">
        <v>53</v>
      </c>
      <c r="C9" s="189" t="s">
        <v>54</v>
      </c>
      <c r="D9" s="190" t="s">
        <v>55</v>
      </c>
      <c r="E9" s="189" t="s">
        <v>42</v>
      </c>
      <c r="F9" s="189" t="s">
        <v>43</v>
      </c>
      <c r="G9" s="189" t="s">
        <v>44</v>
      </c>
      <c r="I9" s="119"/>
      <c r="L9" t="s">
        <v>51</v>
      </c>
    </row>
    <row r="10" spans="1:18" ht="23.25" customHeight="1" x14ac:dyDescent="0.25">
      <c r="A10" s="191" t="e">
        <f>IF(A11&lt;&gt;"",A11,VLOOKUP($C$1,ورقة2!$A$2:$AC$2488,6,0))</f>
        <v>#N/A</v>
      </c>
      <c r="B10" s="183" t="e">
        <f>IF(B11&lt;&gt;"",B11,VLOOKUP($C$1,ورقة2!$A$2:$AC$2488,7,0))</f>
        <v>#N/A</v>
      </c>
      <c r="C10" s="183" t="e">
        <f>IF(C11&lt;&gt;"",C11,VLOOKUP($C$1,ورقة2!$A$2:$AC$2488,8,0))</f>
        <v>#N/A</v>
      </c>
      <c r="D10" s="183" t="e">
        <f>IF(D11&lt;&gt;"",D11,VLOOKUP($C$1,ورقة2!$A$2:$AC$2488,5,0))</f>
        <v>#N/A</v>
      </c>
      <c r="E10" s="183" t="e">
        <f>IF(E11&lt;&gt;"",E11,VLOOKUP($C$1,ورقة2!$A$2:$AC$2488,10,0))</f>
        <v>#N/A</v>
      </c>
      <c r="F10" s="183" t="e">
        <f>IF(F11&lt;&gt;"",F11,VLOOKUP($C$1,ورقة2!$A$2:$AC$2488,11,0))</f>
        <v>#N/A</v>
      </c>
      <c r="G10" s="183" t="e">
        <f>IF(G11&lt;&gt;"",G11,VLOOKUP($C$1,ورقة2!$A$2:$AC$2488,12,0))</f>
        <v>#N/A</v>
      </c>
      <c r="I10" s="119" t="s">
        <v>46</v>
      </c>
      <c r="J10" t="s">
        <v>47</v>
      </c>
      <c r="L10" t="s">
        <v>58</v>
      </c>
      <c r="P10" s="138" t="s">
        <v>842</v>
      </c>
    </row>
    <row r="11" spans="1:18" ht="30" customHeight="1" x14ac:dyDescent="0.25">
      <c r="A11" s="192"/>
      <c r="B11" s="187"/>
      <c r="C11" s="187"/>
      <c r="D11" s="187"/>
      <c r="E11" s="187"/>
      <c r="F11" s="187"/>
      <c r="G11" s="187"/>
      <c r="I11" s="119" t="s">
        <v>49</v>
      </c>
      <c r="J11" t="s">
        <v>50</v>
      </c>
      <c r="L11" t="s">
        <v>61</v>
      </c>
    </row>
    <row r="12" spans="1:18" ht="33.75" customHeight="1" x14ac:dyDescent="0.25">
      <c r="A12" s="150"/>
      <c r="B12" s="161" t="s">
        <v>839</v>
      </c>
      <c r="C12" s="150"/>
      <c r="D12" s="150"/>
      <c r="I12" s="119"/>
      <c r="L12" t="s">
        <v>66</v>
      </c>
    </row>
    <row r="13" spans="1:18" ht="23.25" customHeight="1" x14ac:dyDescent="0.25">
      <c r="A13" s="151"/>
      <c r="B13" s="151"/>
      <c r="C13" s="151"/>
      <c r="D13" s="152"/>
      <c r="I13" s="119" t="s">
        <v>56</v>
      </c>
      <c r="J13" t="s">
        <v>57</v>
      </c>
      <c r="L13" t="s">
        <v>69</v>
      </c>
    </row>
    <row r="14" spans="1:18" ht="33.75" customHeight="1" x14ac:dyDescent="0.25">
      <c r="A14" s="153"/>
      <c r="B14" s="149"/>
      <c r="C14" s="149"/>
      <c r="D14" s="149"/>
      <c r="I14" s="119" t="s">
        <v>59</v>
      </c>
      <c r="J14" t="s">
        <v>60</v>
      </c>
      <c r="L14" t="s">
        <v>71</v>
      </c>
    </row>
    <row r="15" spans="1:18" ht="33.75" customHeight="1" x14ac:dyDescent="0.25">
      <c r="A15" s="153"/>
      <c r="B15" s="149"/>
      <c r="C15" s="149"/>
      <c r="D15" s="149"/>
      <c r="I15" s="119"/>
      <c r="L15" t="s">
        <v>73</v>
      </c>
    </row>
    <row r="16" spans="1:18" ht="23.25" customHeight="1" x14ac:dyDescent="0.25">
      <c r="A16" s="151"/>
      <c r="B16" s="151"/>
      <c r="I16" s="119" t="s">
        <v>64</v>
      </c>
      <c r="J16" t="s">
        <v>65</v>
      </c>
      <c r="L16" t="s">
        <v>75</v>
      </c>
    </row>
    <row r="17" spans="1:12" ht="33.75" customHeight="1" x14ac:dyDescent="0.25">
      <c r="A17" s="149"/>
      <c r="B17" s="149"/>
      <c r="I17" s="119" t="s">
        <v>67</v>
      </c>
      <c r="J17" t="s">
        <v>68</v>
      </c>
      <c r="L17" t="s">
        <v>77</v>
      </c>
    </row>
  </sheetData>
  <mergeCells count="3">
    <mergeCell ref="A1:B1"/>
    <mergeCell ref="A2:F2"/>
    <mergeCell ref="A3:F3"/>
  </mergeCells>
  <conditionalFormatting sqref="C1">
    <cfRule type="duplicateValues" dxfId="222" priority="1"/>
    <cfRule type="duplicateValues" dxfId="221" priority="2"/>
    <cfRule type="duplicateValues" dxfId="220" priority="3"/>
    <cfRule type="duplicateValues" dxfId="219" priority="4"/>
  </conditionalFormatting>
  <dataValidations xWindow="720" yWindow="617" count="16">
    <dataValidation type="textLength" allowBlank="1" showInputMessage="1" showErrorMessage="1" sqref="E5" xr:uid="{00000000-0002-0000-0100-000000000000}">
      <formula1>10</formula1>
      <formula2>10</formula2>
    </dataValidation>
    <dataValidation allowBlank="1" showInputMessage="1" showErrorMessage="1" error="ييي_x000a_" sqref="B12" xr:uid="{00000000-0002-0000-0100-000001000000}"/>
    <dataValidation type="textLength" allowBlank="1" showInputMessage="1" showErrorMessage="1" sqref="A5" xr:uid="{00000000-0002-0000-0100-000002000000}">
      <formula1>11</formula1>
      <formula2>11</formula2>
    </dataValidation>
    <dataValidation type="list" allowBlank="1" showInputMessage="1" showErrorMessage="1" sqref="C11 C14:C15" xr:uid="{00000000-0002-0000-0100-000003000000}">
      <formula1>$L$4:$L$17</formula1>
    </dataValidation>
    <dataValidation allowBlank="1" showInputMessage="1" showErrorMessage="1" promptTitle="يجب أن يكون التاريخ " prompt="يوم / شهر / سنة" sqref="A11" xr:uid="{00000000-0002-0000-0100-000004000000}"/>
    <dataValidation type="list" allowBlank="1" showInputMessage="1" showErrorMessage="1" sqref="D11" xr:uid="{00000000-0002-0000-0100-000005000000}">
      <formula1>$M$7:$M$9</formula1>
    </dataValidation>
    <dataValidation type="list" allowBlank="1" showInputMessage="1" showErrorMessage="1" sqref="E11" xr:uid="{00000000-0002-0000-0100-000006000000}">
      <formula1>$H$4:$H$6</formula1>
    </dataValidation>
    <dataValidation type="whole" allowBlank="1" showInputMessage="1" showErrorMessage="1" sqref="F11" xr:uid="{00000000-0002-0000-0100-000007000000}">
      <formula1>1950</formula1>
      <formula2>2021</formula2>
    </dataValidation>
    <dataValidation allowBlank="1" showInputMessage="1" showErrorMessage="1" promptTitle="مكان الميلاد باللغة الانكليزية" prompt="يجب أن يكون صحيح لأن سيتم إعتماده في جميع الوثائق الجامعية" sqref="F8" xr:uid="{00000000-0002-0000-0100-000008000000}"/>
    <dataValidation allowBlank="1" showInputMessage="1" showErrorMessage="1" promptTitle="اسم الأم باللغة الانكليزية" prompt="يجب أن يكون صحيح لأن سيتم إعتماده في جميع الوثائق الجامعية" sqref="E8" xr:uid="{00000000-0002-0000-0100-000009000000}"/>
    <dataValidation allowBlank="1" showInputMessage="1" showErrorMessage="1" promptTitle="اسم الأب باللغة الانكليزية" prompt="يجب أن يكون صحيح لأن سيتم إعتماده في جميع الوثائق الجامعية" sqref="D8" xr:uid="{00000000-0002-0000-0100-00000A000000}"/>
    <dataValidation type="date" allowBlank="1" showInputMessage="1" showErrorMessage="1" promptTitle="يجب أن يكون التاريخ " prompt="يوم / شهر / سنة" sqref="A14:A15" xr:uid="{00000000-0002-0000-0100-00000B000000}">
      <formula1>18264</formula1>
      <formula2>37986</formula2>
    </dataValidation>
    <dataValidation allowBlank="1" showInputMessage="1" showErrorMessage="1" errorTitle="خطأ" error="رقم الهاتف غير صحيح" sqref="D5" xr:uid="{00000000-0002-0000-0100-00000C000000}"/>
    <dataValidation type="list" allowBlank="1" showInputMessage="1" showErrorMessage="1" sqref="A12" xr:uid="{00000000-0002-0000-0100-00000D000000}">
      <formula1>$H$4:$H$5</formula1>
    </dataValidation>
    <dataValidation type="list" allowBlank="1" showInputMessage="1" showErrorMessage="1" sqref="G11 C12" xr:uid="{00000000-0002-0000-0100-00000E000000}">
      <formula1>$J$4:$J$17</formula1>
    </dataValidation>
    <dataValidation type="list" allowBlank="1" showInputMessage="1" showErrorMessage="1" sqref="D14:D15" xr:uid="{00000000-0002-0000-0100-00000F000000}">
      <formula1>#REF!</formula1>
    </dataValidation>
  </dataValidations>
  <hyperlinks>
    <hyperlink ref="B12" location="'إختيار المقررات'!A1" display="الانتقال إلى اختيار المقررات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ورقة4"/>
  <dimension ref="A1:CA476"/>
  <sheetViews>
    <sheetView showGridLines="0" rightToLeft="1" zoomScaleNormal="100" workbookViewId="0">
      <selection activeCell="T12" sqref="T12"/>
    </sheetView>
  </sheetViews>
  <sheetFormatPr defaultColWidth="9" defaultRowHeight="14.25" customHeight="1" x14ac:dyDescent="0.25"/>
  <cols>
    <col min="1" max="1" width="5.69921875" style="207" customWidth="1"/>
    <col min="2" max="8" width="4.3984375" style="207" customWidth="1"/>
    <col min="9" max="9" width="5.59765625" style="66" bestFit="1" customWidth="1"/>
    <col min="10" max="10" width="5.8984375" style="66" customWidth="1"/>
    <col min="11" max="16" width="4.3984375" style="66" customWidth="1"/>
    <col min="17" max="17" width="6.3984375" style="66" bestFit="1" customWidth="1"/>
    <col min="18" max="33" width="4.3984375" style="66" customWidth="1"/>
    <col min="34" max="39" width="4" style="66" customWidth="1"/>
    <col min="40" max="40" width="4" style="156" customWidth="1"/>
    <col min="41" max="41" width="48.3984375" style="66" bestFit="1" customWidth="1"/>
    <col min="42" max="54" width="4" style="66" customWidth="1"/>
    <col min="55" max="56" width="3.3984375" style="66" customWidth="1"/>
    <col min="57" max="57" width="34.3984375" style="66" customWidth="1"/>
    <col min="58" max="58" width="20.3984375" style="66" customWidth="1"/>
    <col min="59" max="59" width="9.3984375" style="66" customWidth="1"/>
    <col min="60" max="62" width="9" style="66" customWidth="1"/>
    <col min="63" max="63" width="5.8984375" style="66" customWidth="1"/>
    <col min="64" max="64" width="3.3984375" style="66" customWidth="1"/>
    <col min="65" max="65" width="4.3984375" style="66" bestFit="1" customWidth="1"/>
    <col min="66" max="66" width="26.3984375" style="66" bestFit="1" customWidth="1"/>
    <col min="67" max="67" width="5.09765625" style="67" bestFit="1" customWidth="1"/>
    <col min="68" max="68" width="4.59765625" style="67" bestFit="1" customWidth="1"/>
    <col min="69" max="69" width="2.3984375" style="67" customWidth="1"/>
    <col min="70" max="70" width="9.3984375" style="67" bestFit="1" customWidth="1"/>
    <col min="71" max="71" width="5.8984375" style="67" bestFit="1" customWidth="1"/>
    <col min="72" max="72" width="7.59765625" style="67" bestFit="1" customWidth="1"/>
    <col min="73" max="73" width="9" style="67" customWidth="1"/>
    <col min="74" max="74" width="35.3984375" style="67" customWidth="1"/>
    <col min="75" max="76" width="9" style="67" customWidth="1"/>
    <col min="77" max="77" width="23" style="67" customWidth="1"/>
    <col min="78" max="78" width="9" style="66" customWidth="1"/>
    <col min="79" max="79" width="23" style="66" customWidth="1"/>
    <col min="80" max="80" width="9" style="66" customWidth="1"/>
    <col min="81" max="16384" width="9" style="66"/>
  </cols>
  <sheetData>
    <row r="1" spans="1:79" s="62" customFormat="1" ht="21" customHeight="1" thickBot="1" x14ac:dyDescent="0.3">
      <c r="A1" s="368" t="s">
        <v>81</v>
      </c>
      <c r="B1" s="368"/>
      <c r="C1" s="368"/>
      <c r="D1" s="370">
        <f>'إدخال البيانات'!C1</f>
        <v>0</v>
      </c>
      <c r="E1" s="371"/>
      <c r="F1" s="371"/>
      <c r="G1" s="342" t="s">
        <v>82</v>
      </c>
      <c r="H1" s="342"/>
      <c r="I1" s="342"/>
      <c r="J1" s="377" t="str">
        <f>IFERROR(VLOOKUP($D$1,ورقة2!$A$2:$U$2488,2,0),"")</f>
        <v/>
      </c>
      <c r="K1" s="377"/>
      <c r="L1" s="377"/>
      <c r="M1" s="342" t="s">
        <v>83</v>
      </c>
      <c r="N1" s="342"/>
      <c r="O1" s="342"/>
      <c r="P1" s="339" t="e">
        <f>'إدخال البيانات'!A7</f>
        <v>#N/A</v>
      </c>
      <c r="Q1" s="339"/>
      <c r="R1" s="339"/>
      <c r="S1" s="342" t="s">
        <v>84</v>
      </c>
      <c r="T1" s="342"/>
      <c r="U1" s="342"/>
      <c r="V1" s="339" t="e">
        <f>'إدخال البيانات'!B7</f>
        <v>#N/A</v>
      </c>
      <c r="W1" s="339"/>
      <c r="X1" s="339"/>
      <c r="Y1" s="342" t="s">
        <v>52</v>
      </c>
      <c r="Z1" s="342"/>
      <c r="AA1" s="342"/>
      <c r="AB1" s="390" t="e">
        <f>'إدخال البيانات'!A10</f>
        <v>#N/A</v>
      </c>
      <c r="AC1" s="390"/>
      <c r="AD1" s="390"/>
      <c r="AE1" s="342" t="s">
        <v>53</v>
      </c>
      <c r="AF1" s="342"/>
      <c r="AG1" s="342"/>
      <c r="AH1" s="339" t="e">
        <f>'إدخال البيانات'!B10</f>
        <v>#N/A</v>
      </c>
      <c r="AI1" s="339"/>
      <c r="AJ1" s="339"/>
      <c r="AK1" s="381"/>
      <c r="AL1" s="381"/>
      <c r="AM1" s="198"/>
      <c r="AN1" s="198"/>
      <c r="AO1" s="198" t="s">
        <v>85</v>
      </c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 t="s">
        <v>85</v>
      </c>
      <c r="BL1" s="65"/>
      <c r="BM1" s="65"/>
      <c r="BN1" s="65"/>
      <c r="BO1" s="64"/>
      <c r="BP1" s="64"/>
      <c r="BQ1" s="64"/>
      <c r="BR1" s="64"/>
      <c r="BS1" s="64" t="s">
        <v>94</v>
      </c>
      <c r="BT1" s="63" t="s">
        <v>87</v>
      </c>
      <c r="BU1" s="63"/>
      <c r="BV1" s="63"/>
      <c r="BW1" s="63"/>
      <c r="BX1" s="63"/>
      <c r="BY1" s="63"/>
    </row>
    <row r="2" spans="1:79" s="65" customFormat="1" ht="21" customHeight="1" thickTop="1" x14ac:dyDescent="0.25">
      <c r="A2" s="368" t="s">
        <v>88</v>
      </c>
      <c r="B2" s="368"/>
      <c r="C2" s="368"/>
      <c r="D2" s="373" t="e">
        <f>VLOOKUP($D$1,ورقة2!A3:V2488,9,0)</f>
        <v>#N/A</v>
      </c>
      <c r="E2" s="373"/>
      <c r="F2" s="373"/>
      <c r="G2" s="374"/>
      <c r="H2" s="375"/>
      <c r="I2" s="375"/>
      <c r="J2" s="375"/>
      <c r="K2" s="375"/>
      <c r="L2" s="376"/>
      <c r="M2" s="342"/>
      <c r="N2" s="342"/>
      <c r="O2" s="342"/>
      <c r="P2" s="339"/>
      <c r="Q2" s="339"/>
      <c r="R2" s="339"/>
      <c r="S2" s="342"/>
      <c r="T2" s="342"/>
      <c r="U2" s="342"/>
      <c r="V2" s="339"/>
      <c r="W2" s="339"/>
      <c r="X2" s="339"/>
      <c r="Y2" s="342"/>
      <c r="Z2" s="342"/>
      <c r="AA2" s="342"/>
      <c r="AB2" s="339"/>
      <c r="AC2" s="339"/>
      <c r="AD2" s="339"/>
      <c r="AE2" s="342"/>
      <c r="AF2" s="342"/>
      <c r="AG2" s="342"/>
      <c r="AH2" s="382"/>
      <c r="AI2" s="382"/>
      <c r="AJ2" s="382"/>
      <c r="AK2" s="383"/>
      <c r="AL2" s="383"/>
      <c r="AM2" s="199"/>
      <c r="AN2" s="199"/>
      <c r="AO2" s="199" t="s">
        <v>93</v>
      </c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 t="s">
        <v>93</v>
      </c>
      <c r="BO2" s="64"/>
      <c r="BP2" s="64"/>
      <c r="BQ2" s="64"/>
      <c r="BR2" s="64"/>
      <c r="BS2" s="64" t="s">
        <v>86</v>
      </c>
      <c r="BT2" s="64" t="s">
        <v>95</v>
      </c>
      <c r="BU2" s="64"/>
      <c r="BV2" s="64"/>
      <c r="BW2" s="64"/>
      <c r="BX2" s="64"/>
      <c r="BY2" s="64"/>
    </row>
    <row r="3" spans="1:79" s="65" customFormat="1" ht="21" customHeight="1" x14ac:dyDescent="0.25">
      <c r="A3" s="368" t="s">
        <v>55</v>
      </c>
      <c r="B3" s="368"/>
      <c r="C3" s="368"/>
      <c r="D3" s="372" t="e">
        <f>'إدخال البيانات'!D10</f>
        <v>#N/A</v>
      </c>
      <c r="E3" s="372"/>
      <c r="F3" s="372"/>
      <c r="G3" s="342" t="s">
        <v>54</v>
      </c>
      <c r="H3" s="342"/>
      <c r="I3" s="342"/>
      <c r="J3" s="339" t="e">
        <f>'إدخال البيانات'!C10</f>
        <v>#N/A</v>
      </c>
      <c r="K3" s="339"/>
      <c r="L3" s="339"/>
      <c r="M3" s="342" t="s">
        <v>30</v>
      </c>
      <c r="N3" s="342"/>
      <c r="O3" s="342"/>
      <c r="P3" s="352" t="e">
        <f>IF(OR(J3='إدخال البيانات'!L4),'إدخال البيانات'!A5,'إدخال البيانات'!B5)</f>
        <v>#N/A</v>
      </c>
      <c r="Q3" s="352"/>
      <c r="R3" s="352"/>
      <c r="S3" s="342" t="s">
        <v>96</v>
      </c>
      <c r="T3" s="342"/>
      <c r="U3" s="342"/>
      <c r="V3" s="352" t="str">
        <f>IFERROR(IF('إختيار المقررات'!J3&lt;&gt;'إدخال البيانات'!L4,'إدخال البيانات'!J4,VLOOKUP(LEFT(P3,2),'إدخال البيانات'!I5:J17,2,0)),"")</f>
        <v/>
      </c>
      <c r="W3" s="352"/>
      <c r="X3" s="352"/>
      <c r="Y3" s="342" t="s">
        <v>32</v>
      </c>
      <c r="Z3" s="342"/>
      <c r="AA3" s="342"/>
      <c r="AB3" s="352" t="e">
        <f>IF(J3&lt;&gt;'إدخال البيانات'!L4,"غير سوري",'إدخال البيانات'!C5)</f>
        <v>#N/A</v>
      </c>
      <c r="AC3" s="352" t="e">
        <f>#REF!</f>
        <v>#REF!</v>
      </c>
      <c r="AD3" s="352"/>
      <c r="AE3" s="342" t="s">
        <v>45</v>
      </c>
      <c r="AF3" s="342"/>
      <c r="AG3" s="342"/>
      <c r="AH3" s="352" t="e">
        <f>IF(AND(OR(J3="العربية السورية",J3="الفلسطينية السورية"),D3="ذكر"),'إدخال البيانات'!G5,"لايوجد")</f>
        <v>#N/A</v>
      </c>
      <c r="AI3" s="352"/>
      <c r="AJ3" s="352"/>
      <c r="AK3" s="384"/>
      <c r="AL3" s="384"/>
      <c r="AM3" s="199"/>
      <c r="AN3" s="199"/>
      <c r="AO3" s="199" t="s">
        <v>97</v>
      </c>
      <c r="AP3" s="199"/>
      <c r="AQ3" s="199"/>
      <c r="AR3" s="199"/>
      <c r="AS3" s="199"/>
      <c r="AT3" s="199"/>
      <c r="AU3" s="199"/>
      <c r="AV3" s="199"/>
      <c r="AW3" s="199"/>
      <c r="AX3" s="199"/>
      <c r="AY3" s="199"/>
      <c r="AZ3" s="199"/>
      <c r="BA3" s="199"/>
      <c r="BB3" s="199"/>
      <c r="BC3" s="199"/>
      <c r="BD3" s="199"/>
      <c r="BE3" s="199" t="s">
        <v>97</v>
      </c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</row>
    <row r="4" spans="1:79" s="65" customFormat="1" ht="21" customHeight="1" thickBot="1" x14ac:dyDescent="0.3">
      <c r="A4" s="368" t="s">
        <v>98</v>
      </c>
      <c r="B4" s="368"/>
      <c r="C4" s="368"/>
      <c r="D4" s="369" t="e">
        <f>'إدخال البيانات'!E10</f>
        <v>#N/A</v>
      </c>
      <c r="E4" s="369"/>
      <c r="F4" s="369"/>
      <c r="G4" s="350" t="s">
        <v>99</v>
      </c>
      <c r="H4" s="350"/>
      <c r="I4" s="350"/>
      <c r="J4" s="349" t="e">
        <f>'إدخال البيانات'!F10</f>
        <v>#N/A</v>
      </c>
      <c r="K4" s="349"/>
      <c r="L4" s="349"/>
      <c r="M4" s="350" t="s">
        <v>100</v>
      </c>
      <c r="N4" s="350"/>
      <c r="O4" s="350"/>
      <c r="P4" s="353" t="e">
        <f>'إدخال البيانات'!G10</f>
        <v>#N/A</v>
      </c>
      <c r="Q4" s="353"/>
      <c r="R4" s="353"/>
      <c r="S4" s="350" t="s">
        <v>101</v>
      </c>
      <c r="T4" s="350"/>
      <c r="U4" s="350"/>
      <c r="V4" s="391">
        <f>'إدخال البيانات'!E5</f>
        <v>0</v>
      </c>
      <c r="W4" s="391"/>
      <c r="X4" s="391"/>
      <c r="Y4" s="350" t="s">
        <v>102</v>
      </c>
      <c r="Z4" s="350"/>
      <c r="AA4" s="350"/>
      <c r="AB4" s="391">
        <f>'إدخال البيانات'!D5</f>
        <v>0</v>
      </c>
      <c r="AC4" s="391" t="e">
        <f>#REF!</f>
        <v>#REF!</v>
      </c>
      <c r="AD4" s="391"/>
      <c r="AE4" s="350" t="s">
        <v>35</v>
      </c>
      <c r="AF4" s="350"/>
      <c r="AG4" s="350"/>
      <c r="AH4" s="385">
        <f>'إدخال البيانات'!F5</f>
        <v>0</v>
      </c>
      <c r="AI4" s="386"/>
      <c r="AJ4" s="386"/>
      <c r="AK4" s="386"/>
      <c r="AL4" s="386"/>
      <c r="AM4" s="199"/>
      <c r="AN4" s="199"/>
      <c r="AO4" s="200" t="s">
        <v>103</v>
      </c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  <c r="BC4" s="198"/>
      <c r="BD4" s="199"/>
      <c r="BE4" s="200" t="s">
        <v>103</v>
      </c>
      <c r="BO4" s="64"/>
      <c r="BP4" s="64"/>
      <c r="BQ4" s="173"/>
      <c r="BR4" s="64"/>
      <c r="BS4" s="64"/>
      <c r="BT4" s="64"/>
      <c r="BU4" s="64"/>
      <c r="BV4" s="64"/>
      <c r="BW4" s="64"/>
      <c r="BX4" s="64"/>
      <c r="BY4" s="64"/>
    </row>
    <row r="5" spans="1:79" s="65" customFormat="1" ht="21" customHeight="1" thickTop="1" thickBot="1" x14ac:dyDescent="0.3">
      <c r="A5" s="336" t="s">
        <v>104</v>
      </c>
      <c r="B5" s="337"/>
      <c r="C5" s="338"/>
      <c r="D5" s="343"/>
      <c r="E5" s="344"/>
      <c r="F5" s="344"/>
      <c r="G5" s="344"/>
      <c r="H5" s="344"/>
      <c r="I5" s="344"/>
      <c r="J5" s="344"/>
      <c r="K5" s="344"/>
      <c r="L5" s="345"/>
      <c r="M5" s="350" t="s">
        <v>105</v>
      </c>
      <c r="N5" s="350"/>
      <c r="O5" s="350"/>
      <c r="P5" s="353" t="e">
        <f>VLOOKUP($D$1,ورقة2!$A$2:$U$2488,15,0)</f>
        <v>#N/A</v>
      </c>
      <c r="Q5" s="353"/>
      <c r="R5" s="353"/>
      <c r="S5" s="350" t="s">
        <v>106</v>
      </c>
      <c r="T5" s="350"/>
      <c r="U5" s="350"/>
      <c r="V5" s="351" t="e">
        <f>VLOOKUP($D$1,ورقة2!$A$2:$U$2488,16,0)</f>
        <v>#N/A</v>
      </c>
      <c r="W5" s="351"/>
      <c r="X5" s="351"/>
      <c r="Y5" s="350" t="s">
        <v>107</v>
      </c>
      <c r="Z5" s="350"/>
      <c r="AA5" s="350"/>
      <c r="AB5" s="353" t="e">
        <f>VLOOKUP($D$1,ورقة2!$A$2:$U$2488,17,0)</f>
        <v>#N/A</v>
      </c>
      <c r="AC5" s="353"/>
      <c r="AD5" s="353"/>
      <c r="AE5" s="34"/>
      <c r="AF5" s="34"/>
      <c r="AG5" s="34"/>
      <c r="AH5" s="38"/>
      <c r="AI5" s="38"/>
      <c r="AJ5" s="38"/>
      <c r="AK5" s="39"/>
      <c r="AL5" s="39"/>
      <c r="AM5" s="199"/>
      <c r="AN5" s="199"/>
      <c r="AO5" s="199" t="s">
        <v>108</v>
      </c>
      <c r="AP5" s="199"/>
      <c r="AQ5" s="199"/>
      <c r="AR5" s="199"/>
      <c r="AS5" s="199"/>
      <c r="AT5" s="199"/>
      <c r="AU5" s="199"/>
      <c r="AV5" s="199"/>
      <c r="AW5" s="199"/>
      <c r="AX5" s="199"/>
      <c r="AY5" s="199"/>
      <c r="AZ5" s="199"/>
      <c r="BA5" s="199"/>
      <c r="BB5" s="199"/>
      <c r="BC5" s="199"/>
      <c r="BD5" s="199"/>
      <c r="BE5" s="199" t="s">
        <v>108</v>
      </c>
      <c r="BL5" s="65">
        <v>1</v>
      </c>
      <c r="BN5" s="65" t="s">
        <v>109</v>
      </c>
      <c r="BO5" s="64"/>
      <c r="BP5" s="64"/>
      <c r="BQ5" s="64"/>
      <c r="BR5" s="64"/>
      <c r="BS5" s="64" t="e">
        <f>IF(AND(BS6="",BS7="",BS8="",BS9="",BS10="",BS11=""),"",BL5)</f>
        <v>#N/A</v>
      </c>
      <c r="BT5" s="64" t="e">
        <f>IF(AND(BT6="",BT7="",BT8="",BT9="",BT10="",BT11=""),"",BL5)</f>
        <v>#N/A</v>
      </c>
      <c r="BU5" s="64"/>
      <c r="BV5" s="173"/>
      <c r="BW5" s="64"/>
      <c r="BX5" s="64"/>
      <c r="BY5" s="64"/>
    </row>
    <row r="6" spans="1:79" s="65" customFormat="1" ht="5.25" customHeight="1" thickBot="1" x14ac:dyDescent="0.3">
      <c r="A6" s="208"/>
      <c r="B6" s="208"/>
      <c r="C6" s="208"/>
      <c r="D6" s="206"/>
      <c r="E6" s="206"/>
      <c r="F6" s="206"/>
      <c r="G6" s="206"/>
      <c r="H6" s="206"/>
      <c r="AK6" s="34"/>
      <c r="AL6" s="34"/>
      <c r="AM6" s="201"/>
      <c r="AN6" s="201"/>
      <c r="AO6" s="199" t="s">
        <v>110</v>
      </c>
      <c r="AP6" s="199"/>
      <c r="AQ6" s="199"/>
      <c r="AR6" s="199"/>
      <c r="AS6" s="199"/>
      <c r="AT6" s="199"/>
      <c r="AU6" s="199"/>
      <c r="AV6" s="199"/>
      <c r="AW6" s="199"/>
      <c r="AX6" s="199"/>
      <c r="AY6" s="199"/>
      <c r="AZ6" s="199"/>
      <c r="BA6" s="199"/>
      <c r="BB6" s="199"/>
      <c r="BC6" s="199"/>
      <c r="BD6" s="199"/>
      <c r="BE6" s="199" t="s">
        <v>110</v>
      </c>
      <c r="BK6" s="65" t="e">
        <f>IF(BR6="م",BL6,"")</f>
        <v>#N/A</v>
      </c>
      <c r="BL6" s="172">
        <v>2</v>
      </c>
      <c r="BM6" s="172">
        <v>1</v>
      </c>
      <c r="BN6" s="172" t="s">
        <v>111</v>
      </c>
      <c r="BO6" s="64" t="s">
        <v>112</v>
      </c>
      <c r="BP6" s="64" t="s">
        <v>113</v>
      </c>
      <c r="BQ6" s="64" t="str">
        <f t="shared" ref="BQ6:BQ11" si="0">IFERROR(VLOOKUP(BL6,$G$9:$T$21,13,0),"")</f>
        <v/>
      </c>
      <c r="BR6" s="174" t="e">
        <f>IF(VLOOKUP($D$1,ورقة4!$A$3:$AV$1488,3,0)=0,"",(VLOOKUP($D$1,ورقة4!$A$3:$AV$1488,3,0)))</f>
        <v>#N/A</v>
      </c>
      <c r="BS6" s="173" t="e">
        <f t="shared" ref="BS6:BS11" si="1">IF(BR6="م",BL6,"")</f>
        <v>#N/A</v>
      </c>
      <c r="BT6" s="64" t="e">
        <f t="shared" ref="BT6:BT11" si="2">IF(BR6="","",BL6)</f>
        <v>#N/A</v>
      </c>
      <c r="BU6" s="64"/>
      <c r="BV6" s="64"/>
      <c r="BW6" s="64"/>
      <c r="BX6" s="61"/>
      <c r="BY6" s="64"/>
    </row>
    <row r="7" spans="1:79" ht="26.25" customHeight="1" thickTop="1" thickBot="1" x14ac:dyDescent="0.45">
      <c r="J7" s="355" t="e">
        <f>IF(D2="مستنفذ","استنفذت فرص التسجيل بسبب رسوبك لمدة ثلاث سنوات متتالية","")</f>
        <v>#N/A</v>
      </c>
      <c r="K7" s="355"/>
      <c r="L7" s="355"/>
      <c r="M7" s="355"/>
      <c r="N7" s="355"/>
      <c r="O7" s="355"/>
      <c r="P7" s="355"/>
      <c r="Q7" s="355"/>
      <c r="R7" s="355"/>
      <c r="S7" s="355"/>
      <c r="T7" s="355"/>
      <c r="U7" s="355"/>
      <c r="V7" s="355"/>
      <c r="W7" s="355"/>
      <c r="X7" s="355"/>
      <c r="Y7" s="355"/>
      <c r="Z7" s="355"/>
      <c r="AA7" s="355"/>
      <c r="AB7" s="156"/>
      <c r="AC7" s="387" t="s">
        <v>114</v>
      </c>
      <c r="AD7" s="388"/>
      <c r="AE7" s="388"/>
      <c r="AF7" s="388"/>
      <c r="AG7" s="389"/>
      <c r="AH7" s="378" t="e">
        <f>IF(D2="الرابعة حديث",50000,0)</f>
        <v>#N/A</v>
      </c>
      <c r="AI7" s="379"/>
      <c r="AJ7" s="380"/>
      <c r="AL7" s="34"/>
      <c r="AM7" s="201"/>
      <c r="AN7" s="201"/>
      <c r="AO7" s="199" t="s">
        <v>840</v>
      </c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198"/>
      <c r="BD7" s="202"/>
      <c r="BE7" s="199" t="s">
        <v>115</v>
      </c>
      <c r="BK7" s="65" t="e">
        <f t="shared" ref="BK7:BK42" si="3">IF(BR7="م",BL7,"")</f>
        <v>#N/A</v>
      </c>
      <c r="BL7" s="65">
        <v>3</v>
      </c>
      <c r="BM7" s="172">
        <v>2</v>
      </c>
      <c r="BN7" s="172" t="s">
        <v>116</v>
      </c>
      <c r="BO7" s="64" t="s">
        <v>112</v>
      </c>
      <c r="BP7" s="64" t="s">
        <v>113</v>
      </c>
      <c r="BQ7" s="64" t="str">
        <f t="shared" si="0"/>
        <v/>
      </c>
      <c r="BR7" s="175" t="e">
        <f>IF(VLOOKUP($D$1,ورقة4!$A$3:$AV$1488,4,0)=0,"",(VLOOKUP($D$1,ورقة4!$A$3:$AV$1488,4,0)))</f>
        <v>#N/A</v>
      </c>
      <c r="BS7" s="173" t="e">
        <f t="shared" si="1"/>
        <v>#N/A</v>
      </c>
      <c r="BT7" s="64" t="e">
        <f t="shared" si="2"/>
        <v>#N/A</v>
      </c>
      <c r="BU7" s="64"/>
      <c r="BX7" s="64"/>
      <c r="BY7" s="64"/>
      <c r="BZ7" s="65"/>
      <c r="CA7" s="65"/>
    </row>
    <row r="8" spans="1:79" ht="30.75" customHeight="1" thickTop="1" x14ac:dyDescent="0.3">
      <c r="H8" s="208"/>
      <c r="J8" s="164" t="s">
        <v>117</v>
      </c>
      <c r="K8" s="356" t="s">
        <v>118</v>
      </c>
      <c r="L8" s="356"/>
      <c r="M8" s="356"/>
      <c r="N8" s="356"/>
      <c r="O8" s="356"/>
      <c r="P8" s="356"/>
      <c r="Q8" s="356"/>
      <c r="R8" s="356"/>
      <c r="S8" s="356"/>
      <c r="T8" s="356"/>
      <c r="V8" s="393" t="s">
        <v>119</v>
      </c>
      <c r="W8" s="393"/>
      <c r="X8" s="393"/>
      <c r="Y8" s="393"/>
      <c r="Z8" s="393"/>
      <c r="AA8" s="393"/>
      <c r="AB8" s="156"/>
      <c r="AC8" s="358" t="s">
        <v>120</v>
      </c>
      <c r="AD8" s="359"/>
      <c r="AE8" s="359"/>
      <c r="AF8" s="359"/>
      <c r="AG8" s="359"/>
      <c r="AH8" s="340" t="e">
        <f>IF(AC20="ضعف الرسوم",SUM(I10:I30)*2,SUM(I10:I30))</f>
        <v>#N/A</v>
      </c>
      <c r="AI8" s="340"/>
      <c r="AJ8" s="341"/>
      <c r="AM8" s="202"/>
      <c r="AN8" s="202"/>
      <c r="AO8" s="202" t="s">
        <v>121</v>
      </c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199"/>
      <c r="BD8" s="202"/>
      <c r="BE8" s="202"/>
      <c r="BK8" s="65" t="e">
        <f t="shared" si="3"/>
        <v>#N/A</v>
      </c>
      <c r="BL8" s="172">
        <v>4</v>
      </c>
      <c r="BM8" s="172">
        <v>3</v>
      </c>
      <c r="BN8" s="172" t="s">
        <v>122</v>
      </c>
      <c r="BO8" s="64" t="s">
        <v>112</v>
      </c>
      <c r="BP8" s="64" t="s">
        <v>113</v>
      </c>
      <c r="BQ8" s="64" t="str">
        <f t="shared" si="0"/>
        <v/>
      </c>
      <c r="BR8" s="175" t="e">
        <f>IF(VLOOKUP($D$1,ورقة4!$A$3:$AV$1488,5,0)=0,"",(VLOOKUP($D$1,ورقة4!$A$3:$AV$1488,5,0)))</f>
        <v>#N/A</v>
      </c>
      <c r="BS8" s="173" t="e">
        <f t="shared" si="1"/>
        <v>#N/A</v>
      </c>
      <c r="BT8" s="64" t="e">
        <f t="shared" si="2"/>
        <v>#N/A</v>
      </c>
      <c r="BU8" s="64"/>
      <c r="BX8" s="61"/>
      <c r="BY8" s="64"/>
      <c r="BZ8" s="65"/>
      <c r="CA8" s="65"/>
    </row>
    <row r="9" spans="1:79" ht="23.25" customHeight="1" thickBot="1" x14ac:dyDescent="0.35">
      <c r="A9" s="226"/>
      <c r="B9" s="226"/>
      <c r="C9" s="226"/>
      <c r="D9" s="226"/>
      <c r="E9" s="226"/>
      <c r="F9" s="226" t="str">
        <f>IF(AND(T9=1,S9="ج"),H9,"")</f>
        <v/>
      </c>
      <c r="G9" s="226" t="str">
        <f t="shared" ref="G9:G29" si="4">IFERROR(SMALL($BT$5:$BT$54,BL5),"")</f>
        <v/>
      </c>
      <c r="H9" s="226" t="str">
        <f t="shared" ref="H9:H29" si="5">G9</f>
        <v/>
      </c>
      <c r="J9" s="165"/>
      <c r="K9" s="357" t="str">
        <f>IFERROR(VLOOKUP(G9,$BL$4:$BN$54,3,0),"")</f>
        <v/>
      </c>
      <c r="L9" s="357"/>
      <c r="M9" s="357"/>
      <c r="N9" s="357"/>
      <c r="O9" s="357"/>
      <c r="P9" s="357"/>
      <c r="Q9" s="357"/>
      <c r="R9" s="357"/>
      <c r="S9" s="74" t="str">
        <f t="shared" ref="S9:S28" si="6">IFERROR(IF(AND($D$2="الأولى حديث",G9&gt;7,$BZ$25&gt;6),"",IF(VLOOKUP(K9,$BN$5:$BR$54,5,0)=0,"",VLOOKUP(K9,$BN$5:$BR$54,5,0))),"")</f>
        <v/>
      </c>
      <c r="T9" s="75"/>
      <c r="U9" s="156"/>
      <c r="V9" s="393"/>
      <c r="W9" s="393"/>
      <c r="X9" s="393"/>
      <c r="Y9" s="393"/>
      <c r="Z9" s="393"/>
      <c r="AA9" s="393"/>
      <c r="AB9" s="156"/>
      <c r="AC9" s="358" t="s">
        <v>123</v>
      </c>
      <c r="AD9" s="359"/>
      <c r="AE9" s="359"/>
      <c r="AF9" s="359"/>
      <c r="AG9" s="359"/>
      <c r="AH9" s="340">
        <f>IF(AH10&lt;&gt;0,37000,0)</f>
        <v>0</v>
      </c>
      <c r="AI9" s="340"/>
      <c r="AJ9" s="341"/>
      <c r="AK9" s="35"/>
      <c r="AM9" s="202"/>
      <c r="AN9" s="202"/>
      <c r="AO9" s="203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198"/>
      <c r="BD9" s="202"/>
      <c r="BE9" s="202"/>
      <c r="BK9" s="65" t="e">
        <f t="shared" si="3"/>
        <v>#N/A</v>
      </c>
      <c r="BL9" s="65">
        <v>5</v>
      </c>
      <c r="BM9" s="172">
        <v>4</v>
      </c>
      <c r="BN9" s="172" t="s">
        <v>124</v>
      </c>
      <c r="BO9" s="64" t="s">
        <v>112</v>
      </c>
      <c r="BP9" s="64" t="s">
        <v>113</v>
      </c>
      <c r="BQ9" s="64" t="str">
        <f t="shared" si="0"/>
        <v/>
      </c>
      <c r="BR9" s="175" t="e">
        <f>IF(VLOOKUP($D$1,ورقة4!$A$3:$AV$1488,6,0)=0,"",(VLOOKUP($D$1,ورقة4!$A$3:$AV$1488,6,0)))</f>
        <v>#N/A</v>
      </c>
      <c r="BS9" s="173" t="e">
        <f t="shared" si="1"/>
        <v>#N/A</v>
      </c>
      <c r="BT9" s="64" t="e">
        <f t="shared" si="2"/>
        <v>#N/A</v>
      </c>
      <c r="BU9" s="64"/>
      <c r="BX9" s="64"/>
      <c r="BY9" s="64"/>
      <c r="BZ9" s="65"/>
      <c r="CA9" s="65"/>
    </row>
    <row r="10" spans="1:79" ht="23.25" customHeight="1" thickTop="1" x14ac:dyDescent="0.3">
      <c r="A10" s="226"/>
      <c r="B10" s="226"/>
      <c r="C10" s="226">
        <f>IF(D10&gt;0,1,0)</f>
        <v>0</v>
      </c>
      <c r="D10" s="226">
        <f>IF(E10&gt;0,1,0)</f>
        <v>0</v>
      </c>
      <c r="E10" s="227">
        <f t="shared" ref="E10:E27" si="7">IF(I10&lt;&gt;$B$11,I10,0)</f>
        <v>0</v>
      </c>
      <c r="F10" s="226" t="str">
        <f>IF(OR(H10=1,H10=8,H10=14,H10=21,H10=27,H10=33,H10=310,H10=45),H10,IF(AND(T10=1,OR(S10="ج",S10="ر1",S10="ر2",S10="A")),H10,""))</f>
        <v/>
      </c>
      <c r="G10" s="226" t="str">
        <f t="shared" si="4"/>
        <v/>
      </c>
      <c r="H10" s="226" t="str">
        <f t="shared" si="5"/>
        <v/>
      </c>
      <c r="I10" s="69" t="b">
        <f>IF(AND(S10="A",T10=1),50000,IF(OR(S10="ج",S10="ر1",S10="ر2"),IF(T10=1,IF($D$5=$AO$7,0,IF(OR($D$5=$AO$1,$D$5=$AO$2,$D$5=$AO$5,$D$5=$AO$8),IF(S10="ج",20000,IF(S10="ر1",28000,IF(S10="ر2",36000,""))),IF(OR($D$5=$AO$3,$D$5=$AO$6),IF(S10="ج",12500,IF(S10="ر1",17500,IF(S10="ر2",22500,""))),IF($D$5=$AO$4,500,IF(S10="ج",25000,IF(S10="ر1",35000,IF(S10="ر2",45000,""))))))))))</f>
        <v>0</v>
      </c>
      <c r="J10" s="165" t="str">
        <f>IF(IFERROR(VLOOKUP(H10,$BL$4:$BN$54,2,0),"")=0,"",IFERROR(VLOOKUP(H10,$BL$4:$BN$54,2,0),""))</f>
        <v/>
      </c>
      <c r="K10" s="346" t="str">
        <f t="shared" ref="K10:K27" si="8">IFERROR(VLOOKUP(H10,$BL$4:$BN$54,3,0),"")</f>
        <v/>
      </c>
      <c r="L10" s="347"/>
      <c r="M10" s="347"/>
      <c r="N10" s="347"/>
      <c r="O10" s="347"/>
      <c r="P10" s="347"/>
      <c r="Q10" s="347"/>
      <c r="R10" s="348"/>
      <c r="S10" s="74" t="str">
        <f>IFERROR(IF(AND($D$2="الأولى حديث",G10&gt;7,$BZ$25&gt;6),"",IF(VLOOKUP(K10,$BN$5:$BR$54,5,0)=0,"",VLOOKUP(K10,$BN$5:$BR$54,5,0))),"")</f>
        <v/>
      </c>
      <c r="T10" s="76"/>
      <c r="U10" s="156"/>
      <c r="V10" s="361" t="s">
        <v>87</v>
      </c>
      <c r="W10" s="361"/>
      <c r="X10" s="361"/>
      <c r="Y10" s="361"/>
      <c r="Z10" s="361"/>
      <c r="AA10" s="361"/>
      <c r="AB10" s="156"/>
      <c r="AC10" s="358" t="s">
        <v>125</v>
      </c>
      <c r="AD10" s="359"/>
      <c r="AE10" s="359"/>
      <c r="AF10" s="359"/>
      <c r="AG10" s="359"/>
      <c r="AH10" s="340">
        <f>IF(AB19&gt;0,COUNT(U13:U19)*15000,IF(D5=AO4,COUNT(U13:U19)*15000,IF(OR(D5=AO3,D5=AO6),COUNT(U13:U19)*15000,IF(OR(D5=AO1,D5=AO2,D5=AO8,D5=AO5),COUNT(U13:U19)*15000,COUNT(U13:U19)*15000))))</f>
        <v>0</v>
      </c>
      <c r="AI10" s="340"/>
      <c r="AJ10" s="341"/>
      <c r="AK10" s="40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K10" s="65" t="e">
        <f t="shared" si="3"/>
        <v>#N/A</v>
      </c>
      <c r="BL10" s="172">
        <v>6</v>
      </c>
      <c r="BM10" s="172">
        <v>5</v>
      </c>
      <c r="BN10" s="172" t="s">
        <v>126</v>
      </c>
      <c r="BO10" s="64" t="s">
        <v>112</v>
      </c>
      <c r="BP10" s="64" t="s">
        <v>113</v>
      </c>
      <c r="BQ10" s="64" t="str">
        <f t="shared" si="0"/>
        <v/>
      </c>
      <c r="BR10" s="175" t="e">
        <f>IF(VLOOKUP($D$1,ورقة4!$A$3:$AV$1488,7,0)=0,"",(VLOOKUP($D$1,ورقة4!$A$3:$AV$1488,7,0)))</f>
        <v>#N/A</v>
      </c>
      <c r="BS10" s="173" t="e">
        <f t="shared" si="1"/>
        <v>#N/A</v>
      </c>
      <c r="BT10" s="64" t="e">
        <f t="shared" si="2"/>
        <v>#N/A</v>
      </c>
      <c r="BU10" s="64"/>
      <c r="BX10" s="61"/>
      <c r="BY10" s="64"/>
      <c r="BZ10" s="65"/>
      <c r="CA10" s="65"/>
    </row>
    <row r="11" spans="1:79" ht="23.25" customHeight="1" thickBot="1" x14ac:dyDescent="0.35">
      <c r="A11" s="226"/>
      <c r="B11" s="226" t="b">
        <v>0</v>
      </c>
      <c r="C11" s="226">
        <f>D10+D11</f>
        <v>0</v>
      </c>
      <c r="D11" s="226">
        <f t="shared" ref="D11:D27" si="9">IF(E11&gt;0,1,0)</f>
        <v>0</v>
      </c>
      <c r="E11" s="227">
        <f t="shared" si="7"/>
        <v>0</v>
      </c>
      <c r="F11" s="226" t="str">
        <f t="shared" ref="F11:F29" si="10">IF(AND(T11=1,OR(S11="ج",S11="ر1",S11="ر2",S11="A")),H11,"")</f>
        <v/>
      </c>
      <c r="G11" s="226" t="str">
        <f t="shared" si="4"/>
        <v/>
      </c>
      <c r="H11" s="226" t="str">
        <f t="shared" si="5"/>
        <v/>
      </c>
      <c r="I11" s="69" t="b">
        <f t="shared" ref="I11:I31" si="11">IF(AND(S11="A",T11=1),50000,IF(OR(S11="ج",S11="ر1",S11="ر2"),IF(T11=1,IF($D$5=$AO$7,0,IF(OR($D$5=$AO$1,$D$5=$AO$2,$D$5=$AO$5,$D$5=$AO$8),IF(S11="ج",20000,IF(S11="ر1",28000,IF(S11="ر2",36000,""))),IF(OR($D$5=$AO$3,$D$5=$AO$6),IF(S11="ج",12500,IF(S11="ر1",17500,IF(S11="ر2",22500,""))),IF($D$5=$AO$4,500,IF(S11="ج",25000,IF(S11="ر1",35000,IF(S11="ر2",45000,""))))))))))</f>
        <v>0</v>
      </c>
      <c r="J11" s="165" t="str">
        <f>IF(IFERROR(VLOOKUP(H11,$BL$4:$BN$54,2,0),"")=0,"",IFERROR(VLOOKUP(H11,$BL$4:$BN$54,2,0),""))</f>
        <v/>
      </c>
      <c r="K11" s="346" t="str">
        <f t="shared" si="8"/>
        <v/>
      </c>
      <c r="L11" s="347"/>
      <c r="M11" s="347"/>
      <c r="N11" s="347"/>
      <c r="O11" s="347"/>
      <c r="P11" s="347"/>
      <c r="Q11" s="347"/>
      <c r="R11" s="348"/>
      <c r="S11" s="74" t="str">
        <f t="shared" si="6"/>
        <v/>
      </c>
      <c r="T11" s="76"/>
      <c r="U11" s="196"/>
      <c r="V11" s="361"/>
      <c r="W11" s="361"/>
      <c r="X11" s="361"/>
      <c r="Y11" s="361"/>
      <c r="Z11" s="361"/>
      <c r="AA11" s="361"/>
      <c r="AB11" s="156"/>
      <c r="AC11" s="358" t="s">
        <v>127</v>
      </c>
      <c r="AD11" s="359"/>
      <c r="AE11" s="359"/>
      <c r="AF11" s="359"/>
      <c r="AG11" s="359"/>
      <c r="AH11" s="340" t="e">
        <f>VLOOKUP($D$1,ورقة2!$A$2:$U$1488,17,0)</f>
        <v>#N/A</v>
      </c>
      <c r="AI11" s="340"/>
      <c r="AJ11" s="341"/>
      <c r="AK11" s="41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K11" s="65" t="e">
        <f t="shared" si="3"/>
        <v>#N/A</v>
      </c>
      <c r="BL11" s="65">
        <v>7</v>
      </c>
      <c r="BM11" s="172">
        <v>102</v>
      </c>
      <c r="BN11" s="172" t="str">
        <f>IF(V10=BT1,"اللغة الإنكليزية (1)","اللغة الفرنسية (1)")</f>
        <v>اللغة الإنكليزية (1)</v>
      </c>
      <c r="BO11" s="64" t="s">
        <v>112</v>
      </c>
      <c r="BP11" s="64" t="s">
        <v>113</v>
      </c>
      <c r="BQ11" s="64" t="str">
        <f t="shared" si="0"/>
        <v/>
      </c>
      <c r="BR11" s="176" t="e">
        <f>IF(VLOOKUP($D$1,ورقة4!$A$3:$AV$1488,8,0)=0,"",(VLOOKUP($D$1,ورقة4!$A$3:$AV$1488,8,0)))</f>
        <v>#N/A</v>
      </c>
      <c r="BS11" s="173" t="e">
        <f t="shared" si="1"/>
        <v>#N/A</v>
      </c>
      <c r="BT11" s="64" t="e">
        <f t="shared" si="2"/>
        <v>#N/A</v>
      </c>
      <c r="BU11" s="64"/>
      <c r="BX11" s="64"/>
      <c r="BY11" s="64"/>
      <c r="BZ11" s="65"/>
      <c r="CA11" s="65"/>
    </row>
    <row r="12" spans="1:79" ht="23.25" customHeight="1" thickBot="1" x14ac:dyDescent="0.35">
      <c r="A12" s="226"/>
      <c r="B12" s="226"/>
      <c r="C12" s="226">
        <f t="shared" ref="C12:C27" si="12">C11+D12</f>
        <v>0</v>
      </c>
      <c r="D12" s="226">
        <f t="shared" si="9"/>
        <v>0</v>
      </c>
      <c r="E12" s="227">
        <f t="shared" si="7"/>
        <v>0</v>
      </c>
      <c r="F12" s="226" t="str">
        <f t="shared" si="10"/>
        <v/>
      </c>
      <c r="G12" s="226" t="str">
        <f t="shared" si="4"/>
        <v/>
      </c>
      <c r="H12" s="226" t="str">
        <f t="shared" si="5"/>
        <v/>
      </c>
      <c r="I12" s="69" t="b">
        <f t="shared" si="11"/>
        <v>0</v>
      </c>
      <c r="J12" s="165" t="str">
        <f t="shared" ref="J12:J26" si="13">IF(IFERROR(VLOOKUP(H12,$BL$4:$BN$54,2,0),"")=0,"",IFERROR(VLOOKUP(H12,$BL$4:$BN$54,2,0),""))</f>
        <v/>
      </c>
      <c r="K12" s="346" t="str">
        <f t="shared" si="8"/>
        <v/>
      </c>
      <c r="L12" s="347"/>
      <c r="M12" s="347"/>
      <c r="N12" s="347"/>
      <c r="O12" s="347"/>
      <c r="P12" s="347"/>
      <c r="Q12" s="347"/>
      <c r="R12" s="348"/>
      <c r="S12" s="74" t="str">
        <f>IFERROR(IF(AND($D$2="الأولى حديث",G12&gt;7,$BZ$25&gt;6),"",IF(VLOOKUP(K12,$BN$5:$BR$54,5,0)=0,"",VLOOKUP(K12,$BN$5:$BR$54,5,0))),"")</f>
        <v/>
      </c>
      <c r="T12" s="76"/>
      <c r="U12" s="196"/>
      <c r="V12" s="392" t="e">
        <f>IF(D3="أنثى","منقطعة عن التسجيل في","منقطع عن التسجيل في")</f>
        <v>#N/A</v>
      </c>
      <c r="W12" s="392"/>
      <c r="X12" s="392"/>
      <c r="Y12" s="392"/>
      <c r="Z12" s="392"/>
      <c r="AA12" s="392"/>
      <c r="AB12" s="156"/>
      <c r="AC12" s="358" t="s">
        <v>128</v>
      </c>
      <c r="AD12" s="359"/>
      <c r="AE12" s="359"/>
      <c r="AF12" s="359"/>
      <c r="AG12" s="359"/>
      <c r="AH12" s="340" t="e">
        <f>SUM(AH7:AJ10)-SUM(AH11:AJ11)</f>
        <v>#N/A</v>
      </c>
      <c r="AI12" s="340"/>
      <c r="AJ12" s="341"/>
      <c r="AK12" s="41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K12" s="65" t="str">
        <f t="shared" si="3"/>
        <v/>
      </c>
      <c r="BL12" s="172">
        <v>8</v>
      </c>
      <c r="BN12" s="65" t="s">
        <v>129</v>
      </c>
      <c r="BQ12" s="64" t="str">
        <f t="shared" ref="BQ12:BQ24" si="14">IFERROR(VLOOKUP(BN12,$K$9:$T$21,10,0),"")</f>
        <v/>
      </c>
      <c r="BS12" s="173" t="e">
        <f>IF(AND(BS13="",BS14="",BS15="",BS16="",BS17=""),"",BL12)</f>
        <v>#N/A</v>
      </c>
      <c r="BT12" s="64" t="e">
        <f>IF(AND(BT13="",BT14="",BT15="",BT16="",BT17=""),"",BL12)</f>
        <v>#N/A</v>
      </c>
      <c r="BX12" s="61"/>
      <c r="BY12" s="64"/>
      <c r="BZ12" s="65"/>
      <c r="CA12" s="65"/>
    </row>
    <row r="13" spans="1:79" ht="23.25" customHeight="1" x14ac:dyDescent="0.3">
      <c r="A13" s="226"/>
      <c r="B13" s="226"/>
      <c r="C13" s="226">
        <f t="shared" si="12"/>
        <v>0</v>
      </c>
      <c r="D13" s="226">
        <f t="shared" si="9"/>
        <v>0</v>
      </c>
      <c r="E13" s="227">
        <f t="shared" si="7"/>
        <v>0</v>
      </c>
      <c r="F13" s="226" t="str">
        <f t="shared" si="10"/>
        <v/>
      </c>
      <c r="G13" s="226" t="str">
        <f t="shared" si="4"/>
        <v/>
      </c>
      <c r="H13" s="226" t="str">
        <f t="shared" si="5"/>
        <v/>
      </c>
      <c r="I13" s="69" t="b">
        <f t="shared" si="11"/>
        <v>0</v>
      </c>
      <c r="J13" s="165" t="str">
        <f t="shared" si="13"/>
        <v/>
      </c>
      <c r="K13" s="346" t="str">
        <f t="shared" si="8"/>
        <v/>
      </c>
      <c r="L13" s="347"/>
      <c r="M13" s="347"/>
      <c r="N13" s="347"/>
      <c r="O13" s="347"/>
      <c r="P13" s="347"/>
      <c r="Q13" s="347"/>
      <c r="R13" s="348"/>
      <c r="S13" s="74" t="str">
        <f t="shared" si="6"/>
        <v/>
      </c>
      <c r="T13" s="76"/>
      <c r="U13" s="196" t="str">
        <f t="shared" ref="U13:U23" si="15">IFERROR(SMALL($A$27:$A$38,BL5),"")</f>
        <v/>
      </c>
      <c r="V13" s="354" t="str">
        <f t="shared" ref="V13:V23" si="16">IFERROR(VLOOKUP(U13,$A$49:$B$60,2,0),"")</f>
        <v/>
      </c>
      <c r="W13" s="354"/>
      <c r="X13" s="354"/>
      <c r="Y13" s="354"/>
      <c r="Z13" s="354"/>
      <c r="AA13" s="354"/>
      <c r="AB13" s="156"/>
      <c r="AC13" s="358" t="s">
        <v>130</v>
      </c>
      <c r="AD13" s="359"/>
      <c r="AE13" s="359"/>
      <c r="AF13" s="359"/>
      <c r="AG13" s="359"/>
      <c r="AH13" s="362"/>
      <c r="AI13" s="362"/>
      <c r="AJ13" s="363"/>
      <c r="AK13" s="4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K13" s="65" t="e">
        <f t="shared" si="3"/>
        <v>#N/A</v>
      </c>
      <c r="BL13" s="65">
        <v>9</v>
      </c>
      <c r="BM13" s="172">
        <v>6</v>
      </c>
      <c r="BN13" s="172" t="s">
        <v>131</v>
      </c>
      <c r="BO13" s="67" t="s">
        <v>112</v>
      </c>
      <c r="BP13" s="67" t="s">
        <v>132</v>
      </c>
      <c r="BQ13" s="64" t="str">
        <f t="shared" si="14"/>
        <v/>
      </c>
      <c r="BR13" s="174" t="e">
        <f>IF(VLOOKUP($D$1,ورقة4!$A$3:$AV$1488,9,0)=0,"",(VLOOKUP($D$1,ورقة4!$A$3:$AV$1488,9,0)))</f>
        <v>#N/A</v>
      </c>
      <c r="BS13" s="173" t="e">
        <f>IF(BR13="م",BL13,"")</f>
        <v>#N/A</v>
      </c>
      <c r="BT13" s="64" t="e">
        <f>IF(BR13="","",BL13)</f>
        <v>#N/A</v>
      </c>
      <c r="BX13" s="64"/>
      <c r="BY13" s="64"/>
      <c r="BZ13" s="65"/>
      <c r="CA13" s="65"/>
    </row>
    <row r="14" spans="1:79" ht="23.25" customHeight="1" x14ac:dyDescent="0.3">
      <c r="A14" s="226"/>
      <c r="B14" s="226"/>
      <c r="C14" s="226">
        <f t="shared" si="12"/>
        <v>0</v>
      </c>
      <c r="D14" s="226">
        <f t="shared" si="9"/>
        <v>0</v>
      </c>
      <c r="E14" s="227">
        <f t="shared" si="7"/>
        <v>0</v>
      </c>
      <c r="F14" s="226" t="str">
        <f t="shared" si="10"/>
        <v/>
      </c>
      <c r="G14" s="226" t="str">
        <f t="shared" si="4"/>
        <v/>
      </c>
      <c r="H14" s="226" t="str">
        <f t="shared" si="5"/>
        <v/>
      </c>
      <c r="I14" s="69" t="b">
        <f t="shared" si="11"/>
        <v>0</v>
      </c>
      <c r="J14" s="165" t="str">
        <f t="shared" si="13"/>
        <v/>
      </c>
      <c r="K14" s="346" t="str">
        <f t="shared" si="8"/>
        <v/>
      </c>
      <c r="L14" s="347"/>
      <c r="M14" s="347"/>
      <c r="N14" s="347"/>
      <c r="O14" s="347"/>
      <c r="P14" s="347"/>
      <c r="Q14" s="347"/>
      <c r="R14" s="348"/>
      <c r="S14" s="74" t="str">
        <f t="shared" si="6"/>
        <v/>
      </c>
      <c r="T14" s="76"/>
      <c r="U14" s="196" t="str">
        <f t="shared" si="15"/>
        <v/>
      </c>
      <c r="V14" s="354" t="str">
        <f t="shared" si="16"/>
        <v/>
      </c>
      <c r="W14" s="354"/>
      <c r="X14" s="354"/>
      <c r="Y14" s="354"/>
      <c r="Z14" s="354"/>
      <c r="AA14" s="354"/>
      <c r="AB14" s="156"/>
      <c r="AC14" s="358" t="s">
        <v>133</v>
      </c>
      <c r="AD14" s="359"/>
      <c r="AE14" s="359"/>
      <c r="AF14" s="359"/>
      <c r="AG14" s="359"/>
      <c r="AH14" s="340" t="e">
        <f>IF(OR(AH12&lt;10000,D5=AO4,AH19=2,AH19=1),AH12,IF(AH13="نعم",AE25+AE26/2,AH12))</f>
        <v>#N/A</v>
      </c>
      <c r="AI14" s="340"/>
      <c r="AJ14" s="341"/>
      <c r="AK14" s="4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K14" s="65" t="e">
        <f t="shared" si="3"/>
        <v>#N/A</v>
      </c>
      <c r="BL14" s="172">
        <v>10</v>
      </c>
      <c r="BM14" s="172">
        <v>7</v>
      </c>
      <c r="BN14" s="172" t="s">
        <v>134</v>
      </c>
      <c r="BO14" s="67" t="s">
        <v>112</v>
      </c>
      <c r="BP14" s="67" t="s">
        <v>132</v>
      </c>
      <c r="BQ14" s="64" t="str">
        <f t="shared" si="14"/>
        <v/>
      </c>
      <c r="BR14" s="175" t="e">
        <f>IF(VLOOKUP($D$1,ورقة4!$A$3:$AV$1488,10,0)=0,"",(VLOOKUP($D$1,ورقة4!$A$3:$AV$1488,10,0)))</f>
        <v>#N/A</v>
      </c>
      <c r="BS14" s="173" t="e">
        <f>IF(BR14="م",BL14,"")</f>
        <v>#N/A</v>
      </c>
      <c r="BT14" s="64" t="e">
        <f>IF(BR14="","",BL14)</f>
        <v>#N/A</v>
      </c>
      <c r="BX14" s="61"/>
      <c r="BY14" s="64"/>
      <c r="BZ14" s="65"/>
      <c r="CA14" s="65"/>
    </row>
    <row r="15" spans="1:79" ht="23.25" customHeight="1" x14ac:dyDescent="0.3">
      <c r="A15" s="226"/>
      <c r="B15" s="226"/>
      <c r="C15" s="226">
        <f t="shared" si="12"/>
        <v>0</v>
      </c>
      <c r="D15" s="226">
        <f t="shared" si="9"/>
        <v>0</v>
      </c>
      <c r="E15" s="227">
        <f t="shared" si="7"/>
        <v>0</v>
      </c>
      <c r="F15" s="226" t="str">
        <f t="shared" si="10"/>
        <v/>
      </c>
      <c r="G15" s="226" t="str">
        <f t="shared" si="4"/>
        <v/>
      </c>
      <c r="H15" s="226" t="str">
        <f t="shared" si="5"/>
        <v/>
      </c>
      <c r="I15" s="69" t="b">
        <f t="shared" si="11"/>
        <v>0</v>
      </c>
      <c r="J15" s="165" t="str">
        <f t="shared" si="13"/>
        <v/>
      </c>
      <c r="K15" s="346" t="str">
        <f t="shared" si="8"/>
        <v/>
      </c>
      <c r="L15" s="347"/>
      <c r="M15" s="347"/>
      <c r="N15" s="347"/>
      <c r="O15" s="347"/>
      <c r="P15" s="347"/>
      <c r="Q15" s="347"/>
      <c r="R15" s="348"/>
      <c r="S15" s="74" t="str">
        <f t="shared" si="6"/>
        <v/>
      </c>
      <c r="T15" s="76"/>
      <c r="U15" s="196" t="str">
        <f t="shared" si="15"/>
        <v/>
      </c>
      <c r="V15" s="354" t="str">
        <f t="shared" si="16"/>
        <v/>
      </c>
      <c r="W15" s="354"/>
      <c r="X15" s="354"/>
      <c r="Y15" s="354"/>
      <c r="Z15" s="354"/>
      <c r="AA15" s="354"/>
      <c r="AB15" s="156"/>
      <c r="AC15" s="358" t="s">
        <v>135</v>
      </c>
      <c r="AD15" s="359"/>
      <c r="AE15" s="359"/>
      <c r="AF15" s="359"/>
      <c r="AG15" s="359"/>
      <c r="AH15" s="340" t="e">
        <f>IF(OR(D5=BE4,D5=BE7),0,AH12-AH14)</f>
        <v>#N/A</v>
      </c>
      <c r="AI15" s="340"/>
      <c r="AJ15" s="341"/>
      <c r="AK15" s="4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K15" s="65" t="e">
        <f t="shared" si="3"/>
        <v>#N/A</v>
      </c>
      <c r="BL15" s="65">
        <v>11</v>
      </c>
      <c r="BM15" s="172">
        <v>8</v>
      </c>
      <c r="BN15" s="172" t="s">
        <v>136</v>
      </c>
      <c r="BO15" s="67" t="s">
        <v>112</v>
      </c>
      <c r="BP15" s="67" t="s">
        <v>132</v>
      </c>
      <c r="BQ15" s="64" t="str">
        <f t="shared" si="14"/>
        <v/>
      </c>
      <c r="BR15" s="175" t="e">
        <f>IF(VLOOKUP($D$1,ورقة4!$A$3:$AV$1488,11,0)=0,"",(VLOOKUP($D$1,ورقة4!$A$3:$AV$1488,11,0)))</f>
        <v>#N/A</v>
      </c>
      <c r="BS15" s="173" t="e">
        <f>IF(BR15="م",BL15,"")</f>
        <v>#N/A</v>
      </c>
      <c r="BT15" s="64" t="e">
        <f>IF(BR15="","",BL15)</f>
        <v>#N/A</v>
      </c>
      <c r="BX15" s="64"/>
      <c r="BY15" s="64"/>
      <c r="BZ15" s="65"/>
      <c r="CA15" s="65"/>
    </row>
    <row r="16" spans="1:79" ht="23.25" customHeight="1" x14ac:dyDescent="0.3">
      <c r="A16" s="226"/>
      <c r="B16" s="226"/>
      <c r="C16" s="226">
        <f t="shared" si="12"/>
        <v>0</v>
      </c>
      <c r="D16" s="226">
        <f t="shared" si="9"/>
        <v>0</v>
      </c>
      <c r="E16" s="227">
        <f t="shared" si="7"/>
        <v>0</v>
      </c>
      <c r="F16" s="226" t="str">
        <f t="shared" si="10"/>
        <v/>
      </c>
      <c r="G16" s="226" t="str">
        <f t="shared" si="4"/>
        <v/>
      </c>
      <c r="H16" s="226" t="str">
        <f t="shared" si="5"/>
        <v/>
      </c>
      <c r="I16" s="69" t="b">
        <f t="shared" si="11"/>
        <v>0</v>
      </c>
      <c r="J16" s="165" t="str">
        <f>IF(IFERROR(VLOOKUP(H16,$BL$4:$BN$54,2,0),"")=0,"",IFERROR(VLOOKUP(H16,$BL$4:$BN$54,2,0),""))</f>
        <v/>
      </c>
      <c r="K16" s="346" t="str">
        <f t="shared" si="8"/>
        <v/>
      </c>
      <c r="L16" s="347"/>
      <c r="M16" s="347"/>
      <c r="N16" s="347"/>
      <c r="O16" s="347"/>
      <c r="P16" s="347"/>
      <c r="Q16" s="347"/>
      <c r="R16" s="348"/>
      <c r="S16" s="74" t="str">
        <f t="shared" si="6"/>
        <v/>
      </c>
      <c r="T16" s="76"/>
      <c r="U16" s="196" t="str">
        <f t="shared" si="15"/>
        <v/>
      </c>
      <c r="V16" s="354" t="str">
        <f t="shared" si="16"/>
        <v/>
      </c>
      <c r="W16" s="354"/>
      <c r="X16" s="354"/>
      <c r="Y16" s="354"/>
      <c r="Z16" s="354"/>
      <c r="AA16" s="354"/>
      <c r="AB16" s="156"/>
      <c r="AC16" s="358" t="s">
        <v>137</v>
      </c>
      <c r="AD16" s="359"/>
      <c r="AE16" s="359"/>
      <c r="AF16" s="359"/>
      <c r="AG16" s="359"/>
      <c r="AH16" s="340">
        <f>COUNTIFS(S9:S27,"ج",T9:T27,1)</f>
        <v>0</v>
      </c>
      <c r="AI16" s="340"/>
      <c r="AJ16" s="341"/>
      <c r="AK16" s="4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  <c r="BD16" s="202"/>
      <c r="BE16" s="202"/>
      <c r="BK16" s="65" t="e">
        <f t="shared" si="3"/>
        <v>#N/A</v>
      </c>
      <c r="BL16" s="172">
        <v>12</v>
      </c>
      <c r="BM16" s="172">
        <v>9</v>
      </c>
      <c r="BN16" s="172" t="str">
        <f>IF(V10=BT1,"دراسات تجارية باللغة الإنكليزية","دراسات تجارية باللغة الفرنسية")</f>
        <v>دراسات تجارية باللغة الإنكليزية</v>
      </c>
      <c r="BO16" s="67" t="s">
        <v>112</v>
      </c>
      <c r="BP16" s="67" t="s">
        <v>132</v>
      </c>
      <c r="BQ16" s="64" t="str">
        <f t="shared" si="14"/>
        <v/>
      </c>
      <c r="BR16" s="175" t="e">
        <f>IF(VLOOKUP($D$1,ورقة4!$A$3:$AV$1488,12,0)=0,"",(VLOOKUP($D$1,ورقة4!$A$3:$AV$1488,12,0)))</f>
        <v>#N/A</v>
      </c>
      <c r="BS16" s="173" t="e">
        <f>IF(BR16="م",BL16,"")</f>
        <v>#N/A</v>
      </c>
      <c r="BT16" s="64" t="e">
        <f>IF(BR16="","",BL16)</f>
        <v>#N/A</v>
      </c>
      <c r="BU16" s="61"/>
      <c r="BV16" s="61"/>
      <c r="BX16" s="61"/>
      <c r="BY16" s="64"/>
      <c r="BZ16" s="65"/>
      <c r="CA16" s="65"/>
    </row>
    <row r="17" spans="1:79" ht="23.25" customHeight="1" thickBot="1" x14ac:dyDescent="0.35">
      <c r="A17" s="226"/>
      <c r="B17" s="226"/>
      <c r="C17" s="226">
        <f t="shared" si="12"/>
        <v>0</v>
      </c>
      <c r="D17" s="226">
        <f t="shared" si="9"/>
        <v>0</v>
      </c>
      <c r="E17" s="227">
        <f t="shared" si="7"/>
        <v>0</v>
      </c>
      <c r="F17" s="226" t="str">
        <f t="shared" si="10"/>
        <v/>
      </c>
      <c r="G17" s="226" t="str">
        <f t="shared" si="4"/>
        <v/>
      </c>
      <c r="H17" s="226" t="str">
        <f t="shared" si="5"/>
        <v/>
      </c>
      <c r="I17" s="69" t="b">
        <f t="shared" si="11"/>
        <v>0</v>
      </c>
      <c r="J17" s="165" t="str">
        <f t="shared" si="13"/>
        <v/>
      </c>
      <c r="K17" s="346" t="str">
        <f t="shared" si="8"/>
        <v/>
      </c>
      <c r="L17" s="347"/>
      <c r="M17" s="347"/>
      <c r="N17" s="347"/>
      <c r="O17" s="347"/>
      <c r="P17" s="347"/>
      <c r="Q17" s="347"/>
      <c r="R17" s="348"/>
      <c r="S17" s="74" t="str">
        <f t="shared" si="6"/>
        <v/>
      </c>
      <c r="T17" s="76"/>
      <c r="U17" s="196" t="str">
        <f t="shared" si="15"/>
        <v/>
      </c>
      <c r="V17" s="354" t="str">
        <f t="shared" si="16"/>
        <v/>
      </c>
      <c r="W17" s="354"/>
      <c r="X17" s="354"/>
      <c r="Y17" s="354"/>
      <c r="Z17" s="354"/>
      <c r="AA17" s="354"/>
      <c r="AB17" s="156"/>
      <c r="AC17" s="358" t="s">
        <v>138</v>
      </c>
      <c r="AD17" s="359"/>
      <c r="AE17" s="359"/>
      <c r="AF17" s="359"/>
      <c r="AG17" s="359"/>
      <c r="AH17" s="340">
        <f>COUNTIFS(S9:S27,"ر1",T9:T27,1)</f>
        <v>0</v>
      </c>
      <c r="AI17" s="340"/>
      <c r="AJ17" s="341"/>
      <c r="AK17" s="4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K17" s="65" t="e">
        <f t="shared" si="3"/>
        <v>#N/A</v>
      </c>
      <c r="BL17" s="65">
        <v>13</v>
      </c>
      <c r="BM17" s="172">
        <v>10</v>
      </c>
      <c r="BN17" s="172" t="s">
        <v>139</v>
      </c>
      <c r="BO17" s="67" t="s">
        <v>112</v>
      </c>
      <c r="BP17" s="67" t="s">
        <v>132</v>
      </c>
      <c r="BQ17" s="64" t="str">
        <f t="shared" si="14"/>
        <v/>
      </c>
      <c r="BR17" s="176" t="e">
        <f>IF(VLOOKUP($D$1,ورقة4!$A$3:$AV$1488,13,0)=0,"",(VLOOKUP($D$1,ورقة4!$A$3:$AV$1488,13,0)))</f>
        <v>#N/A</v>
      </c>
      <c r="BS17" s="173" t="e">
        <f>IF(BR17="م",BL17,"")</f>
        <v>#N/A</v>
      </c>
      <c r="BT17" s="64" t="e">
        <f>IF(BR17="","",BL17)</f>
        <v>#N/A</v>
      </c>
      <c r="BX17" s="64"/>
      <c r="BY17" s="64"/>
      <c r="BZ17" s="65"/>
      <c r="CA17" s="65"/>
    </row>
    <row r="18" spans="1:79" ht="23.25" customHeight="1" thickBot="1" x14ac:dyDescent="0.35">
      <c r="A18" s="226"/>
      <c r="B18" s="226"/>
      <c r="C18" s="226">
        <f t="shared" si="12"/>
        <v>0</v>
      </c>
      <c r="D18" s="226">
        <f t="shared" si="9"/>
        <v>0</v>
      </c>
      <c r="E18" s="227">
        <f t="shared" si="7"/>
        <v>0</v>
      </c>
      <c r="F18" s="226" t="str">
        <f t="shared" si="10"/>
        <v/>
      </c>
      <c r="G18" s="226" t="str">
        <f t="shared" si="4"/>
        <v/>
      </c>
      <c r="H18" s="226" t="str">
        <f t="shared" si="5"/>
        <v/>
      </c>
      <c r="I18" s="69" t="b">
        <f t="shared" si="11"/>
        <v>0</v>
      </c>
      <c r="J18" s="165" t="str">
        <f t="shared" si="13"/>
        <v/>
      </c>
      <c r="K18" s="346" t="str">
        <f t="shared" si="8"/>
        <v/>
      </c>
      <c r="L18" s="347"/>
      <c r="M18" s="347"/>
      <c r="N18" s="347"/>
      <c r="O18" s="347"/>
      <c r="P18" s="347"/>
      <c r="Q18" s="347"/>
      <c r="R18" s="348"/>
      <c r="S18" s="74" t="str">
        <f t="shared" si="6"/>
        <v/>
      </c>
      <c r="T18" s="76"/>
      <c r="U18" s="196" t="str">
        <f t="shared" si="15"/>
        <v/>
      </c>
      <c r="V18" s="354" t="str">
        <f t="shared" si="16"/>
        <v/>
      </c>
      <c r="W18" s="354"/>
      <c r="X18" s="354"/>
      <c r="Y18" s="354"/>
      <c r="Z18" s="354"/>
      <c r="AA18" s="354"/>
      <c r="AB18" s="156"/>
      <c r="AC18" s="358" t="s">
        <v>140</v>
      </c>
      <c r="AD18" s="359"/>
      <c r="AE18" s="359"/>
      <c r="AF18" s="359"/>
      <c r="AG18" s="359"/>
      <c r="AH18" s="340">
        <f>COUNTIFS(S9:S27,"ر2",T9:T27,1)</f>
        <v>0</v>
      </c>
      <c r="AI18" s="340"/>
      <c r="AJ18" s="341"/>
      <c r="AK18" s="4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2"/>
      <c r="BA18" s="202"/>
      <c r="BB18" s="202"/>
      <c r="BC18" s="202"/>
      <c r="BD18" s="202"/>
      <c r="BE18" s="202"/>
      <c r="BK18" s="65" t="str">
        <f t="shared" si="3"/>
        <v/>
      </c>
      <c r="BL18" s="65">
        <v>14</v>
      </c>
      <c r="BN18" s="65" t="s">
        <v>141</v>
      </c>
      <c r="BQ18" s="64" t="str">
        <f t="shared" si="14"/>
        <v/>
      </c>
      <c r="BS18" s="173" t="e">
        <f>IF(AND(BS19="",BS20="",BS21="",BS22="",BS23="",BS24=""),"",BL18)</f>
        <v>#N/A</v>
      </c>
      <c r="BT18" s="64" t="e">
        <f>IF(AND(BT19="",BT20="",BT21="",BT22="",BT23="",BT24=""),"",BL18)</f>
        <v>#N/A</v>
      </c>
      <c r="BX18" s="61"/>
      <c r="BY18" s="64"/>
      <c r="BZ18" s="65"/>
      <c r="CA18" s="65"/>
    </row>
    <row r="19" spans="1:79" ht="23.25" customHeight="1" thickBot="1" x14ac:dyDescent="0.35">
      <c r="A19" s="226"/>
      <c r="B19" s="226"/>
      <c r="C19" s="226">
        <f t="shared" si="12"/>
        <v>0</v>
      </c>
      <c r="D19" s="226">
        <f t="shared" si="9"/>
        <v>0</v>
      </c>
      <c r="E19" s="227">
        <f t="shared" si="7"/>
        <v>0</v>
      </c>
      <c r="F19" s="226" t="str">
        <f t="shared" si="10"/>
        <v/>
      </c>
      <c r="G19" s="226" t="str">
        <f t="shared" si="4"/>
        <v/>
      </c>
      <c r="H19" s="226" t="str">
        <f t="shared" si="5"/>
        <v/>
      </c>
      <c r="I19" s="69" t="b">
        <f t="shared" si="11"/>
        <v>0</v>
      </c>
      <c r="J19" s="165" t="str">
        <f t="shared" si="13"/>
        <v/>
      </c>
      <c r="K19" s="346" t="str">
        <f t="shared" si="8"/>
        <v/>
      </c>
      <c r="L19" s="347"/>
      <c r="M19" s="347"/>
      <c r="N19" s="347"/>
      <c r="O19" s="347"/>
      <c r="P19" s="347"/>
      <c r="Q19" s="347"/>
      <c r="R19" s="348"/>
      <c r="S19" s="74" t="str">
        <f t="shared" si="6"/>
        <v/>
      </c>
      <c r="T19" s="76"/>
      <c r="U19" s="196" t="str">
        <f t="shared" si="15"/>
        <v/>
      </c>
      <c r="V19" s="354" t="str">
        <f t="shared" si="16"/>
        <v/>
      </c>
      <c r="W19" s="354"/>
      <c r="X19" s="354"/>
      <c r="Y19" s="354"/>
      <c r="Z19" s="354"/>
      <c r="AA19" s="354"/>
      <c r="AB19" s="66">
        <f>COUNTIF(S10:S31,"A")</f>
        <v>0</v>
      </c>
      <c r="AC19" s="364" t="s">
        <v>142</v>
      </c>
      <c r="AD19" s="365"/>
      <c r="AE19" s="365"/>
      <c r="AF19" s="365"/>
      <c r="AG19" s="365"/>
      <c r="AH19" s="366">
        <f>IF(AB19&gt;0,COUNTIFS(S10:S29,"A",T10:T29,1),SUM(AH16:AJ18))</f>
        <v>0</v>
      </c>
      <c r="AI19" s="366"/>
      <c r="AJ19" s="367"/>
      <c r="AK19" s="60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2"/>
      <c r="BA19" s="202"/>
      <c r="BB19" s="202"/>
      <c r="BC19" s="202"/>
      <c r="BD19" s="202"/>
      <c r="BE19" s="202"/>
      <c r="BK19" s="65" t="e">
        <f t="shared" si="3"/>
        <v>#N/A</v>
      </c>
      <c r="BL19" s="172">
        <v>15</v>
      </c>
      <c r="BM19" s="172">
        <v>11</v>
      </c>
      <c r="BN19" s="172" t="s">
        <v>143</v>
      </c>
      <c r="BO19" s="67" t="s">
        <v>144</v>
      </c>
      <c r="BP19" s="67" t="s">
        <v>113</v>
      </c>
      <c r="BQ19" s="64" t="str">
        <f t="shared" si="14"/>
        <v/>
      </c>
      <c r="BR19" s="174" t="e">
        <f>IF(VLOOKUP($D$1,ورقة4!$A$3:$AV$1488,14,0)=0,"",(VLOOKUP($D$1,ورقة4!$A$3:$AV$1488,14,0)))</f>
        <v>#N/A</v>
      </c>
      <c r="BS19" s="173" t="e">
        <f t="shared" ref="BS19:BS24" si="17">IF(BR19="م",BL19,"")</f>
        <v>#N/A</v>
      </c>
      <c r="BT19" s="64" t="e">
        <f t="shared" ref="BT19:BT24" si="18">IF(BR19="","",BL19)</f>
        <v>#N/A</v>
      </c>
      <c r="BX19" s="64"/>
      <c r="BY19" s="64"/>
      <c r="BZ19" s="65"/>
      <c r="CA19" s="65"/>
    </row>
    <row r="20" spans="1:79" ht="23.25" customHeight="1" thickTop="1" x14ac:dyDescent="0.3">
      <c r="A20" s="226"/>
      <c r="B20" s="226"/>
      <c r="C20" s="226">
        <f t="shared" si="12"/>
        <v>0</v>
      </c>
      <c r="D20" s="226">
        <f t="shared" si="9"/>
        <v>0</v>
      </c>
      <c r="E20" s="227">
        <f t="shared" si="7"/>
        <v>0</v>
      </c>
      <c r="F20" s="226" t="str">
        <f t="shared" si="10"/>
        <v/>
      </c>
      <c r="G20" s="226" t="str">
        <f t="shared" si="4"/>
        <v/>
      </c>
      <c r="H20" s="226" t="str">
        <f t="shared" si="5"/>
        <v/>
      </c>
      <c r="I20" s="69" t="b">
        <f t="shared" si="11"/>
        <v>0</v>
      </c>
      <c r="J20" s="165" t="str">
        <f t="shared" si="13"/>
        <v/>
      </c>
      <c r="K20" s="346" t="str">
        <f>IFERROR(VLOOKUP(H20,$BL$4:$BN$54,3,0),"")</f>
        <v/>
      </c>
      <c r="L20" s="347"/>
      <c r="M20" s="347"/>
      <c r="N20" s="347"/>
      <c r="O20" s="347"/>
      <c r="P20" s="347"/>
      <c r="Q20" s="347"/>
      <c r="R20" s="348"/>
      <c r="S20" s="74" t="str">
        <f t="shared" si="6"/>
        <v/>
      </c>
      <c r="T20" s="76"/>
      <c r="U20" s="196" t="str">
        <f t="shared" si="15"/>
        <v/>
      </c>
      <c r="V20" s="354" t="str">
        <f t="shared" si="16"/>
        <v/>
      </c>
      <c r="W20" s="354"/>
      <c r="X20" s="354"/>
      <c r="Y20" s="354"/>
      <c r="Z20" s="354"/>
      <c r="AA20" s="354"/>
      <c r="AB20" s="156"/>
      <c r="AC20" s="360" t="e">
        <f>'إدخال البيانات'!F1</f>
        <v>#N/A</v>
      </c>
      <c r="AD20" s="360"/>
      <c r="AE20" s="360"/>
      <c r="AF20" s="360"/>
      <c r="AG20" s="360"/>
      <c r="AH20" s="360"/>
      <c r="AI20" s="360"/>
      <c r="AJ20" s="360"/>
      <c r="AK20" s="68" t="e">
        <f>VLOOKUP(D1,ورقة4!A$3:AT$64,46,1)</f>
        <v>#N/A</v>
      </c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02"/>
      <c r="AZ20" s="202"/>
      <c r="BA20" s="202"/>
      <c r="BB20" s="202"/>
      <c r="BC20" s="202"/>
      <c r="BD20" s="202"/>
      <c r="BE20" s="202"/>
      <c r="BK20" s="65" t="e">
        <f t="shared" si="3"/>
        <v>#N/A</v>
      </c>
      <c r="BL20" s="65">
        <v>16</v>
      </c>
      <c r="BM20" s="172">
        <v>12</v>
      </c>
      <c r="BN20" s="172" t="s">
        <v>145</v>
      </c>
      <c r="BO20" s="67" t="s">
        <v>144</v>
      </c>
      <c r="BP20" s="67" t="s">
        <v>113</v>
      </c>
      <c r="BQ20" s="64" t="str">
        <f t="shared" si="14"/>
        <v/>
      </c>
      <c r="BR20" s="177" t="e">
        <f>IF(VLOOKUP($D$1,ورقة4!$A$3:$AV$1488,15,0)=0,"",(VLOOKUP($D$1,ورقة4!$A$3:$AV$1488,15,0)))</f>
        <v>#N/A</v>
      </c>
      <c r="BS20" s="173" t="e">
        <f t="shared" si="17"/>
        <v>#N/A</v>
      </c>
      <c r="BT20" s="64" t="e">
        <f t="shared" si="18"/>
        <v>#N/A</v>
      </c>
      <c r="BX20" s="61"/>
      <c r="BY20" s="64"/>
      <c r="BZ20" s="65"/>
      <c r="CA20" s="65"/>
    </row>
    <row r="21" spans="1:79" ht="23.25" customHeight="1" x14ac:dyDescent="0.3">
      <c r="A21" s="226" t="str">
        <f>IFERROR(SMALL($BS$4:$BS$42,BL18),"")</f>
        <v/>
      </c>
      <c r="B21" s="226">
        <f>IF(OR(A21=1,A21=8,A21=14,A21=21,A21=27,A21=33,A21=""),0,1)</f>
        <v>0</v>
      </c>
      <c r="C21" s="226">
        <f t="shared" si="12"/>
        <v>0</v>
      </c>
      <c r="D21" s="226">
        <f t="shared" si="9"/>
        <v>0</v>
      </c>
      <c r="E21" s="227">
        <f t="shared" si="7"/>
        <v>0</v>
      </c>
      <c r="F21" s="226" t="str">
        <f t="shared" si="10"/>
        <v/>
      </c>
      <c r="G21" s="226" t="str">
        <f t="shared" si="4"/>
        <v/>
      </c>
      <c r="H21" s="226" t="str">
        <f t="shared" si="5"/>
        <v/>
      </c>
      <c r="I21" s="69" t="b">
        <f t="shared" si="11"/>
        <v>0</v>
      </c>
      <c r="J21" s="165" t="str">
        <f t="shared" si="13"/>
        <v/>
      </c>
      <c r="K21" s="346" t="str">
        <f t="shared" si="8"/>
        <v/>
      </c>
      <c r="L21" s="347"/>
      <c r="M21" s="347"/>
      <c r="N21" s="347"/>
      <c r="O21" s="347"/>
      <c r="P21" s="347"/>
      <c r="Q21" s="347"/>
      <c r="R21" s="348"/>
      <c r="S21" s="74" t="str">
        <f t="shared" si="6"/>
        <v/>
      </c>
      <c r="T21" s="76"/>
      <c r="U21" s="196" t="str">
        <f t="shared" si="15"/>
        <v/>
      </c>
      <c r="V21" s="354" t="str">
        <f t="shared" si="16"/>
        <v/>
      </c>
      <c r="W21" s="354"/>
      <c r="X21" s="354"/>
      <c r="Y21" s="354"/>
      <c r="Z21" s="354"/>
      <c r="AA21" s="354"/>
      <c r="AB21" s="156"/>
      <c r="AK21" s="68"/>
      <c r="AM21" s="202"/>
      <c r="AN21" s="202"/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2"/>
      <c r="BA21" s="202"/>
      <c r="BB21" s="202"/>
      <c r="BC21" s="202"/>
      <c r="BD21" s="202"/>
      <c r="BE21" s="202"/>
      <c r="BK21" s="65" t="e">
        <f t="shared" si="3"/>
        <v>#N/A</v>
      </c>
      <c r="BL21" s="172">
        <v>17</v>
      </c>
      <c r="BM21" s="172">
        <v>13</v>
      </c>
      <c r="BN21" s="172" t="s">
        <v>146</v>
      </c>
      <c r="BO21" s="67" t="s">
        <v>144</v>
      </c>
      <c r="BP21" s="67" t="s">
        <v>113</v>
      </c>
      <c r="BQ21" s="64" t="str">
        <f t="shared" si="14"/>
        <v/>
      </c>
      <c r="BR21" s="177" t="e">
        <f>IF(VLOOKUP($D$1,ورقة4!$A$3:$AV$1488,16,0)=0,"",(VLOOKUP($D$1,ورقة4!$A$3:$AV$1488,16,0)))</f>
        <v>#N/A</v>
      </c>
      <c r="BS21" s="173" t="e">
        <f t="shared" si="17"/>
        <v>#N/A</v>
      </c>
      <c r="BT21" s="64" t="e">
        <f t="shared" si="18"/>
        <v>#N/A</v>
      </c>
      <c r="BX21" s="64"/>
      <c r="BY21" s="64"/>
      <c r="BZ21" s="65"/>
      <c r="CA21" s="65"/>
    </row>
    <row r="22" spans="1:79" ht="23.25" customHeight="1" x14ac:dyDescent="0.3">
      <c r="A22" s="226" t="str">
        <f>IFERROR(SMALL($BS$4:$BS$42,BL19),"")</f>
        <v/>
      </c>
      <c r="B22" s="226">
        <f>IF(OR(A22=1,A22=8,A22=14,A22=21,A22=27,A22=33,A22=""),0,1)</f>
        <v>0</v>
      </c>
      <c r="C22" s="226">
        <f t="shared" si="12"/>
        <v>0</v>
      </c>
      <c r="D22" s="226">
        <f t="shared" si="9"/>
        <v>0</v>
      </c>
      <c r="E22" s="227">
        <f t="shared" si="7"/>
        <v>0</v>
      </c>
      <c r="F22" s="226" t="str">
        <f t="shared" si="10"/>
        <v/>
      </c>
      <c r="G22" s="226" t="str">
        <f t="shared" si="4"/>
        <v/>
      </c>
      <c r="H22" s="226" t="str">
        <f t="shared" si="5"/>
        <v/>
      </c>
      <c r="I22" s="69" t="b">
        <f t="shared" si="11"/>
        <v>0</v>
      </c>
      <c r="J22" s="165" t="str">
        <f t="shared" si="13"/>
        <v/>
      </c>
      <c r="K22" s="346" t="str">
        <f t="shared" si="8"/>
        <v/>
      </c>
      <c r="L22" s="347"/>
      <c r="M22" s="347"/>
      <c r="N22" s="347"/>
      <c r="O22" s="347"/>
      <c r="P22" s="347"/>
      <c r="Q22" s="347"/>
      <c r="R22" s="348"/>
      <c r="S22" s="74" t="str">
        <f t="shared" si="6"/>
        <v/>
      </c>
      <c r="T22" s="76"/>
      <c r="U22" s="196" t="str">
        <f t="shared" si="15"/>
        <v/>
      </c>
      <c r="V22" s="354" t="str">
        <f t="shared" si="16"/>
        <v/>
      </c>
      <c r="W22" s="354"/>
      <c r="X22" s="354"/>
      <c r="Y22" s="354"/>
      <c r="Z22" s="354"/>
      <c r="AA22" s="354"/>
      <c r="AB22" s="156"/>
      <c r="AK22" s="68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2"/>
      <c r="BA22" s="202"/>
      <c r="BB22" s="202"/>
      <c r="BC22" s="202"/>
      <c r="BD22" s="202"/>
      <c r="BE22" s="202"/>
      <c r="BK22" s="65" t="e">
        <f t="shared" si="3"/>
        <v>#N/A</v>
      </c>
      <c r="BL22" s="65">
        <v>18</v>
      </c>
      <c r="BM22" s="172">
        <v>14</v>
      </c>
      <c r="BN22" s="172" t="s">
        <v>147</v>
      </c>
      <c r="BO22" s="67" t="s">
        <v>144</v>
      </c>
      <c r="BP22" s="67" t="s">
        <v>113</v>
      </c>
      <c r="BQ22" s="64" t="str">
        <f t="shared" si="14"/>
        <v/>
      </c>
      <c r="BR22" s="177" t="e">
        <f>IF(VLOOKUP($D$1,ورقة4!$A$3:$AV$1488,17,0)=0,"",(VLOOKUP($D$1,ورقة4!$A$3:$AV$1488,17,0)))</f>
        <v>#N/A</v>
      </c>
      <c r="BS22" s="173" t="e">
        <f t="shared" si="17"/>
        <v>#N/A</v>
      </c>
      <c r="BT22" s="64" t="e">
        <f t="shared" si="18"/>
        <v>#N/A</v>
      </c>
      <c r="BX22" s="61"/>
      <c r="BY22" s="64"/>
      <c r="BZ22" s="65"/>
      <c r="CA22" s="65"/>
    </row>
    <row r="23" spans="1:79" ht="23.25" customHeight="1" x14ac:dyDescent="0.3">
      <c r="A23" s="226"/>
      <c r="B23" s="228"/>
      <c r="C23" s="226">
        <f t="shared" si="12"/>
        <v>0</v>
      </c>
      <c r="D23" s="226">
        <f t="shared" si="9"/>
        <v>0</v>
      </c>
      <c r="E23" s="227">
        <f t="shared" si="7"/>
        <v>0</v>
      </c>
      <c r="F23" s="226" t="str">
        <f t="shared" si="10"/>
        <v/>
      </c>
      <c r="G23" s="226" t="str">
        <f t="shared" si="4"/>
        <v/>
      </c>
      <c r="H23" s="226" t="str">
        <f t="shared" si="5"/>
        <v/>
      </c>
      <c r="I23" s="69" t="b">
        <f t="shared" si="11"/>
        <v>0</v>
      </c>
      <c r="J23" s="165" t="str">
        <f t="shared" si="13"/>
        <v/>
      </c>
      <c r="K23" s="346" t="str">
        <f t="shared" si="8"/>
        <v/>
      </c>
      <c r="L23" s="347"/>
      <c r="M23" s="347"/>
      <c r="N23" s="347"/>
      <c r="O23" s="347"/>
      <c r="P23" s="347"/>
      <c r="Q23" s="347"/>
      <c r="R23" s="348"/>
      <c r="S23" s="74" t="str">
        <f t="shared" si="6"/>
        <v/>
      </c>
      <c r="T23" s="76"/>
      <c r="U23" s="196" t="str">
        <f t="shared" si="15"/>
        <v/>
      </c>
      <c r="V23" s="354" t="str">
        <f t="shared" si="16"/>
        <v/>
      </c>
      <c r="W23" s="354"/>
      <c r="X23" s="354"/>
      <c r="Y23" s="354"/>
      <c r="Z23" s="354"/>
      <c r="AA23" s="354"/>
      <c r="AB23" s="29"/>
      <c r="AD23" s="66">
        <v>1</v>
      </c>
      <c r="AE23" s="69" t="e">
        <f>VLOOKUP(AD23,$C$10:$E$26,3,0)</f>
        <v>#N/A</v>
      </c>
      <c r="AK23" s="68"/>
      <c r="AM23" s="202"/>
      <c r="AN23" s="202"/>
      <c r="AO23" s="202"/>
      <c r="AP23" s="202"/>
      <c r="AQ23" s="202"/>
      <c r="AR23" s="202"/>
      <c r="AS23" s="202"/>
      <c r="AT23" s="202"/>
      <c r="AU23" s="202"/>
      <c r="AV23" s="202"/>
      <c r="AW23" s="202"/>
      <c r="AX23" s="202"/>
      <c r="AY23" s="202"/>
      <c r="AZ23" s="202"/>
      <c r="BA23" s="202"/>
      <c r="BB23" s="202"/>
      <c r="BC23" s="202"/>
      <c r="BD23" s="202"/>
      <c r="BE23" s="202"/>
      <c r="BK23" s="65" t="e">
        <f t="shared" si="3"/>
        <v>#N/A</v>
      </c>
      <c r="BL23" s="172">
        <v>19</v>
      </c>
      <c r="BM23" s="172">
        <v>15</v>
      </c>
      <c r="BN23" s="172" t="str">
        <f>IF(V10=BT1,"التمويل باللغة الإنكليزية","التمويل باللغة الفرنسية")</f>
        <v>التمويل باللغة الإنكليزية</v>
      </c>
      <c r="BO23" s="67" t="s">
        <v>144</v>
      </c>
      <c r="BP23" s="67" t="s">
        <v>113</v>
      </c>
      <c r="BQ23" s="64" t="str">
        <f t="shared" si="14"/>
        <v/>
      </c>
      <c r="BR23" s="177" t="e">
        <f>IF(VLOOKUP($D$1,ورقة4!$A$3:$AV$1488,18,0)=0,"",(VLOOKUP($D$1,ورقة4!$A$3:$AV$1488,18,0)))</f>
        <v>#N/A</v>
      </c>
      <c r="BS23" s="173" t="e">
        <f t="shared" si="17"/>
        <v>#N/A</v>
      </c>
      <c r="BT23" s="64" t="e">
        <f t="shared" si="18"/>
        <v>#N/A</v>
      </c>
      <c r="BU23" s="61"/>
      <c r="BV23" s="61"/>
      <c r="BX23" s="64"/>
      <c r="BY23" s="64"/>
      <c r="BZ23" s="65"/>
      <c r="CA23" s="65"/>
    </row>
    <row r="24" spans="1:79" ht="23.25" customHeight="1" thickBot="1" x14ac:dyDescent="0.35">
      <c r="A24" s="226"/>
      <c r="B24" s="228"/>
      <c r="C24" s="226">
        <f t="shared" si="12"/>
        <v>0</v>
      </c>
      <c r="D24" s="226">
        <f t="shared" si="9"/>
        <v>0</v>
      </c>
      <c r="E24" s="227">
        <f t="shared" si="7"/>
        <v>0</v>
      </c>
      <c r="F24" s="226" t="str">
        <f t="shared" si="10"/>
        <v/>
      </c>
      <c r="G24" s="226" t="str">
        <f t="shared" si="4"/>
        <v/>
      </c>
      <c r="H24" s="226" t="str">
        <f t="shared" si="5"/>
        <v/>
      </c>
      <c r="I24" s="69" t="b">
        <f t="shared" si="11"/>
        <v>0</v>
      </c>
      <c r="J24" s="165" t="str">
        <f t="shared" si="13"/>
        <v/>
      </c>
      <c r="K24" s="346" t="str">
        <f t="shared" si="8"/>
        <v/>
      </c>
      <c r="L24" s="347"/>
      <c r="M24" s="347"/>
      <c r="N24" s="347"/>
      <c r="O24" s="347"/>
      <c r="P24" s="347"/>
      <c r="Q24" s="347"/>
      <c r="R24" s="348"/>
      <c r="S24" s="74" t="str">
        <f t="shared" si="6"/>
        <v/>
      </c>
      <c r="T24" s="76"/>
      <c r="U24" s="196"/>
      <c r="AB24" s="29"/>
      <c r="AD24" s="66">
        <v>2</v>
      </c>
      <c r="AE24" s="69" t="e">
        <f>VLOOKUP(AD24,$C$10:$E$26,3,0)</f>
        <v>#N/A</v>
      </c>
      <c r="AK24" s="68"/>
      <c r="AM24" s="202"/>
      <c r="AN24" s="202"/>
      <c r="AO24" s="202"/>
      <c r="AP24" s="202"/>
      <c r="AQ24" s="202"/>
      <c r="AR24" s="202"/>
      <c r="AS24" s="202"/>
      <c r="AT24" s="202"/>
      <c r="AU24" s="202"/>
      <c r="AV24" s="202"/>
      <c r="AW24" s="202"/>
      <c r="AX24" s="202"/>
      <c r="AY24" s="202"/>
      <c r="AZ24" s="202"/>
      <c r="BA24" s="202"/>
      <c r="BB24" s="202"/>
      <c r="BC24" s="202"/>
      <c r="BD24" s="202"/>
      <c r="BE24" s="202"/>
      <c r="BK24" s="65" t="e">
        <f t="shared" si="3"/>
        <v>#N/A</v>
      </c>
      <c r="BL24" s="65">
        <v>20</v>
      </c>
      <c r="BM24" s="172">
        <v>302</v>
      </c>
      <c r="BN24" s="172" t="str">
        <f>IF(V10=BT1,"اللغة الإنكليزية (2)","اللغة الفرنسية (2)")</f>
        <v>اللغة الإنكليزية (2)</v>
      </c>
      <c r="BO24" s="67" t="s">
        <v>144</v>
      </c>
      <c r="BP24" s="67" t="s">
        <v>113</v>
      </c>
      <c r="BQ24" s="64" t="str">
        <f t="shared" si="14"/>
        <v/>
      </c>
      <c r="BR24" s="178" t="e">
        <f>IF(VLOOKUP($D$1,ورقة4!$A$3:$AV$1488,19,0)=0,"",(VLOOKUP($D$1,ورقة4!$A$3:$AV$1488,19,0)))</f>
        <v>#N/A</v>
      </c>
      <c r="BS24" s="173" t="e">
        <f t="shared" si="17"/>
        <v>#N/A</v>
      </c>
      <c r="BT24" s="64" t="e">
        <f t="shared" si="18"/>
        <v>#N/A</v>
      </c>
      <c r="BX24" s="61"/>
      <c r="BY24" s="64"/>
      <c r="BZ24" s="65"/>
      <c r="CA24" s="65"/>
    </row>
    <row r="25" spans="1:79" ht="23.25" customHeight="1" thickBot="1" x14ac:dyDescent="0.35">
      <c r="A25" s="226"/>
      <c r="B25" s="228"/>
      <c r="C25" s="226">
        <f t="shared" si="12"/>
        <v>0</v>
      </c>
      <c r="D25" s="226">
        <f t="shared" si="9"/>
        <v>0</v>
      </c>
      <c r="E25" s="227">
        <f t="shared" si="7"/>
        <v>0</v>
      </c>
      <c r="F25" s="226" t="str">
        <f t="shared" si="10"/>
        <v/>
      </c>
      <c r="G25" s="226" t="str">
        <f t="shared" si="4"/>
        <v/>
      </c>
      <c r="H25" s="226" t="str">
        <f t="shared" si="5"/>
        <v/>
      </c>
      <c r="I25" s="69" t="b">
        <f t="shared" si="11"/>
        <v>0</v>
      </c>
      <c r="J25" s="165" t="str">
        <f t="shared" si="13"/>
        <v/>
      </c>
      <c r="K25" s="346" t="str">
        <f t="shared" si="8"/>
        <v/>
      </c>
      <c r="L25" s="347"/>
      <c r="M25" s="347"/>
      <c r="N25" s="347"/>
      <c r="O25" s="347"/>
      <c r="P25" s="347"/>
      <c r="Q25" s="347"/>
      <c r="R25" s="348"/>
      <c r="S25" s="74" t="str">
        <f t="shared" si="6"/>
        <v/>
      </c>
      <c r="T25" s="76"/>
      <c r="U25" s="196"/>
      <c r="AB25" s="29"/>
      <c r="AE25" s="69" t="e">
        <f>SUM(AE23:AE24)</f>
        <v>#N/A</v>
      </c>
      <c r="AK25" s="35"/>
      <c r="AM25" s="202"/>
      <c r="AN25" s="202"/>
      <c r="AO25" s="202"/>
      <c r="AP25" s="202"/>
      <c r="AQ25" s="202"/>
      <c r="AR25" s="202"/>
      <c r="AS25" s="202"/>
      <c r="AT25" s="202"/>
      <c r="AU25" s="202"/>
      <c r="AV25" s="202"/>
      <c r="AW25" s="202"/>
      <c r="AX25" s="202"/>
      <c r="AY25" s="202"/>
      <c r="AZ25" s="202"/>
      <c r="BA25" s="202"/>
      <c r="BB25" s="202"/>
      <c r="BC25" s="202"/>
      <c r="BD25" s="202"/>
      <c r="BE25" s="202"/>
      <c r="BK25" s="65" t="str">
        <f t="shared" si="3"/>
        <v/>
      </c>
      <c r="BL25" s="172">
        <v>21</v>
      </c>
      <c r="BM25" s="172"/>
      <c r="BN25" s="65" t="s">
        <v>148</v>
      </c>
      <c r="BQ25" s="64"/>
      <c r="BR25" s="179"/>
      <c r="BS25" s="173" t="e">
        <f>IF(AND(BS26="",BS27="",BS28="",BS29="",BS30=""),"",BL25)</f>
        <v>#N/A</v>
      </c>
      <c r="BT25" s="64" t="e">
        <f>IF(AND(BT26="",BT27="",BT28="",BT29="",BT30=""),"",BL25)</f>
        <v>#N/A</v>
      </c>
      <c r="BX25" s="64"/>
      <c r="BY25" s="64"/>
      <c r="BZ25" s="65"/>
      <c r="CA25" s="65"/>
    </row>
    <row r="26" spans="1:79" ht="23.25" customHeight="1" x14ac:dyDescent="0.3">
      <c r="A26" s="226"/>
      <c r="B26" s="228"/>
      <c r="C26" s="226">
        <f t="shared" si="12"/>
        <v>0</v>
      </c>
      <c r="D26" s="226">
        <f t="shared" si="9"/>
        <v>0</v>
      </c>
      <c r="E26" s="227">
        <f t="shared" si="7"/>
        <v>0</v>
      </c>
      <c r="F26" s="226" t="str">
        <f t="shared" si="10"/>
        <v/>
      </c>
      <c r="G26" s="226" t="str">
        <f t="shared" si="4"/>
        <v/>
      </c>
      <c r="H26" s="226" t="str">
        <f t="shared" si="5"/>
        <v/>
      </c>
      <c r="I26" s="69" t="b">
        <f t="shared" si="11"/>
        <v>0</v>
      </c>
      <c r="J26" s="165" t="str">
        <f t="shared" si="13"/>
        <v/>
      </c>
      <c r="K26" s="346" t="str">
        <f t="shared" si="8"/>
        <v/>
      </c>
      <c r="L26" s="347"/>
      <c r="M26" s="347"/>
      <c r="N26" s="347"/>
      <c r="O26" s="347"/>
      <c r="P26" s="347"/>
      <c r="Q26" s="347"/>
      <c r="R26" s="348"/>
      <c r="S26" s="74" t="str">
        <f t="shared" si="6"/>
        <v/>
      </c>
      <c r="T26" s="76"/>
      <c r="U26" s="196"/>
      <c r="AB26" s="29"/>
      <c r="AE26" s="70" t="e">
        <f>AH12-(AE23+AE24)</f>
        <v>#N/A</v>
      </c>
      <c r="AM26" s="202"/>
      <c r="AN26" s="202"/>
      <c r="AO26" s="202"/>
      <c r="AP26" s="202"/>
      <c r="AQ26" s="202"/>
      <c r="AR26" s="202"/>
      <c r="AS26" s="202"/>
      <c r="AT26" s="202"/>
      <c r="AU26" s="202"/>
      <c r="AV26" s="202"/>
      <c r="AW26" s="202"/>
      <c r="AX26" s="202"/>
      <c r="AY26" s="202"/>
      <c r="AZ26" s="202"/>
      <c r="BA26" s="202"/>
      <c r="BB26" s="202"/>
      <c r="BC26" s="202"/>
      <c r="BD26" s="202"/>
      <c r="BE26" s="202"/>
      <c r="BK26" s="65" t="e">
        <f t="shared" si="3"/>
        <v>#N/A</v>
      </c>
      <c r="BL26" s="65">
        <v>22</v>
      </c>
      <c r="BM26" s="172">
        <v>16</v>
      </c>
      <c r="BN26" s="172" t="s">
        <v>149</v>
      </c>
      <c r="BO26" s="67" t="s">
        <v>144</v>
      </c>
      <c r="BP26" s="67" t="s">
        <v>132</v>
      </c>
      <c r="BQ26" s="64" t="str">
        <f>IFERROR(VLOOKUP(BN26,$K$9:$T$21,10,0),"")</f>
        <v/>
      </c>
      <c r="BR26" s="180" t="e">
        <f>IF(VLOOKUP($D$1,ورقة4!$A$3:$AV$1488,20,0)=0,"",(VLOOKUP($D$1,ورقة4!$A$3:$AV$1488,20,0)))</f>
        <v>#N/A</v>
      </c>
      <c r="BS26" s="173" t="e">
        <f>IF(BR26="م",BL26,"")</f>
        <v>#N/A</v>
      </c>
      <c r="BT26" s="64" t="e">
        <f>IF(BR26="","",BL26)</f>
        <v>#N/A</v>
      </c>
      <c r="BX26" s="61"/>
      <c r="BY26" s="64"/>
    </row>
    <row r="27" spans="1:79" ht="23.25" customHeight="1" x14ac:dyDescent="0.3">
      <c r="A27" s="226" t="e">
        <f>IF(VLOOKUP($D$1,ورقة2!$A$2:$AW$1488,18,0)="م",1,"")</f>
        <v>#N/A</v>
      </c>
      <c r="B27" s="229" t="s">
        <v>150</v>
      </c>
      <c r="C27" s="226">
        <f t="shared" si="12"/>
        <v>0</v>
      </c>
      <c r="D27" s="226">
        <f t="shared" si="9"/>
        <v>0</v>
      </c>
      <c r="E27" s="227">
        <f t="shared" si="7"/>
        <v>0</v>
      </c>
      <c r="F27" s="226" t="str">
        <f t="shared" si="10"/>
        <v/>
      </c>
      <c r="G27" s="226" t="str">
        <f t="shared" si="4"/>
        <v/>
      </c>
      <c r="H27" s="226" t="str">
        <f t="shared" si="5"/>
        <v/>
      </c>
      <c r="I27" s="69" t="b">
        <f t="shared" si="11"/>
        <v>0</v>
      </c>
      <c r="J27" s="165" t="str">
        <f>IF(IFERROR(VLOOKUP(H27,$BL$4:$BN$54,2,0),"")=0,"",IFERROR(VLOOKUP(H27,$BL$4:$BN$54,2,0),""))</f>
        <v/>
      </c>
      <c r="K27" s="346" t="str">
        <f t="shared" si="8"/>
        <v/>
      </c>
      <c r="L27" s="347"/>
      <c r="M27" s="347"/>
      <c r="N27" s="347"/>
      <c r="O27" s="347"/>
      <c r="P27" s="347"/>
      <c r="Q27" s="347"/>
      <c r="R27" s="348"/>
      <c r="S27" s="193" t="str">
        <f t="shared" si="6"/>
        <v/>
      </c>
      <c r="T27" s="76"/>
      <c r="U27" s="197"/>
      <c r="V27" s="30"/>
      <c r="W27" s="47"/>
      <c r="X27" s="47"/>
      <c r="Y27" s="47"/>
      <c r="Z27" s="30"/>
      <c r="AA27" s="71"/>
      <c r="AB27" s="30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2"/>
      <c r="BA27" s="202"/>
      <c r="BB27" s="202"/>
      <c r="BC27" s="202"/>
      <c r="BD27" s="202"/>
      <c r="BE27" s="202"/>
      <c r="BK27" s="65" t="e">
        <f t="shared" si="3"/>
        <v>#N/A</v>
      </c>
      <c r="BL27" s="172">
        <v>23</v>
      </c>
      <c r="BM27" s="172">
        <v>17</v>
      </c>
      <c r="BN27" s="172" t="s">
        <v>151</v>
      </c>
      <c r="BO27" s="67" t="s">
        <v>144</v>
      </c>
      <c r="BP27" s="67" t="s">
        <v>132</v>
      </c>
      <c r="BQ27" s="64" t="str">
        <f>IFERROR(VLOOKUP(BN27,$K$9:$T$21,10,0),"")</f>
        <v/>
      </c>
      <c r="BR27" s="177" t="e">
        <f>IF(VLOOKUP($D$1,ورقة4!$A$3:$AV$1488,21,0)=0,"",(VLOOKUP($D$1,ورقة4!$A$3:$AV$1488,21,0)))</f>
        <v>#N/A</v>
      </c>
      <c r="BS27" s="173" t="e">
        <f>IF(BR27="م",BL27,"")</f>
        <v>#N/A</v>
      </c>
      <c r="BT27" s="64" t="e">
        <f t="shared" ref="BT27:BT36" si="19">IF(BR27="","",BL27)</f>
        <v>#N/A</v>
      </c>
      <c r="BX27" s="64"/>
      <c r="BY27" s="64"/>
    </row>
    <row r="28" spans="1:79" ht="23.25" customHeight="1" x14ac:dyDescent="0.3">
      <c r="A28" s="226" t="e">
        <f>IF(VLOOKUP($D$1,ورقة2!$A$2:$AW$1488,19,0)="م",2,"")</f>
        <v>#N/A</v>
      </c>
      <c r="B28" s="226"/>
      <c r="C28" s="226" t="s">
        <v>152</v>
      </c>
      <c r="D28" s="226"/>
      <c r="E28" s="226"/>
      <c r="F28" s="226" t="str">
        <f t="shared" si="10"/>
        <v/>
      </c>
      <c r="G28" s="226" t="str">
        <f t="shared" si="4"/>
        <v/>
      </c>
      <c r="H28" s="226" t="str">
        <f>G28</f>
        <v/>
      </c>
      <c r="I28" s="69" t="b">
        <f t="shared" si="11"/>
        <v>0</v>
      </c>
      <c r="J28" s="165" t="str">
        <f>IF(IFERROR(VLOOKUP(H28,$BL$4:$BN$54,2,0),"")=0,"",IFERROR(VLOOKUP(H28,$BL$4:$BN$54,2,0),""))</f>
        <v/>
      </c>
      <c r="K28" s="346" t="str">
        <f t="shared" ref="K28:K29" si="20">IFERROR(VLOOKUP(H28,$BL$4:$BN$54,3,0),"")</f>
        <v/>
      </c>
      <c r="L28" s="347"/>
      <c r="M28" s="347"/>
      <c r="N28" s="347"/>
      <c r="O28" s="347"/>
      <c r="P28" s="347"/>
      <c r="Q28" s="347"/>
      <c r="R28" s="348"/>
      <c r="S28" s="193" t="str">
        <f t="shared" si="6"/>
        <v/>
      </c>
      <c r="T28" s="194"/>
      <c r="U28" s="197"/>
      <c r="V28" s="30"/>
      <c r="W28" s="47"/>
      <c r="X28" s="47"/>
      <c r="Y28" s="47"/>
      <c r="Z28" s="30"/>
      <c r="AA28" s="72"/>
      <c r="AB28" s="30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2"/>
      <c r="BA28" s="202"/>
      <c r="BB28" s="202"/>
      <c r="BC28" s="202"/>
      <c r="BD28" s="202"/>
      <c r="BE28" s="202"/>
      <c r="BK28" s="65" t="e">
        <f t="shared" si="3"/>
        <v>#N/A</v>
      </c>
      <c r="BL28" s="65">
        <v>24</v>
      </c>
      <c r="BM28" s="172">
        <v>18</v>
      </c>
      <c r="BN28" s="172" t="s">
        <v>153</v>
      </c>
      <c r="BO28" s="67" t="s">
        <v>144</v>
      </c>
      <c r="BP28" s="67" t="s">
        <v>132</v>
      </c>
      <c r="BQ28" s="64" t="str">
        <f>IFERROR(VLOOKUP(BN28,$K$9:$T$21,10,0),"")</f>
        <v/>
      </c>
      <c r="BR28" s="177" t="e">
        <f>IF(VLOOKUP($D$1,ورقة4!$A$3:$AV$1488,22,0)=0,"",(VLOOKUP($D$1,ورقة4!$A$3:$AV$1488,22,0)))</f>
        <v>#N/A</v>
      </c>
      <c r="BS28" s="173" t="e">
        <f>IF(BR28="م",BL28,"")</f>
        <v>#N/A</v>
      </c>
      <c r="BT28" s="64" t="e">
        <f t="shared" si="19"/>
        <v>#N/A</v>
      </c>
      <c r="BX28" s="61"/>
      <c r="BY28" s="64"/>
    </row>
    <row r="29" spans="1:79" ht="23.25" customHeight="1" x14ac:dyDescent="0.3">
      <c r="A29" s="226" t="e">
        <f>IF(VLOOKUP($D$1,ورقة2!$A$2:$AW$1488,20,0)="م",3,"")</f>
        <v>#N/A</v>
      </c>
      <c r="B29" s="226"/>
      <c r="C29" s="226" t="s">
        <v>154</v>
      </c>
      <c r="D29" s="226"/>
      <c r="E29" s="226"/>
      <c r="F29" s="226" t="str">
        <f t="shared" si="10"/>
        <v/>
      </c>
      <c r="G29" s="226" t="str">
        <f t="shared" si="4"/>
        <v/>
      </c>
      <c r="H29" s="226" t="str">
        <f t="shared" si="5"/>
        <v/>
      </c>
      <c r="I29" s="69" t="b">
        <f t="shared" si="11"/>
        <v>0</v>
      </c>
      <c r="J29" s="165" t="str">
        <f t="shared" ref="J29" si="21">IF(IFERROR(VLOOKUP(H29,$BL$4:$BN$54,2,0),"")=0,"",IFERROR(VLOOKUP(H29,$BL$4:$BN$54,2,0),""))</f>
        <v/>
      </c>
      <c r="K29" s="346" t="str">
        <f t="shared" si="20"/>
        <v/>
      </c>
      <c r="L29" s="347"/>
      <c r="M29" s="347"/>
      <c r="N29" s="347"/>
      <c r="O29" s="347"/>
      <c r="P29" s="347"/>
      <c r="Q29" s="347"/>
      <c r="R29" s="348"/>
      <c r="S29" s="193" t="str">
        <f t="shared" ref="S29:S30" si="22">IFERROR(IF(AND($D$2="الأولى حديث",G29&gt;7,$BZ$25&gt;6),"",IF(VLOOKUP(K29,$BN$5:$BR$54,5,0)=0,"",VLOOKUP(K29,$BN$5:$BR$54,5,0))),"")</f>
        <v/>
      </c>
      <c r="T29" s="76"/>
      <c r="U29" s="156"/>
      <c r="AM29" s="202"/>
      <c r="AN29" s="202"/>
      <c r="AO29" s="202"/>
      <c r="AP29" s="202"/>
      <c r="AQ29" s="202"/>
      <c r="AR29" s="202"/>
      <c r="AS29" s="202"/>
      <c r="AT29" s="202"/>
      <c r="AU29" s="202"/>
      <c r="AV29" s="202"/>
      <c r="AW29" s="202"/>
      <c r="AX29" s="202"/>
      <c r="AY29" s="202"/>
      <c r="AZ29" s="202"/>
      <c r="BA29" s="202"/>
      <c r="BB29" s="202"/>
      <c r="BC29" s="202"/>
      <c r="BD29" s="202"/>
      <c r="BE29" s="202"/>
      <c r="BK29" s="65" t="e">
        <f t="shared" si="3"/>
        <v>#N/A</v>
      </c>
      <c r="BL29" s="172">
        <v>25</v>
      </c>
      <c r="BM29" s="172">
        <v>19</v>
      </c>
      <c r="BN29" s="172" t="s">
        <v>155</v>
      </c>
      <c r="BO29" s="67" t="s">
        <v>144</v>
      </c>
      <c r="BP29" s="67" t="s">
        <v>132</v>
      </c>
      <c r="BQ29" s="64" t="str">
        <f>IFERROR(VLOOKUP(BN29,$K$9:$T$21,10,0),"")</f>
        <v/>
      </c>
      <c r="BR29" s="177" t="e">
        <f>IF(VLOOKUP($D$1,ورقة4!$A$3:$AV$1488,23,0)=0,"",(VLOOKUP($D$1,ورقة4!$A$3:$AV$1488,23,0)))</f>
        <v>#N/A</v>
      </c>
      <c r="BS29" s="173" t="e">
        <f>IF(BR29="م",BL29,"")</f>
        <v>#N/A</v>
      </c>
      <c r="BT29" s="64" t="e">
        <f t="shared" si="19"/>
        <v>#N/A</v>
      </c>
      <c r="BX29" s="64"/>
      <c r="BY29" s="64"/>
    </row>
    <row r="30" spans="1:79" ht="23.25" customHeight="1" thickBot="1" x14ac:dyDescent="0.35">
      <c r="A30" s="226" t="e">
        <f>IF(VLOOKUP($D$1,ورقة2!$A$2:$AW$1488,21,0)="م",4,"")</f>
        <v>#N/A</v>
      </c>
      <c r="B30" s="226"/>
      <c r="C30" s="226"/>
      <c r="D30" s="226"/>
      <c r="E30" s="226"/>
      <c r="F30" s="226"/>
      <c r="G30" s="226"/>
      <c r="H30" s="226"/>
      <c r="I30" s="69" t="b">
        <f t="shared" si="11"/>
        <v>0</v>
      </c>
      <c r="J30" s="166"/>
      <c r="K30" s="346" t="str">
        <f t="shared" ref="K30" si="23">IFERROR(VLOOKUP(H30,$BL$4:$BN$54,3,0),"")</f>
        <v/>
      </c>
      <c r="L30" s="347"/>
      <c r="M30" s="347"/>
      <c r="N30" s="347"/>
      <c r="O30" s="347"/>
      <c r="P30" s="347"/>
      <c r="Q30" s="347"/>
      <c r="R30" s="348"/>
      <c r="S30" s="193" t="str">
        <f t="shared" si="22"/>
        <v/>
      </c>
      <c r="T30" s="76"/>
      <c r="U30" s="163"/>
      <c r="V30" s="31"/>
      <c r="W30" s="31"/>
      <c r="X30" s="31"/>
      <c r="Y30" s="31"/>
      <c r="Z30" s="54"/>
      <c r="AA30" s="30"/>
      <c r="AB30" s="30"/>
      <c r="AM30" s="202"/>
      <c r="AN30" s="202"/>
      <c r="AO30" s="202"/>
      <c r="AP30" s="202"/>
      <c r="AQ30" s="202"/>
      <c r="AR30" s="202"/>
      <c r="AS30" s="202"/>
      <c r="AT30" s="202"/>
      <c r="AU30" s="202"/>
      <c r="AV30" s="202"/>
      <c r="AW30" s="202"/>
      <c r="AX30" s="202"/>
      <c r="AY30" s="202"/>
      <c r="AZ30" s="202"/>
      <c r="BA30" s="202"/>
      <c r="BB30" s="202"/>
      <c r="BC30" s="198"/>
      <c r="BD30" s="202"/>
      <c r="BE30" s="202"/>
      <c r="BK30" s="65" t="e">
        <f t="shared" si="3"/>
        <v>#N/A</v>
      </c>
      <c r="BL30" s="65">
        <v>26</v>
      </c>
      <c r="BM30" s="172">
        <v>20</v>
      </c>
      <c r="BN30" s="172" t="s">
        <v>156</v>
      </c>
      <c r="BO30" s="67" t="s">
        <v>144</v>
      </c>
      <c r="BP30" s="67" t="s">
        <v>132</v>
      </c>
      <c r="BQ30" s="64" t="str">
        <f>IFERROR(VLOOKUP(BN30,$K$9:$T$21,10,0),"")</f>
        <v/>
      </c>
      <c r="BR30" s="178" t="e">
        <f>IF(VLOOKUP($D$1,ورقة4!$A$3:$AV$1488,24,0)=0,"",(VLOOKUP($D$1,ورقة4!$A$3:$AV$1488,24,0)))</f>
        <v>#N/A</v>
      </c>
      <c r="BS30" s="173" t="e">
        <f>IF(BR30="م",BL30,"")</f>
        <v>#N/A</v>
      </c>
      <c r="BT30" s="64" t="e">
        <f t="shared" si="19"/>
        <v>#N/A</v>
      </c>
      <c r="BX30" s="64"/>
      <c r="BY30" s="64"/>
    </row>
    <row r="31" spans="1:79" ht="23.25" customHeight="1" thickTop="1" thickBot="1" x14ac:dyDescent="0.35">
      <c r="A31" s="226" t="e">
        <f>IF(VLOOKUP($D$1,ورقة2!$A$2:$AW$1488,22,0)="م",5,"")</f>
        <v>#N/A</v>
      </c>
      <c r="B31" s="226"/>
      <c r="C31" s="226"/>
      <c r="D31" s="226"/>
      <c r="E31" s="226"/>
      <c r="F31" s="226"/>
      <c r="G31" s="226"/>
      <c r="H31" s="226"/>
      <c r="I31" s="69" t="b">
        <f t="shared" si="11"/>
        <v>0</v>
      </c>
      <c r="J31" s="166"/>
      <c r="K31" s="77"/>
      <c r="L31" s="47"/>
      <c r="M31" s="47"/>
      <c r="N31" s="47"/>
      <c r="O31" s="47"/>
      <c r="P31" s="47"/>
      <c r="Q31" s="78"/>
      <c r="R31" s="77"/>
      <c r="S31" s="77"/>
      <c r="T31" s="75"/>
      <c r="U31" s="163"/>
      <c r="V31" s="31"/>
      <c r="W31" s="31"/>
      <c r="X31" s="31"/>
      <c r="Y31" s="31"/>
      <c r="Z31" s="54"/>
      <c r="AA31" s="30"/>
      <c r="AB31" s="30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198"/>
      <c r="BD31" s="202"/>
      <c r="BE31" s="202"/>
      <c r="BK31" s="65" t="str">
        <f t="shared" si="3"/>
        <v/>
      </c>
      <c r="BL31" s="65">
        <v>27</v>
      </c>
      <c r="BM31" s="172"/>
      <c r="BN31" s="65" t="s">
        <v>157</v>
      </c>
      <c r="BQ31" s="64"/>
      <c r="BR31" s="179"/>
      <c r="BS31" s="173" t="e">
        <f>IF(AND(BS32="",BS33="",BS34="",BS35="",BS36=""),"",BL31)</f>
        <v>#N/A</v>
      </c>
      <c r="BT31" s="64" t="e">
        <f>IF(AND(BT32="",BT33="",BT34="",BT35="",BT36=""),"",BL31)</f>
        <v>#N/A</v>
      </c>
      <c r="BX31" s="64"/>
      <c r="BY31" s="64"/>
    </row>
    <row r="32" spans="1:79" ht="23.25" customHeight="1" thickTop="1" thickBot="1" x14ac:dyDescent="0.3">
      <c r="A32" s="207" t="e">
        <f>IF(VLOOKUP($D$1,ورقة2!$A$2:$AX$1488,23,0)="م",6,"")</f>
        <v>#N/A</v>
      </c>
      <c r="C32" s="219"/>
      <c r="D32" s="212"/>
      <c r="E32" s="212"/>
      <c r="F32" s="212"/>
      <c r="G32" s="212"/>
      <c r="J32" s="167"/>
      <c r="AM32" s="202"/>
      <c r="AN32" s="202"/>
      <c r="AO32" s="202"/>
      <c r="AP32" s="202"/>
      <c r="AQ32" s="202"/>
      <c r="AR32" s="202"/>
      <c r="AS32" s="202"/>
      <c r="AT32" s="202"/>
      <c r="AU32" s="202"/>
      <c r="AV32" s="202"/>
      <c r="AW32" s="202"/>
      <c r="AX32" s="202"/>
      <c r="AY32" s="202"/>
      <c r="AZ32" s="202"/>
      <c r="BA32" s="202"/>
      <c r="BB32" s="202"/>
      <c r="BC32" s="198"/>
      <c r="BD32" s="202"/>
      <c r="BE32" s="202"/>
      <c r="BK32" s="65" t="e">
        <f t="shared" si="3"/>
        <v>#N/A</v>
      </c>
      <c r="BL32" s="172">
        <v>28</v>
      </c>
      <c r="BM32" s="172">
        <v>21</v>
      </c>
      <c r="BN32" s="172" t="s">
        <v>158</v>
      </c>
      <c r="BO32" s="67" t="s">
        <v>159</v>
      </c>
      <c r="BP32" s="67" t="s">
        <v>113</v>
      </c>
      <c r="BQ32" s="64" t="str">
        <f>IFERROR(VLOOKUP(BN32,$K$9:$T$21,10,0),"")</f>
        <v/>
      </c>
      <c r="BR32" s="180" t="e">
        <f>IF(VLOOKUP($D$1,ورقة4!$A$3:$AV$1488,25,0)=0,"",(VLOOKUP($D$1,ورقة4!$A$3:$AV$1488,25,0)))</f>
        <v>#N/A</v>
      </c>
      <c r="BS32" s="173" t="e">
        <f>IF(BR32="م",BL32,"")</f>
        <v>#N/A</v>
      </c>
      <c r="BT32" s="64" t="e">
        <f>IF(BR32="","",BL32)</f>
        <v>#N/A</v>
      </c>
      <c r="BX32" s="64"/>
      <c r="BY32" s="64"/>
    </row>
    <row r="33" spans="1:77" ht="23.25" customHeight="1" thickTop="1" thickBot="1" x14ac:dyDescent="0.3">
      <c r="A33" s="207" t="e">
        <f>IF(VLOOKUP($D$1,ورقة2!$A$2:$AX$1488,24,0)="م",7,"")</f>
        <v>#N/A</v>
      </c>
      <c r="C33" s="219"/>
      <c r="D33" s="212"/>
      <c r="E33" s="212"/>
      <c r="F33" s="212"/>
      <c r="G33" s="212"/>
      <c r="J33" s="167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2"/>
      <c r="BC33" s="198"/>
      <c r="BD33" s="202"/>
      <c r="BE33" s="202"/>
      <c r="BK33" s="65" t="e">
        <f t="shared" si="3"/>
        <v>#N/A</v>
      </c>
      <c r="BL33" s="65">
        <v>29</v>
      </c>
      <c r="BM33" s="172">
        <v>22</v>
      </c>
      <c r="BN33" s="172" t="s">
        <v>160</v>
      </c>
      <c r="BO33" s="67" t="s">
        <v>159</v>
      </c>
      <c r="BP33" s="67" t="s">
        <v>113</v>
      </c>
      <c r="BQ33" s="64" t="str">
        <f>IFERROR(VLOOKUP(BN33,$K$9:$T$21,10,0),"")</f>
        <v/>
      </c>
      <c r="BR33" s="177" t="e">
        <f>IF(VLOOKUP($D$1,ورقة4!$A$3:$AV$1488,26,0)=0,"",(VLOOKUP($D$1,ورقة4!$A$3:$AV$1488,26,0)))</f>
        <v>#N/A</v>
      </c>
      <c r="BS33" s="173" t="e">
        <f>IF(BR33="م",BL33,"")</f>
        <v>#N/A</v>
      </c>
      <c r="BT33" s="64" t="e">
        <f t="shared" si="19"/>
        <v>#N/A</v>
      </c>
      <c r="BX33" s="64"/>
      <c r="BY33" s="64"/>
    </row>
    <row r="34" spans="1:77" ht="23.25" customHeight="1" thickTop="1" thickBot="1" x14ac:dyDescent="0.3">
      <c r="A34" s="207" t="e">
        <f>IF(VLOOKUP($D$1,ورقة2!$A$2:$AX$1488,40,0)="م",8,"")</f>
        <v>#N/A</v>
      </c>
      <c r="C34" s="219"/>
      <c r="D34" s="212"/>
      <c r="E34" s="212"/>
      <c r="F34" s="212"/>
      <c r="G34" s="212"/>
      <c r="J34" s="167"/>
      <c r="L34" s="43"/>
      <c r="M34" s="44"/>
      <c r="N34" s="44"/>
      <c r="O34" s="44"/>
      <c r="AM34" s="202"/>
      <c r="AN34" s="202"/>
      <c r="AO34" s="202"/>
      <c r="AP34" s="202"/>
      <c r="AQ34" s="202"/>
      <c r="AR34" s="202"/>
      <c r="AS34" s="202"/>
      <c r="AT34" s="202"/>
      <c r="AU34" s="202"/>
      <c r="AV34" s="202"/>
      <c r="AW34" s="202"/>
      <c r="AX34" s="202"/>
      <c r="AY34" s="202"/>
      <c r="AZ34" s="202"/>
      <c r="BA34" s="202"/>
      <c r="BB34" s="202"/>
      <c r="BC34" s="198"/>
      <c r="BD34" s="202"/>
      <c r="BE34" s="202"/>
      <c r="BK34" s="65" t="e">
        <f t="shared" si="3"/>
        <v>#N/A</v>
      </c>
      <c r="BL34" s="172">
        <v>30</v>
      </c>
      <c r="BM34" s="172">
        <v>23</v>
      </c>
      <c r="BN34" s="172" t="s">
        <v>161</v>
      </c>
      <c r="BO34" s="67" t="s">
        <v>159</v>
      </c>
      <c r="BP34" s="67" t="s">
        <v>113</v>
      </c>
      <c r="BQ34" s="64" t="str">
        <f>IFERROR(VLOOKUP(BN34,$K$9:$T$21,10,0),"")</f>
        <v/>
      </c>
      <c r="BR34" s="175" t="e">
        <f>IF(VLOOKUP($D$1,ورقة4!$A$3:$AV$1488,27,0)=0,"",(VLOOKUP($D$1,ورقة4!$A$3:$AV$1488,27,0)))</f>
        <v>#N/A</v>
      </c>
      <c r="BS34" s="173" t="e">
        <f>IF(BR34="م",BL34,"")</f>
        <v>#N/A</v>
      </c>
      <c r="BT34" s="64" t="e">
        <f t="shared" si="19"/>
        <v>#N/A</v>
      </c>
      <c r="BX34" s="64"/>
      <c r="BY34" s="64"/>
    </row>
    <row r="35" spans="1:77" ht="23.25" customHeight="1" thickTop="1" thickBot="1" x14ac:dyDescent="0.3">
      <c r="A35" s="207" t="e">
        <f>IF(VLOOKUP($D$1,ورقة2!$A$2:$AX$1488,41,0)="م",9,"")</f>
        <v>#N/A</v>
      </c>
      <c r="C35" s="212"/>
      <c r="D35" s="212"/>
      <c r="E35" s="212"/>
      <c r="F35" s="212"/>
      <c r="G35" s="212"/>
      <c r="J35" s="167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198"/>
      <c r="BD35" s="202"/>
      <c r="BE35" s="202"/>
      <c r="BK35" s="65" t="e">
        <f t="shared" si="3"/>
        <v>#N/A</v>
      </c>
      <c r="BL35" s="65">
        <v>31</v>
      </c>
      <c r="BM35" s="172">
        <v>24</v>
      </c>
      <c r="BN35" s="172" t="s">
        <v>162</v>
      </c>
      <c r="BO35" s="67" t="s">
        <v>159</v>
      </c>
      <c r="BP35" s="67" t="s">
        <v>113</v>
      </c>
      <c r="BQ35" s="64" t="str">
        <f>IFERROR(VLOOKUP(BN35,$K$9:$T$21,10,0),"")</f>
        <v/>
      </c>
      <c r="BR35" s="175" t="e">
        <f>IF(VLOOKUP($D$1,ورقة4!$A$3:$AV$1488,28,0)=0,"",(VLOOKUP($D$1,ورقة4!$A$3:$AV$1488,28,0)))</f>
        <v>#N/A</v>
      </c>
      <c r="BS35" s="173" t="e">
        <f>IF(BR35="م",BL35,"")</f>
        <v>#N/A</v>
      </c>
      <c r="BT35" s="64" t="e">
        <f t="shared" si="19"/>
        <v>#N/A</v>
      </c>
      <c r="BX35" s="64"/>
      <c r="BY35" s="64"/>
    </row>
    <row r="36" spans="1:77" ht="23.25" customHeight="1" thickTop="1" thickBot="1" x14ac:dyDescent="0.35">
      <c r="A36" s="207" t="e">
        <f>IF(VLOOKUP($D$1,ورقة2!$A$2:$AX$1488,42,0)="م",10,"")</f>
        <v>#N/A</v>
      </c>
      <c r="B36" s="209"/>
      <c r="C36" s="209"/>
      <c r="D36" s="209"/>
      <c r="E36" s="209"/>
      <c r="F36" s="209"/>
      <c r="G36" s="209"/>
      <c r="H36" s="209"/>
      <c r="I36" s="35"/>
      <c r="J36" s="157"/>
      <c r="K36" s="35"/>
      <c r="L36" s="35"/>
      <c r="M36" s="35"/>
      <c r="N36" s="35"/>
      <c r="O36" s="35"/>
      <c r="P36" s="35"/>
      <c r="Q36" s="35"/>
      <c r="AM36" s="202"/>
      <c r="AN36" s="202"/>
      <c r="AO36" s="202"/>
      <c r="AP36" s="202"/>
      <c r="AQ36" s="202"/>
      <c r="AR36" s="202"/>
      <c r="AS36" s="202"/>
      <c r="AT36" s="202"/>
      <c r="AU36" s="202"/>
      <c r="AV36" s="202"/>
      <c r="AW36" s="202"/>
      <c r="AX36" s="202"/>
      <c r="AY36" s="202"/>
      <c r="AZ36" s="202"/>
      <c r="BA36" s="202"/>
      <c r="BB36" s="202"/>
      <c r="BC36" s="198"/>
      <c r="BD36" s="202"/>
      <c r="BE36" s="202"/>
      <c r="BK36" s="65" t="e">
        <f t="shared" si="3"/>
        <v>#N/A</v>
      </c>
      <c r="BL36" s="172">
        <v>32</v>
      </c>
      <c r="BM36" s="172">
        <v>25</v>
      </c>
      <c r="BN36" s="172" t="s">
        <v>163</v>
      </c>
      <c r="BO36" s="67" t="s">
        <v>159</v>
      </c>
      <c r="BP36" s="67" t="s">
        <v>113</v>
      </c>
      <c r="BQ36" s="64" t="str">
        <f>IFERROR(VLOOKUP(BN36,$K$9:$T$21,10,0),"")</f>
        <v/>
      </c>
      <c r="BR36" s="176" t="e">
        <f>IF(VLOOKUP($D$1,ورقة4!$A$3:$AV$1488,29,0)=0,"",(VLOOKUP($D$1,ورقة4!$A$3:$AV$1488,29,0)))</f>
        <v>#N/A</v>
      </c>
      <c r="BS36" s="173" t="e">
        <f>IF(BR36="م",BL36,"")</f>
        <v>#N/A</v>
      </c>
      <c r="BT36" s="64" t="e">
        <f t="shared" si="19"/>
        <v>#N/A</v>
      </c>
      <c r="BX36" s="64"/>
      <c r="BY36" s="64"/>
    </row>
    <row r="37" spans="1:77" ht="23.25" customHeight="1" thickTop="1" thickBot="1" x14ac:dyDescent="0.35">
      <c r="A37" s="207" t="e">
        <f>IF(VLOOKUP($D$1,ورقة2!$A$2:$AX$1488,43,0)="م",11,"")</f>
        <v>#N/A</v>
      </c>
      <c r="B37" s="209"/>
      <c r="C37" s="209"/>
      <c r="D37" s="209"/>
      <c r="E37" s="209"/>
      <c r="F37" s="209"/>
      <c r="G37" s="209"/>
      <c r="H37" s="209"/>
      <c r="I37" s="35"/>
      <c r="J37" s="157"/>
      <c r="K37" s="35"/>
      <c r="L37" s="35"/>
      <c r="M37" s="35"/>
      <c r="N37" s="35"/>
      <c r="O37" s="35"/>
      <c r="P37" s="35"/>
      <c r="Q37" s="35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  <c r="BB37" s="202"/>
      <c r="BC37" s="198"/>
      <c r="BD37" s="202"/>
      <c r="BE37" s="202"/>
      <c r="BK37" s="65" t="str">
        <f t="shared" si="3"/>
        <v/>
      </c>
      <c r="BL37" s="65">
        <v>33</v>
      </c>
      <c r="BM37" s="172"/>
      <c r="BN37" s="65" t="s">
        <v>164</v>
      </c>
      <c r="BQ37" s="64"/>
      <c r="BR37" s="181"/>
      <c r="BS37" s="173" t="e">
        <f>IF(AND(BS38="",BS39="",BS40="",BS41="",BS42=""),"",BL37)</f>
        <v>#N/A</v>
      </c>
      <c r="BT37" s="64" t="e">
        <f>IF(AND(BT38="",BT39="",BT40="",BT41="",BT42=""),"",BL37)</f>
        <v>#N/A</v>
      </c>
      <c r="BX37" s="64"/>
      <c r="BY37" s="64"/>
    </row>
    <row r="38" spans="1:77" ht="23.25" customHeight="1" thickTop="1" thickBot="1" x14ac:dyDescent="0.3">
      <c r="A38" s="207" t="e">
        <f>IF(VLOOKUP($D$1,ورقة2!$A$2:$AX$1488,44,0)="م",12,"")</f>
        <v>#N/A</v>
      </c>
      <c r="C38" s="219"/>
      <c r="D38" s="212"/>
      <c r="E38" s="212"/>
      <c r="F38" s="212"/>
      <c r="G38" s="212"/>
      <c r="J38" s="167"/>
      <c r="L38" s="43"/>
      <c r="M38" s="44"/>
      <c r="N38" s="44"/>
      <c r="O38" s="44"/>
      <c r="AM38" s="202"/>
      <c r="AN38" s="202"/>
      <c r="AO38" s="202"/>
      <c r="AP38" s="202"/>
      <c r="AQ38" s="202"/>
      <c r="AR38" s="202"/>
      <c r="AS38" s="202"/>
      <c r="AT38" s="202"/>
      <c r="AU38" s="202"/>
      <c r="AV38" s="202"/>
      <c r="AW38" s="202"/>
      <c r="AX38" s="202"/>
      <c r="AY38" s="202"/>
      <c r="AZ38" s="202"/>
      <c r="BA38" s="202"/>
      <c r="BB38" s="202"/>
      <c r="BC38" s="198"/>
      <c r="BD38" s="202"/>
      <c r="BE38" s="202"/>
      <c r="BK38" s="65" t="e">
        <f t="shared" si="3"/>
        <v>#N/A</v>
      </c>
      <c r="BL38" s="172">
        <v>34</v>
      </c>
      <c r="BM38" s="172">
        <v>26</v>
      </c>
      <c r="BN38" s="172" t="s">
        <v>165</v>
      </c>
      <c r="BO38" s="67" t="s">
        <v>159</v>
      </c>
      <c r="BP38" s="67" t="s">
        <v>132</v>
      </c>
      <c r="BQ38" s="64" t="str">
        <f>IFERROR(VLOOKUP(BN38,$K$9:$T$21,10,0),"")</f>
        <v/>
      </c>
      <c r="BR38" s="174" t="e">
        <f>IF(VLOOKUP($D$1,ورقة4!$A$3:$AV$1488,30,0)=0,"",(VLOOKUP($D$1,ورقة4!$A$3:$AV$1488,30,0)))</f>
        <v>#N/A</v>
      </c>
      <c r="BS38" s="173" t="e">
        <f>IF(BR38="م",BL38,"")</f>
        <v>#N/A</v>
      </c>
      <c r="BT38" s="64" t="e">
        <f>IF(BR38="","",BL38)</f>
        <v>#N/A</v>
      </c>
      <c r="BX38" s="64"/>
      <c r="BY38" s="64"/>
    </row>
    <row r="39" spans="1:77" ht="23.25" customHeight="1" thickTop="1" thickBot="1" x14ac:dyDescent="0.3">
      <c r="C39" s="219"/>
      <c r="D39" s="212"/>
      <c r="E39" s="212"/>
      <c r="F39" s="212"/>
      <c r="G39" s="212"/>
      <c r="J39" s="167"/>
      <c r="L39" s="43"/>
      <c r="M39" s="44"/>
      <c r="N39" s="44"/>
      <c r="O39" s="44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2"/>
      <c r="BC39" s="198"/>
      <c r="BD39" s="202"/>
      <c r="BE39" s="202"/>
      <c r="BK39" s="65" t="e">
        <f t="shared" si="3"/>
        <v>#N/A</v>
      </c>
      <c r="BL39" s="65">
        <v>35</v>
      </c>
      <c r="BM39" s="172">
        <v>27</v>
      </c>
      <c r="BN39" s="172" t="str">
        <f>IF(V10=BT1,"تحليل مالي باللغة الإنكليزية","تحليل مالي باللغة الفرنسية")</f>
        <v>تحليل مالي باللغة الإنكليزية</v>
      </c>
      <c r="BO39" s="67" t="s">
        <v>159</v>
      </c>
      <c r="BP39" s="67" t="s">
        <v>132</v>
      </c>
      <c r="BQ39" s="64" t="str">
        <f>IFERROR(VLOOKUP(BN39,$K$9:$T$21,10,0),"")</f>
        <v/>
      </c>
      <c r="BR39" s="175" t="e">
        <f>IF(VLOOKUP($D$1,ورقة4!$A$3:$AV$1488,31,0)=0,"",(VLOOKUP($D$1,ورقة4!$A$3:$AV$1488,31,0)))</f>
        <v>#N/A</v>
      </c>
      <c r="BS39" s="173" t="e">
        <f>IF(BR39="م",BL39,"")</f>
        <v>#N/A</v>
      </c>
      <c r="BT39" s="64" t="e">
        <f>IF(BR39="","",BL39)</f>
        <v>#N/A</v>
      </c>
      <c r="BU39" s="61"/>
      <c r="BV39" s="61"/>
      <c r="BX39" s="64"/>
      <c r="BY39" s="64"/>
    </row>
    <row r="40" spans="1:77" ht="23.25" customHeight="1" thickTop="1" thickBot="1" x14ac:dyDescent="0.3">
      <c r="C40" s="219"/>
      <c r="D40" s="212"/>
      <c r="E40" s="212"/>
      <c r="F40" s="212"/>
      <c r="G40" s="212"/>
      <c r="J40" s="167"/>
      <c r="L40" s="43"/>
      <c r="M40" s="44"/>
      <c r="N40" s="44"/>
      <c r="O40" s="44"/>
      <c r="AM40" s="202"/>
      <c r="AN40" s="202"/>
      <c r="AO40" s="202"/>
      <c r="AP40" s="202"/>
      <c r="AQ40" s="202"/>
      <c r="AR40" s="202"/>
      <c r="AS40" s="202"/>
      <c r="AT40" s="202"/>
      <c r="AU40" s="202"/>
      <c r="AV40" s="202"/>
      <c r="AW40" s="202"/>
      <c r="AX40" s="202"/>
      <c r="AY40" s="202"/>
      <c r="AZ40" s="202"/>
      <c r="BA40" s="202"/>
      <c r="BB40" s="202"/>
      <c r="BC40" s="198"/>
      <c r="BD40" s="202"/>
      <c r="BE40" s="202"/>
      <c r="BK40" s="65" t="e">
        <f t="shared" si="3"/>
        <v>#N/A</v>
      </c>
      <c r="BL40" s="172">
        <v>36</v>
      </c>
      <c r="BM40" s="172">
        <v>28</v>
      </c>
      <c r="BN40" s="172" t="s">
        <v>166</v>
      </c>
      <c r="BO40" s="67" t="s">
        <v>159</v>
      </c>
      <c r="BP40" s="67" t="s">
        <v>132</v>
      </c>
      <c r="BQ40" s="64" t="str">
        <f>IFERROR(VLOOKUP(BN40,$K$9:$T$21,10,0),"")</f>
        <v/>
      </c>
      <c r="BR40" s="175" t="e">
        <f>IF(VLOOKUP($D$1,ورقة4!$A$3:$AV$1488,32,0)=0,"",(VLOOKUP($D$1,ورقة4!$A$3:$AV$1488,32,0)))</f>
        <v>#N/A</v>
      </c>
      <c r="BS40" s="173" t="e">
        <f>IF(BR40="م",BL40,"")</f>
        <v>#N/A</v>
      </c>
      <c r="BT40" s="64" t="e">
        <f>IF(BR40="","",BL40)</f>
        <v>#N/A</v>
      </c>
      <c r="BX40" s="64"/>
      <c r="BY40" s="64"/>
    </row>
    <row r="41" spans="1:77" ht="23.25" customHeight="1" thickTop="1" thickBot="1" x14ac:dyDescent="0.3">
      <c r="C41" s="219"/>
      <c r="D41" s="212"/>
      <c r="E41" s="212"/>
      <c r="F41" s="212"/>
      <c r="G41" s="212"/>
      <c r="J41" s="167"/>
      <c r="L41" s="43"/>
      <c r="M41" s="44"/>
      <c r="N41" s="44"/>
      <c r="O41" s="44"/>
      <c r="AM41" s="202"/>
      <c r="AN41" s="202"/>
      <c r="AO41" s="202"/>
      <c r="AP41" s="202"/>
      <c r="AQ41" s="202"/>
      <c r="AR41" s="202"/>
      <c r="AS41" s="202"/>
      <c r="AT41" s="202"/>
      <c r="AU41" s="202"/>
      <c r="AV41" s="202"/>
      <c r="AW41" s="202"/>
      <c r="AX41" s="202"/>
      <c r="AY41" s="202"/>
      <c r="AZ41" s="202"/>
      <c r="BA41" s="202"/>
      <c r="BB41" s="202"/>
      <c r="BC41" s="198"/>
      <c r="BD41" s="202"/>
      <c r="BE41" s="202"/>
      <c r="BK41" s="65" t="e">
        <f t="shared" si="3"/>
        <v>#N/A</v>
      </c>
      <c r="BL41" s="65">
        <v>37</v>
      </c>
      <c r="BM41" s="172">
        <v>29</v>
      </c>
      <c r="BN41" s="172" t="s">
        <v>167</v>
      </c>
      <c r="BO41" s="67" t="s">
        <v>159</v>
      </c>
      <c r="BP41" s="67" t="s">
        <v>132</v>
      </c>
      <c r="BQ41" s="64" t="str">
        <f>IFERROR(VLOOKUP(BN41,$K$9:$T$21,10,0),"")</f>
        <v/>
      </c>
      <c r="BR41" s="175" t="e">
        <f>IF(VLOOKUP($D$1,ورقة4!$A$3:$AV$1488,33,0)=0,"",(VLOOKUP($D$1,ورقة4!$A$3:$AV$1488,33,0)))</f>
        <v>#N/A</v>
      </c>
      <c r="BS41" s="173" t="e">
        <f>IF(BR41="م",BL41,"")</f>
        <v>#N/A</v>
      </c>
      <c r="BT41" s="64" t="e">
        <f>IF(BR41="","",BL41)</f>
        <v>#N/A</v>
      </c>
      <c r="BX41" s="64"/>
      <c r="BY41" s="64"/>
    </row>
    <row r="42" spans="1:77" ht="23.25" customHeight="1" thickTop="1" thickBot="1" x14ac:dyDescent="0.3">
      <c r="C42" s="219"/>
      <c r="D42" s="212"/>
      <c r="E42" s="212"/>
      <c r="F42" s="212"/>
      <c r="G42" s="212"/>
      <c r="J42" s="167"/>
      <c r="L42" s="43"/>
      <c r="M42" s="44"/>
      <c r="N42" s="44"/>
      <c r="O42" s="44"/>
      <c r="AM42" s="202"/>
      <c r="AN42" s="202"/>
      <c r="AO42" s="202"/>
      <c r="AP42" s="202"/>
      <c r="AQ42" s="202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198"/>
      <c r="BD42" s="202"/>
      <c r="BE42" s="202"/>
      <c r="BK42" s="65" t="e">
        <f t="shared" si="3"/>
        <v>#N/A</v>
      </c>
      <c r="BL42" s="172">
        <v>38</v>
      </c>
      <c r="BM42" s="172">
        <v>30</v>
      </c>
      <c r="BN42" s="172" t="s">
        <v>168</v>
      </c>
      <c r="BO42" s="67" t="s">
        <v>159</v>
      </c>
      <c r="BP42" s="67" t="s">
        <v>132</v>
      </c>
      <c r="BQ42" s="64" t="str">
        <f>IFERROR(VLOOKUP(BN42,$K$9:$T$21,10,0),"")</f>
        <v/>
      </c>
      <c r="BR42" s="176" t="e">
        <f>IF(VLOOKUP($D$1,ورقة4!$A$3:$AV$1488,34,0)=0,"",(VLOOKUP($D$1,ورقة4!$A$3:$AV$1488,34,0)))</f>
        <v>#N/A</v>
      </c>
      <c r="BS42" s="173" t="e">
        <f>IF(BR42="م",BL42,"")</f>
        <v>#N/A</v>
      </c>
      <c r="BT42" s="64" t="e">
        <f>IF(BR42="","",BL42)</f>
        <v>#N/A</v>
      </c>
      <c r="BX42" s="64"/>
      <c r="BY42" s="64"/>
    </row>
    <row r="43" spans="1:77" ht="23.25" customHeight="1" thickTop="1" thickBot="1" x14ac:dyDescent="0.3">
      <c r="C43" s="219"/>
      <c r="D43" s="212"/>
      <c r="E43" s="212"/>
      <c r="F43" s="212"/>
      <c r="G43" s="212"/>
      <c r="J43" s="167"/>
      <c r="L43" s="43"/>
      <c r="M43" s="44"/>
      <c r="N43" s="44"/>
      <c r="O43" s="44"/>
      <c r="AM43" s="202"/>
      <c r="AN43" s="202"/>
      <c r="AO43" s="202"/>
      <c r="AP43" s="202"/>
      <c r="AQ43" s="202"/>
      <c r="AR43" s="202"/>
      <c r="AS43" s="202"/>
      <c r="AT43" s="202"/>
      <c r="AU43" s="202"/>
      <c r="AV43" s="202"/>
      <c r="AW43" s="202"/>
      <c r="AX43" s="202"/>
      <c r="AY43" s="202"/>
      <c r="AZ43" s="202"/>
      <c r="BA43" s="202"/>
      <c r="BB43" s="202"/>
      <c r="BC43" s="198"/>
      <c r="BD43" s="202"/>
      <c r="BE43" s="202"/>
      <c r="BK43" s="65" t="e">
        <f>IF(BR44="م",BL44,"")</f>
        <v>#N/A</v>
      </c>
      <c r="BL43" s="65">
        <v>39</v>
      </c>
      <c r="BN43" s="65" t="s">
        <v>169</v>
      </c>
      <c r="BS43" s="173" t="e">
        <f>IF(BR44="م",BL44,"")</f>
        <v>#N/A</v>
      </c>
      <c r="BT43" s="64" t="e">
        <f>IF(AND(BT44="",BT45="",BT46="",BT47="",BT48=""),"",BL43)</f>
        <v>#N/A</v>
      </c>
      <c r="BY43" s="64"/>
    </row>
    <row r="44" spans="1:77" ht="23.25" customHeight="1" thickTop="1" thickBot="1" x14ac:dyDescent="0.3">
      <c r="B44" s="212"/>
      <c r="C44" s="212"/>
      <c r="D44" s="212"/>
      <c r="E44" s="215"/>
      <c r="H44" s="210"/>
      <c r="I44" s="30"/>
      <c r="J44" s="162"/>
      <c r="K44" s="30"/>
      <c r="L44" s="45"/>
      <c r="M44" s="45"/>
      <c r="N44" s="46"/>
      <c r="O44" s="46"/>
      <c r="P44" s="46"/>
      <c r="Q44" s="46"/>
      <c r="AM44" s="202"/>
      <c r="AN44" s="202"/>
      <c r="AO44" s="202"/>
      <c r="AP44" s="202"/>
      <c r="AQ44" s="202"/>
      <c r="AR44" s="202"/>
      <c r="AS44" s="202"/>
      <c r="AT44" s="202"/>
      <c r="AU44" s="202"/>
      <c r="AV44" s="202"/>
      <c r="AW44" s="202"/>
      <c r="AX44" s="202"/>
      <c r="AY44" s="202"/>
      <c r="AZ44" s="202"/>
      <c r="BA44" s="202"/>
      <c r="BB44" s="202"/>
      <c r="BC44" s="198"/>
      <c r="BD44" s="202"/>
      <c r="BE44" s="202"/>
      <c r="BK44" s="65" t="e">
        <f>IF(BR45="م",BL45,"")</f>
        <v>#N/A</v>
      </c>
      <c r="BL44" s="172">
        <v>40</v>
      </c>
      <c r="BM44" s="172">
        <v>31</v>
      </c>
      <c r="BN44" s="172" t="s">
        <v>170</v>
      </c>
      <c r="BQ44" s="64" t="str">
        <f>IFERROR(VLOOKUP(BN44,$K$9:$T$21,10,0),"")</f>
        <v/>
      </c>
      <c r="BR44" s="174" t="e">
        <f>IF(VLOOKUP($D$1,ورقة4!$A$3:$AV$1488,35,0)=0,"",(VLOOKUP($D$1,ورقة4!$A$3:$AV$1488,35,0)))</f>
        <v>#N/A</v>
      </c>
      <c r="BS44" s="173" t="e">
        <f>IF(BR45="م",BL45,"")</f>
        <v>#N/A</v>
      </c>
      <c r="BT44" s="64" t="e">
        <f>IF(BR44="","",BL44)</f>
        <v>#N/A</v>
      </c>
      <c r="BY44" s="64"/>
    </row>
    <row r="45" spans="1:77" ht="23.25" customHeight="1" thickTop="1" thickBot="1" x14ac:dyDescent="0.3">
      <c r="B45" s="211"/>
      <c r="C45" s="211"/>
      <c r="D45" s="212"/>
      <c r="E45" s="212"/>
      <c r="F45" s="212"/>
      <c r="H45" s="210"/>
      <c r="I45" s="30"/>
      <c r="J45" s="162"/>
      <c r="K45" s="30"/>
      <c r="L45" s="45"/>
      <c r="M45" s="45"/>
      <c r="N45" s="46"/>
      <c r="O45" s="46"/>
      <c r="P45" s="46"/>
      <c r="Q45" s="46"/>
      <c r="AM45" s="202"/>
      <c r="AN45" s="202"/>
      <c r="AO45" s="202"/>
      <c r="AP45" s="202"/>
      <c r="AQ45" s="202"/>
      <c r="AR45" s="202"/>
      <c r="AS45" s="202"/>
      <c r="AT45" s="202"/>
      <c r="AU45" s="202"/>
      <c r="AV45" s="202"/>
      <c r="AW45" s="202"/>
      <c r="AX45" s="202"/>
      <c r="AY45" s="202"/>
      <c r="AZ45" s="202"/>
      <c r="BA45" s="202"/>
      <c r="BB45" s="202"/>
      <c r="BC45" s="198"/>
      <c r="BD45" s="202"/>
      <c r="BE45" s="202"/>
      <c r="BK45" s="65" t="e">
        <f>IF(BR46="م",BL46,"")</f>
        <v>#N/A</v>
      </c>
      <c r="BL45" s="65">
        <v>41</v>
      </c>
      <c r="BM45" s="172">
        <v>32</v>
      </c>
      <c r="BN45" s="172" t="s">
        <v>171</v>
      </c>
      <c r="BQ45" s="64" t="str">
        <f>IFERROR(VLOOKUP(BN45,$K$9:$T$21,10,0),"")</f>
        <v/>
      </c>
      <c r="BR45" s="175" t="e">
        <f>IF(VLOOKUP($D$1,ورقة4!$A$3:$AV$1488,36,0)=0,"",(VLOOKUP($D$1,ورقة4!$A$3:$AV$1488,36,0)))</f>
        <v>#N/A</v>
      </c>
      <c r="BS45" s="173" t="e">
        <f>IF(BR46="م",BL46,"")</f>
        <v>#N/A</v>
      </c>
      <c r="BT45" s="64" t="e">
        <f>IF(BR45="","",BL45)</f>
        <v>#N/A</v>
      </c>
      <c r="BY45" s="64"/>
    </row>
    <row r="46" spans="1:77" ht="23.25" customHeight="1" thickTop="1" thickBot="1" x14ac:dyDescent="0.3">
      <c r="B46" s="220"/>
      <c r="C46" s="220"/>
      <c r="D46" s="220"/>
      <c r="E46" s="220"/>
      <c r="F46" s="220"/>
      <c r="G46" s="221"/>
      <c r="H46" s="211"/>
      <c r="I46" s="47"/>
      <c r="J46" s="159"/>
      <c r="K46" s="47"/>
      <c r="L46" s="44"/>
      <c r="M46" s="44"/>
      <c r="N46" s="46"/>
      <c r="O46" s="46"/>
      <c r="P46" s="46"/>
      <c r="Q46" s="46"/>
      <c r="AM46" s="202"/>
      <c r="AN46" s="202"/>
      <c r="AO46" s="202"/>
      <c r="AP46" s="202"/>
      <c r="AQ46" s="202"/>
      <c r="AR46" s="202"/>
      <c r="AS46" s="202"/>
      <c r="AT46" s="202"/>
      <c r="AU46" s="202"/>
      <c r="AV46" s="202"/>
      <c r="AW46" s="202"/>
      <c r="AX46" s="202"/>
      <c r="AY46" s="202"/>
      <c r="AZ46" s="202"/>
      <c r="BA46" s="202"/>
      <c r="BB46" s="202"/>
      <c r="BC46" s="198"/>
      <c r="BD46" s="202"/>
      <c r="BE46" s="202"/>
      <c r="BK46" s="65" t="e">
        <f>IF(BR47="م",BL47,"")</f>
        <v>#N/A</v>
      </c>
      <c r="BL46" s="172">
        <v>42</v>
      </c>
      <c r="BM46" s="172">
        <v>33</v>
      </c>
      <c r="BN46" s="172" t="str">
        <f>IF(V10=BT1,"محاسبة دولية باللغة الإنكليزية","محاسبة دولية باللغة الفرنسية")</f>
        <v>محاسبة دولية باللغة الإنكليزية</v>
      </c>
      <c r="BQ46" s="64" t="str">
        <f>IFERROR(VLOOKUP(BN46,$K$9:$T$21,10,0),"")</f>
        <v/>
      </c>
      <c r="BR46" s="175" t="e">
        <f>IF(VLOOKUP($D$1,ورقة4!$A$3:$AV$1488,37,0)=0,"",(VLOOKUP($D$1,ورقة4!$A$3:$AV$1488,37,0)))</f>
        <v>#N/A</v>
      </c>
      <c r="BS46" s="173" t="e">
        <f>IF(BR47="م",BL47,"")</f>
        <v>#N/A</v>
      </c>
      <c r="BT46" s="64" t="e">
        <f>IF(BR46="","",BL46)</f>
        <v>#N/A</v>
      </c>
      <c r="BU46" s="61"/>
      <c r="BV46" s="61"/>
      <c r="BY46" s="64"/>
    </row>
    <row r="47" spans="1:77" ht="23.25" customHeight="1" thickTop="1" thickBot="1" x14ac:dyDescent="0.3">
      <c r="B47" s="212"/>
      <c r="C47" s="212"/>
      <c r="D47" s="212"/>
      <c r="G47" s="212"/>
      <c r="H47" s="212"/>
      <c r="I47" s="44"/>
      <c r="J47" s="158"/>
      <c r="K47" s="44"/>
      <c r="L47" s="44"/>
      <c r="M47" s="49"/>
      <c r="N47" s="46"/>
      <c r="O47" s="46"/>
      <c r="P47" s="46"/>
      <c r="Q47" s="46"/>
      <c r="AM47" s="202"/>
      <c r="AN47" s="202"/>
      <c r="AO47" s="202"/>
      <c r="AP47" s="202"/>
      <c r="AQ47" s="202"/>
      <c r="AR47" s="202"/>
      <c r="AS47" s="202"/>
      <c r="AT47" s="202"/>
      <c r="AU47" s="202"/>
      <c r="AV47" s="202"/>
      <c r="AW47" s="202"/>
      <c r="AX47" s="202"/>
      <c r="AY47" s="202"/>
      <c r="AZ47" s="202"/>
      <c r="BA47" s="202"/>
      <c r="BB47" s="202"/>
      <c r="BC47" s="198"/>
      <c r="BD47" s="202"/>
      <c r="BE47" s="202"/>
      <c r="BK47" s="65" t="e">
        <f>IF(BR48="م",BL48,"")</f>
        <v>#N/A</v>
      </c>
      <c r="BL47" s="65">
        <v>43</v>
      </c>
      <c r="BM47" s="172">
        <v>34</v>
      </c>
      <c r="BN47" s="172" t="s">
        <v>172</v>
      </c>
      <c r="BQ47" s="64" t="str">
        <f>IFERROR(VLOOKUP(BN47,$K$9:$T$21,10,0),"")</f>
        <v/>
      </c>
      <c r="BR47" s="175" t="e">
        <f>IF(VLOOKUP($D$1,ورقة4!$A$3:$AV$1488,38,0)=0,"",(VLOOKUP($D$1,ورقة4!$A$3:$AV$1488,38,0)))</f>
        <v>#N/A</v>
      </c>
      <c r="BS47" s="173" t="e">
        <f>IF(BR48="م",BL48,"")</f>
        <v>#N/A</v>
      </c>
      <c r="BT47" s="64" t="e">
        <f>IF(BR47="","",BL47)</f>
        <v>#N/A</v>
      </c>
      <c r="BY47" s="64"/>
    </row>
    <row r="48" spans="1:77" ht="23.25" customHeight="1" thickTop="1" thickBot="1" x14ac:dyDescent="0.3">
      <c r="B48" s="211"/>
      <c r="C48" s="221"/>
      <c r="D48" s="221"/>
      <c r="E48" s="221"/>
      <c r="F48" s="221"/>
      <c r="G48" s="212"/>
      <c r="H48" s="212"/>
      <c r="I48" s="44"/>
      <c r="J48" s="158"/>
      <c r="K48" s="44"/>
      <c r="L48" s="44"/>
      <c r="M48" s="45"/>
      <c r="N48" s="45"/>
      <c r="O48" s="50"/>
      <c r="P48" s="50"/>
      <c r="Q48" s="50"/>
      <c r="AM48" s="202"/>
      <c r="AN48" s="202"/>
      <c r="AO48" s="202"/>
      <c r="AP48" s="202"/>
      <c r="AQ48" s="202"/>
      <c r="AR48" s="202"/>
      <c r="AS48" s="202"/>
      <c r="AT48" s="202"/>
      <c r="AU48" s="202"/>
      <c r="AV48" s="202"/>
      <c r="AW48" s="202"/>
      <c r="AX48" s="202"/>
      <c r="AY48" s="202"/>
      <c r="AZ48" s="202"/>
      <c r="BA48" s="202"/>
      <c r="BB48" s="202"/>
      <c r="BC48" s="198"/>
      <c r="BD48" s="202"/>
      <c r="BE48" s="202"/>
      <c r="BK48" s="65" t="e">
        <f>IF(BR50="م",BL50,"")</f>
        <v>#N/A</v>
      </c>
      <c r="BL48" s="172">
        <v>44</v>
      </c>
      <c r="BM48" s="172">
        <v>35</v>
      </c>
      <c r="BN48" s="172" t="s">
        <v>173</v>
      </c>
      <c r="BQ48" s="64" t="str">
        <f>IFERROR(VLOOKUP(BN48,$K$9:$T$29,10,0),"")</f>
        <v/>
      </c>
      <c r="BR48" s="178" t="e">
        <f>IF(VLOOKUP($D$1,ورقة4!$A$3:$AV$1488,39,0)=0,"",(VLOOKUP($D$1,ورقة4!$A$3:$AV$1488,39,0)))</f>
        <v>#N/A</v>
      </c>
      <c r="BS48" s="173" t="e">
        <f>IF(BR50="م",BL50,"")</f>
        <v>#N/A</v>
      </c>
      <c r="BT48" s="64" t="e">
        <f>IF(BR48="","",BL48)</f>
        <v>#N/A</v>
      </c>
      <c r="BY48" s="64"/>
    </row>
    <row r="49" spans="1:77" ht="23.25" customHeight="1" thickTop="1" thickBot="1" x14ac:dyDescent="0.3">
      <c r="A49" s="222">
        <v>1</v>
      </c>
      <c r="B49" s="222" t="s">
        <v>174</v>
      </c>
      <c r="J49" s="156"/>
      <c r="AM49" s="20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2"/>
      <c r="BC49" s="198"/>
      <c r="BD49" s="202"/>
      <c r="BE49" s="202"/>
      <c r="BK49" s="65" t="e">
        <f>IF(BR51="م",BL51,"")</f>
        <v>#N/A</v>
      </c>
      <c r="BL49" s="65">
        <v>45</v>
      </c>
      <c r="BN49" s="65" t="s">
        <v>175</v>
      </c>
      <c r="BS49" s="173" t="e">
        <f>IF(BR51="م",BL51,"")</f>
        <v>#N/A</v>
      </c>
      <c r="BT49" s="64" t="e">
        <f>IF(AND(BT50="",BT51="",BT52="",BT53="",BT54=""),"",BL49)</f>
        <v>#N/A</v>
      </c>
      <c r="BY49" s="64"/>
    </row>
    <row r="50" spans="1:77" ht="23.25" customHeight="1" thickTop="1" thickBot="1" x14ac:dyDescent="0.3">
      <c r="A50" s="222">
        <v>2</v>
      </c>
      <c r="B50" s="222" t="s">
        <v>176</v>
      </c>
      <c r="C50" s="213"/>
      <c r="D50" s="213"/>
      <c r="E50" s="213"/>
      <c r="F50" s="213"/>
      <c r="G50" s="213"/>
      <c r="H50" s="213"/>
      <c r="I50" s="51"/>
      <c r="J50" s="168"/>
      <c r="K50" s="51"/>
      <c r="L50" s="51"/>
      <c r="M50" s="51"/>
      <c r="N50" s="51"/>
      <c r="O50" s="51"/>
      <c r="P50" s="51"/>
      <c r="Q50" s="51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198"/>
      <c r="BD50" s="202"/>
      <c r="BE50" s="202"/>
      <c r="BK50" s="65" t="e">
        <f>IF(BR52="م",BL52,"")</f>
        <v>#N/A</v>
      </c>
      <c r="BL50" s="172">
        <v>46</v>
      </c>
      <c r="BM50" s="172">
        <v>36</v>
      </c>
      <c r="BN50" s="172" t="s">
        <v>177</v>
      </c>
      <c r="BQ50" s="64" t="str">
        <f>IFERROR(VLOOKUP(BN50,$K$9:$T$21,10,0),"")</f>
        <v/>
      </c>
      <c r="BR50" s="180" t="e">
        <f>IF(VLOOKUP($D$1,ورقة4!$A$3:$AV$1488,40,0)=0,"",(VLOOKUP($D$1,ورقة4!$A$3:$AV$1488,40,0)))</f>
        <v>#N/A</v>
      </c>
      <c r="BS50" s="173" t="e">
        <f>IF(BR52="م",BL52,"")</f>
        <v>#N/A</v>
      </c>
      <c r="BT50" s="64" t="e">
        <f>IF(BR50="","",BL50)</f>
        <v>#N/A</v>
      </c>
      <c r="BY50" s="64"/>
    </row>
    <row r="51" spans="1:77" ht="23.25" customHeight="1" thickTop="1" thickBot="1" x14ac:dyDescent="0.3">
      <c r="A51" s="222">
        <v>3</v>
      </c>
      <c r="B51" s="222" t="s">
        <v>178</v>
      </c>
      <c r="C51" s="213"/>
      <c r="D51" s="213"/>
      <c r="E51" s="213"/>
      <c r="F51" s="213"/>
      <c r="G51" s="213"/>
      <c r="H51" s="213"/>
      <c r="I51" s="51"/>
      <c r="J51" s="168"/>
      <c r="K51" s="51"/>
      <c r="L51" s="51"/>
      <c r="M51" s="51"/>
      <c r="N51" s="51"/>
      <c r="O51" s="51"/>
      <c r="P51" s="51"/>
      <c r="Q51" s="51"/>
      <c r="AM51" s="202"/>
      <c r="AN51" s="202"/>
      <c r="AO51" s="202"/>
      <c r="AP51" s="202"/>
      <c r="AQ51" s="202"/>
      <c r="AR51" s="202"/>
      <c r="AS51" s="202"/>
      <c r="AT51" s="202"/>
      <c r="AU51" s="202"/>
      <c r="AV51" s="202"/>
      <c r="AW51" s="202"/>
      <c r="AX51" s="202"/>
      <c r="AY51" s="202"/>
      <c r="AZ51" s="202"/>
      <c r="BA51" s="202"/>
      <c r="BB51" s="202"/>
      <c r="BC51" s="198"/>
      <c r="BD51" s="202"/>
      <c r="BE51" s="202"/>
      <c r="BK51" s="65" t="e">
        <f>IF(BR53="م",BL53,"")</f>
        <v>#N/A</v>
      </c>
      <c r="BL51" s="65">
        <v>47</v>
      </c>
      <c r="BM51" s="172">
        <v>37</v>
      </c>
      <c r="BN51" s="172" t="s">
        <v>179</v>
      </c>
      <c r="BQ51" s="64" t="str">
        <f>IFERROR(VLOOKUP(BN51,$K$9:$T$21,10,0),"")</f>
        <v/>
      </c>
      <c r="BR51" s="177" t="e">
        <f>IF(VLOOKUP($D$1,ورقة4!$A$3:$AV$1488,41,0)=0,"",(VLOOKUP($D$1,ورقة4!$A$3:$AV$1488,41,0)))</f>
        <v>#N/A</v>
      </c>
      <c r="BS51" s="173" t="e">
        <f>IF(BR53="م",BL53,"")</f>
        <v>#N/A</v>
      </c>
      <c r="BT51" s="64" t="e">
        <f>IF(BR51="","",BL51)</f>
        <v>#N/A</v>
      </c>
      <c r="BY51" s="64"/>
    </row>
    <row r="52" spans="1:77" ht="23.25" customHeight="1" thickTop="1" thickBot="1" x14ac:dyDescent="0.3">
      <c r="A52" s="222">
        <v>4</v>
      </c>
      <c r="B52" s="222" t="s">
        <v>180</v>
      </c>
      <c r="C52" s="223"/>
      <c r="D52" s="223"/>
      <c r="E52" s="223"/>
      <c r="F52" s="223"/>
      <c r="G52" s="223"/>
      <c r="H52" s="214"/>
      <c r="I52" s="37"/>
      <c r="J52" s="169"/>
      <c r="K52" s="47"/>
      <c r="L52" s="47"/>
      <c r="M52" s="37"/>
      <c r="N52" s="37"/>
      <c r="O52" s="52"/>
      <c r="P52" s="52"/>
      <c r="Q52" s="52"/>
      <c r="AM52" s="202"/>
      <c r="AN52" s="202"/>
      <c r="AO52" s="202"/>
      <c r="AP52" s="202"/>
      <c r="AQ52" s="202"/>
      <c r="AR52" s="202"/>
      <c r="AS52" s="202"/>
      <c r="AT52" s="202"/>
      <c r="AU52" s="202"/>
      <c r="AV52" s="202"/>
      <c r="AW52" s="202"/>
      <c r="AX52" s="202"/>
      <c r="AY52" s="202"/>
      <c r="AZ52" s="202"/>
      <c r="BA52" s="202"/>
      <c r="BB52" s="202"/>
      <c r="BC52" s="198"/>
      <c r="BD52" s="202"/>
      <c r="BE52" s="202"/>
      <c r="BK52" s="65" t="e">
        <f>IF(BR54="م",BL54,"")</f>
        <v>#N/A</v>
      </c>
      <c r="BL52" s="172">
        <v>48</v>
      </c>
      <c r="BM52" s="172">
        <v>38</v>
      </c>
      <c r="BN52" s="172" t="s">
        <v>181</v>
      </c>
      <c r="BQ52" s="64" t="str">
        <f>IFERROR(VLOOKUP(BN52,$K$9:$T$21,10,0),"")</f>
        <v/>
      </c>
      <c r="BR52" s="177" t="e">
        <f>IF(VLOOKUP($D$1,ورقة4!$A$3:$AV$1488,42,0)=0,"",(VLOOKUP($D$1,ورقة4!$A$3:$AV$1488,42,0)))</f>
        <v>#N/A</v>
      </c>
      <c r="BS52" s="173" t="e">
        <f>IF(BR54="م",BL54,"")</f>
        <v>#N/A</v>
      </c>
      <c r="BT52" s="64" t="e">
        <f>IF(BR52="","",BL52)</f>
        <v>#N/A</v>
      </c>
      <c r="BY52" s="64"/>
    </row>
    <row r="53" spans="1:77" ht="23.25" customHeight="1" thickTop="1" thickBot="1" x14ac:dyDescent="0.3">
      <c r="A53" s="222">
        <v>5</v>
      </c>
      <c r="B53" s="222" t="s">
        <v>182</v>
      </c>
      <c r="C53" s="214"/>
      <c r="D53" s="214"/>
      <c r="E53" s="214"/>
      <c r="F53" s="214"/>
      <c r="G53" s="214"/>
      <c r="J53" s="156"/>
      <c r="O53" s="37"/>
      <c r="P53" s="37"/>
      <c r="Q53" s="37"/>
      <c r="AM53" s="202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  <c r="BC53" s="198"/>
      <c r="BD53" s="202"/>
      <c r="BE53" s="202"/>
      <c r="BL53" s="65">
        <v>49</v>
      </c>
      <c r="BM53" s="172">
        <v>39</v>
      </c>
      <c r="BN53" s="172" t="s">
        <v>183</v>
      </c>
      <c r="BQ53" s="64" t="str">
        <f>IFERROR(VLOOKUP(BN53,$K$9:$T$21,10,0),"")</f>
        <v/>
      </c>
      <c r="BR53" s="177" t="e">
        <f>IF(VLOOKUP($D$1,ورقة4!$A$3:$AV$1488,43,0)=0,"",(VLOOKUP($D$1,ورقة4!$A$3:$AV$1488,43,0)))</f>
        <v>#N/A</v>
      </c>
      <c r="BT53" s="64" t="e">
        <f>IF(BR53="","",BL53)</f>
        <v>#N/A</v>
      </c>
    </row>
    <row r="54" spans="1:77" ht="23.25" customHeight="1" thickTop="1" thickBot="1" x14ac:dyDescent="0.3">
      <c r="A54" s="222">
        <v>6</v>
      </c>
      <c r="B54" s="222" t="s">
        <v>184</v>
      </c>
      <c r="C54" s="214"/>
      <c r="D54" s="214"/>
      <c r="E54" s="214"/>
      <c r="F54" s="214"/>
      <c r="G54" s="215"/>
      <c r="H54" s="215"/>
      <c r="I54" s="73"/>
      <c r="J54" s="105"/>
      <c r="K54" s="73"/>
      <c r="L54" s="73"/>
      <c r="M54" s="73"/>
      <c r="N54" s="73"/>
      <c r="O54" s="73"/>
      <c r="P54" s="73"/>
      <c r="Q54" s="73"/>
      <c r="AM54" s="202"/>
      <c r="AN54" s="202"/>
      <c r="AO54" s="202"/>
      <c r="AP54" s="202"/>
      <c r="AQ54" s="202"/>
      <c r="AR54" s="202"/>
      <c r="AS54" s="202"/>
      <c r="AT54" s="202"/>
      <c r="AU54" s="202"/>
      <c r="AV54" s="204"/>
      <c r="AW54" s="204"/>
      <c r="AX54" s="204"/>
      <c r="AY54" s="202"/>
      <c r="AZ54" s="202"/>
      <c r="BA54" s="205"/>
      <c r="BB54" s="202"/>
      <c r="BC54" s="202"/>
      <c r="BD54" s="202"/>
      <c r="BE54" s="202"/>
      <c r="BL54" s="172">
        <v>50</v>
      </c>
      <c r="BM54" s="172">
        <v>40</v>
      </c>
      <c r="BN54" s="172" t="str">
        <f>IF(V10=BT1,"دراسات محاسبية باللغة الإنكليزية","دراسات محاسبية باللغة الفرنسية")</f>
        <v>دراسات محاسبية باللغة الإنكليزية</v>
      </c>
      <c r="BQ54" s="64" t="str">
        <f>IFERROR(VLOOKUP(BN54,$K$9:$T$21,10,0),"")</f>
        <v/>
      </c>
      <c r="BR54" s="178" t="e">
        <f>IF(VLOOKUP($D$1,ورقة4!$A$3:$AV$1488,44,0)=0,"",(VLOOKUP($D$1,ورقة4!$A$3:$AV$1488,44,0)))</f>
        <v>#N/A</v>
      </c>
      <c r="BT54" s="64" t="e">
        <f>IF(BR54="","",BL54)</f>
        <v>#N/A</v>
      </c>
      <c r="BU54" s="61"/>
      <c r="BV54" s="61"/>
    </row>
    <row r="55" spans="1:77" ht="23.25" customHeight="1" x14ac:dyDescent="0.25">
      <c r="A55" s="222">
        <v>7</v>
      </c>
      <c r="B55" s="222" t="s">
        <v>700</v>
      </c>
      <c r="C55" s="216"/>
      <c r="D55" s="216"/>
      <c r="E55" s="216"/>
      <c r="F55" s="216"/>
      <c r="G55" s="216"/>
      <c r="H55" s="216"/>
      <c r="I55" s="29"/>
      <c r="J55" s="170"/>
      <c r="K55" s="29"/>
      <c r="L55" s="29"/>
      <c r="M55" s="29"/>
      <c r="N55" s="47"/>
      <c r="O55" s="47"/>
      <c r="P55" s="47"/>
      <c r="Q55" s="47"/>
      <c r="AM55" s="202"/>
      <c r="AN55" s="202"/>
      <c r="AO55" s="202"/>
      <c r="AP55" s="202"/>
      <c r="AQ55" s="202"/>
      <c r="AR55" s="202"/>
      <c r="AS55" s="202"/>
      <c r="AT55" s="202"/>
      <c r="AU55" s="202"/>
      <c r="AV55" s="204"/>
      <c r="AW55" s="204"/>
      <c r="AX55" s="204"/>
      <c r="AY55" s="202"/>
      <c r="AZ55" s="202"/>
      <c r="BA55" s="205"/>
      <c r="BB55" s="202"/>
      <c r="BC55" s="202"/>
      <c r="BD55" s="202"/>
      <c r="BE55" s="202"/>
      <c r="BQ55" s="173"/>
      <c r="BR55" s="67">
        <f>COUNTIFS(BR6:BR54,"ج")</f>
        <v>0</v>
      </c>
    </row>
    <row r="56" spans="1:77" ht="23.25" customHeight="1" x14ac:dyDescent="0.25">
      <c r="A56" s="207">
        <v>8</v>
      </c>
      <c r="B56" s="222" t="s">
        <v>838</v>
      </c>
      <c r="C56" s="217"/>
      <c r="D56" s="217"/>
      <c r="E56" s="216"/>
      <c r="F56" s="217"/>
      <c r="G56" s="217"/>
      <c r="H56" s="217"/>
      <c r="I56" s="53"/>
      <c r="J56" s="160"/>
      <c r="K56" s="53"/>
      <c r="L56" s="53"/>
      <c r="M56" s="53"/>
      <c r="N56" s="48"/>
      <c r="O56" s="48"/>
      <c r="P56" s="48"/>
      <c r="Q56" s="48"/>
      <c r="AM56" s="202"/>
      <c r="AN56" s="202"/>
      <c r="AO56" s="202"/>
      <c r="AP56" s="202"/>
      <c r="AQ56" s="202"/>
      <c r="AR56" s="202"/>
      <c r="AS56" s="202"/>
      <c r="AT56" s="202"/>
      <c r="AU56" s="202"/>
      <c r="AV56" s="204"/>
      <c r="AW56" s="204"/>
      <c r="AX56" s="204"/>
      <c r="AY56" s="202"/>
      <c r="AZ56" s="202"/>
      <c r="BA56" s="205"/>
      <c r="BB56" s="202"/>
      <c r="BC56" s="202"/>
      <c r="BD56" s="202"/>
      <c r="BE56" s="202"/>
      <c r="BR56" s="67">
        <f>COUNTIFS(BR6:BR54,"ر1")</f>
        <v>0</v>
      </c>
    </row>
    <row r="57" spans="1:77" ht="21" x14ac:dyDescent="0.4">
      <c r="A57" s="207">
        <v>9</v>
      </c>
      <c r="B57" s="224" t="s">
        <v>843</v>
      </c>
      <c r="C57" s="218"/>
      <c r="D57" s="218"/>
      <c r="E57" s="218"/>
      <c r="F57" s="218"/>
      <c r="G57" s="218"/>
      <c r="H57" s="218"/>
      <c r="I57" s="54"/>
      <c r="J57" s="54"/>
      <c r="K57" s="56"/>
      <c r="L57" s="57"/>
      <c r="M57" s="57"/>
      <c r="N57" s="58"/>
      <c r="O57" s="58"/>
      <c r="P57" s="58"/>
      <c r="Q57" s="58"/>
      <c r="AM57" s="202"/>
      <c r="AN57" s="202"/>
      <c r="AO57" s="202"/>
      <c r="AP57" s="202"/>
      <c r="AQ57" s="202"/>
      <c r="AR57" s="202"/>
      <c r="AS57" s="202"/>
      <c r="AT57" s="202"/>
      <c r="AU57" s="202"/>
      <c r="AV57" s="204"/>
      <c r="AW57" s="202"/>
      <c r="AX57" s="202"/>
      <c r="AY57" s="202"/>
      <c r="AZ57" s="202"/>
      <c r="BA57" s="202"/>
      <c r="BB57" s="202"/>
      <c r="BC57" s="202"/>
      <c r="BD57" s="202"/>
      <c r="BE57" s="202"/>
      <c r="BR57" s="67">
        <f>COUNTIFS(BR6:BR54,"ر2")</f>
        <v>0</v>
      </c>
    </row>
    <row r="58" spans="1:77" ht="21" x14ac:dyDescent="0.4">
      <c r="A58" s="207">
        <v>10</v>
      </c>
      <c r="B58" s="225" t="s">
        <v>856</v>
      </c>
      <c r="C58" s="225"/>
      <c r="D58" s="225"/>
      <c r="E58" s="225"/>
      <c r="F58" s="225"/>
      <c r="G58" s="225"/>
      <c r="H58" s="218"/>
      <c r="I58" s="55"/>
      <c r="J58" s="55"/>
      <c r="K58" s="55"/>
      <c r="L58" s="55"/>
      <c r="M58" s="55"/>
      <c r="O58" s="59"/>
      <c r="P58" s="59"/>
      <c r="Q58" s="59"/>
      <c r="AM58" s="202"/>
      <c r="AN58" s="202"/>
      <c r="AO58" s="202"/>
      <c r="AP58" s="202"/>
      <c r="AQ58" s="202"/>
      <c r="AR58" s="202"/>
      <c r="AS58" s="202"/>
      <c r="AT58" s="202"/>
      <c r="AU58" s="202"/>
      <c r="AV58" s="202"/>
      <c r="AW58" s="202"/>
      <c r="AX58" s="202"/>
      <c r="AY58" s="202"/>
      <c r="AZ58" s="202"/>
      <c r="BA58" s="202"/>
      <c r="BB58" s="202"/>
      <c r="BC58" s="202"/>
      <c r="BD58" s="202"/>
      <c r="BE58" s="202"/>
      <c r="BR58" s="67">
        <f>SUM(BR55:BR57)</f>
        <v>0</v>
      </c>
    </row>
    <row r="59" spans="1:77" ht="21.6" thickBot="1" x14ac:dyDescent="0.45">
      <c r="A59" s="207">
        <v>11</v>
      </c>
      <c r="B59" s="225" t="s">
        <v>1170</v>
      </c>
      <c r="C59" s="218"/>
      <c r="D59" s="218"/>
      <c r="E59" s="218"/>
      <c r="F59" s="218"/>
      <c r="G59" s="218"/>
      <c r="H59" s="218"/>
      <c r="I59" s="55"/>
      <c r="J59" s="55"/>
      <c r="K59" s="55"/>
      <c r="L59" s="55"/>
      <c r="M59" s="55"/>
      <c r="AM59" s="198"/>
      <c r="AN59" s="202"/>
      <c r="AO59" s="202"/>
      <c r="AP59" s="202"/>
      <c r="AQ59" s="202"/>
      <c r="AR59" s="202"/>
      <c r="AS59" s="202"/>
      <c r="AT59" s="202"/>
      <c r="AU59" s="202"/>
      <c r="AV59" s="202"/>
      <c r="AW59" s="202"/>
      <c r="AX59" s="202"/>
      <c r="AY59" s="202"/>
      <c r="AZ59" s="202"/>
      <c r="BA59" s="202"/>
      <c r="BB59" s="202"/>
      <c r="BC59" s="202"/>
      <c r="BD59" s="202"/>
      <c r="BE59" s="202"/>
    </row>
    <row r="60" spans="1:77" ht="14.25" customHeight="1" thickTop="1" x14ac:dyDescent="0.4">
      <c r="A60" s="207">
        <v>12</v>
      </c>
      <c r="B60" s="225" t="s">
        <v>1175</v>
      </c>
      <c r="AM60" s="202"/>
      <c r="AN60" s="202"/>
      <c r="AO60" s="202"/>
      <c r="AP60" s="202"/>
      <c r="AQ60" s="202"/>
      <c r="AR60" s="202"/>
      <c r="AS60" s="202"/>
      <c r="AT60" s="202"/>
      <c r="AU60" s="202"/>
      <c r="AV60" s="202"/>
      <c r="AW60" s="202"/>
      <c r="AX60" s="202"/>
      <c r="AY60" s="202"/>
      <c r="AZ60" s="202"/>
      <c r="BA60" s="202"/>
      <c r="BB60" s="202"/>
      <c r="BC60" s="202"/>
      <c r="BD60" s="202"/>
      <c r="BE60" s="202"/>
    </row>
    <row r="61" spans="1:77" ht="14.25" customHeight="1" x14ac:dyDescent="0.25">
      <c r="AM61" s="202"/>
      <c r="AN61" s="202"/>
      <c r="AO61" s="202"/>
      <c r="AP61" s="202"/>
      <c r="AQ61" s="202"/>
      <c r="AR61" s="202"/>
      <c r="AS61" s="202"/>
      <c r="AT61" s="202"/>
      <c r="AU61" s="202"/>
      <c r="AV61" s="202"/>
      <c r="AW61" s="202"/>
      <c r="AX61" s="202"/>
      <c r="AY61" s="202"/>
      <c r="AZ61" s="202"/>
      <c r="BA61" s="202"/>
      <c r="BB61" s="202"/>
      <c r="BC61" s="202"/>
      <c r="BD61" s="202"/>
      <c r="BE61" s="202"/>
    </row>
    <row r="62" spans="1:77" ht="14.25" customHeight="1" x14ac:dyDescent="0.25">
      <c r="AM62" s="202"/>
      <c r="AN62" s="202"/>
      <c r="AO62" s="202"/>
      <c r="AP62" s="202"/>
      <c r="AQ62" s="202"/>
      <c r="AR62" s="202"/>
      <c r="AS62" s="202"/>
      <c r="AT62" s="202"/>
      <c r="AU62" s="202"/>
      <c r="AV62" s="202"/>
      <c r="AW62" s="202"/>
      <c r="AX62" s="202"/>
      <c r="AY62" s="202"/>
      <c r="AZ62" s="202"/>
      <c r="BA62" s="202"/>
      <c r="BB62" s="202"/>
      <c r="BC62" s="202"/>
      <c r="BD62" s="202"/>
      <c r="BE62" s="202"/>
    </row>
    <row r="63" spans="1:77" ht="14.25" customHeight="1" x14ac:dyDescent="0.25">
      <c r="AM63" s="202"/>
      <c r="AN63" s="202"/>
      <c r="AO63" s="202"/>
      <c r="AP63" s="202"/>
      <c r="AQ63" s="202"/>
      <c r="AR63" s="202"/>
      <c r="AS63" s="202"/>
      <c r="AT63" s="202"/>
      <c r="AU63" s="202"/>
      <c r="AV63" s="202"/>
      <c r="AW63" s="202"/>
      <c r="AX63" s="202"/>
      <c r="AY63" s="202"/>
      <c r="AZ63" s="202"/>
      <c r="BA63" s="202"/>
      <c r="BB63" s="202"/>
      <c r="BC63" s="202"/>
      <c r="BD63" s="202"/>
      <c r="BE63" s="202"/>
    </row>
    <row r="64" spans="1:77" ht="14.25" customHeight="1" x14ac:dyDescent="0.25">
      <c r="AM64" s="202"/>
      <c r="AN64" s="202"/>
      <c r="AO64" s="202"/>
      <c r="AP64" s="202"/>
      <c r="AQ64" s="202"/>
      <c r="AR64" s="202"/>
      <c r="AS64" s="202"/>
      <c r="AT64" s="202"/>
      <c r="AU64" s="202"/>
      <c r="AV64" s="202"/>
      <c r="AW64" s="202"/>
      <c r="AX64" s="202"/>
      <c r="AY64" s="202"/>
      <c r="AZ64" s="202"/>
      <c r="BA64" s="202"/>
      <c r="BB64" s="202"/>
      <c r="BC64" s="202"/>
      <c r="BD64" s="202"/>
      <c r="BE64" s="202"/>
    </row>
    <row r="65" spans="39:57" ht="14.25" customHeight="1" x14ac:dyDescent="0.25">
      <c r="AM65" s="202"/>
      <c r="AN65" s="202"/>
      <c r="AO65" s="202"/>
      <c r="AP65" s="202"/>
      <c r="AQ65" s="202"/>
      <c r="AR65" s="202"/>
      <c r="AS65" s="202"/>
      <c r="AT65" s="202"/>
      <c r="AU65" s="202"/>
      <c r="AV65" s="202"/>
      <c r="AW65" s="202"/>
      <c r="AX65" s="202"/>
      <c r="AY65" s="202"/>
      <c r="AZ65" s="202"/>
      <c r="BA65" s="202"/>
      <c r="BB65" s="202"/>
      <c r="BC65" s="202"/>
      <c r="BD65" s="202"/>
      <c r="BE65" s="202"/>
    </row>
    <row r="66" spans="39:57" ht="14.25" customHeight="1" x14ac:dyDescent="0.25">
      <c r="AM66" s="202"/>
      <c r="AN66" s="202"/>
      <c r="AO66" s="202"/>
      <c r="AP66" s="202"/>
      <c r="AQ66" s="202"/>
      <c r="AR66" s="202"/>
      <c r="AS66" s="202"/>
      <c r="AT66" s="202"/>
      <c r="AU66" s="202"/>
      <c r="AV66" s="202"/>
      <c r="AW66" s="202"/>
      <c r="AX66" s="202"/>
      <c r="AY66" s="202"/>
      <c r="AZ66" s="202"/>
      <c r="BA66" s="202"/>
      <c r="BB66" s="202"/>
      <c r="BC66" s="202"/>
      <c r="BD66" s="202"/>
      <c r="BE66" s="202"/>
    </row>
    <row r="67" spans="39:57" ht="14.25" customHeight="1" x14ac:dyDescent="0.25">
      <c r="AM67" s="202"/>
      <c r="AN67" s="202"/>
      <c r="AO67" s="202"/>
      <c r="AP67" s="202"/>
      <c r="AQ67" s="202"/>
      <c r="AR67" s="202"/>
      <c r="AS67" s="202"/>
      <c r="AT67" s="202"/>
      <c r="AU67" s="202"/>
      <c r="AV67" s="202"/>
      <c r="AW67" s="202"/>
      <c r="AX67" s="202"/>
      <c r="AY67" s="202"/>
      <c r="AZ67" s="202"/>
      <c r="BA67" s="202"/>
      <c r="BB67" s="202"/>
      <c r="BC67" s="202"/>
      <c r="BD67" s="202"/>
      <c r="BE67" s="202"/>
    </row>
    <row r="68" spans="39:57" ht="14.25" customHeight="1" x14ac:dyDescent="0.25">
      <c r="AM68" s="202"/>
      <c r="AN68" s="202"/>
      <c r="AO68" s="202"/>
      <c r="AP68" s="202"/>
      <c r="AQ68" s="202"/>
      <c r="AR68" s="202"/>
      <c r="AS68" s="202"/>
      <c r="AT68" s="202"/>
      <c r="AU68" s="202"/>
      <c r="AV68" s="202"/>
      <c r="AW68" s="202"/>
      <c r="AX68" s="202"/>
      <c r="AY68" s="202"/>
      <c r="AZ68" s="202"/>
      <c r="BA68" s="202"/>
      <c r="BB68" s="202"/>
      <c r="BC68" s="202"/>
      <c r="BD68" s="202"/>
      <c r="BE68" s="202"/>
    </row>
    <row r="69" spans="39:57" ht="14.25" customHeight="1" x14ac:dyDescent="0.25">
      <c r="AM69" s="202"/>
      <c r="AN69" s="202"/>
      <c r="AO69" s="202"/>
      <c r="AP69" s="202"/>
      <c r="AQ69" s="202"/>
      <c r="AR69" s="202"/>
      <c r="AS69" s="202"/>
      <c r="AT69" s="202"/>
      <c r="AU69" s="202"/>
      <c r="AV69" s="202"/>
      <c r="AW69" s="202"/>
      <c r="AX69" s="202"/>
      <c r="AY69" s="202"/>
      <c r="AZ69" s="202"/>
      <c r="BA69" s="202"/>
      <c r="BB69" s="202"/>
      <c r="BC69" s="202"/>
      <c r="BD69" s="202"/>
      <c r="BE69" s="202"/>
    </row>
    <row r="70" spans="39:57" ht="14.25" customHeight="1" x14ac:dyDescent="0.25">
      <c r="AM70" s="202"/>
      <c r="AN70" s="202"/>
      <c r="AO70" s="202"/>
      <c r="AP70" s="202"/>
      <c r="AQ70" s="202"/>
      <c r="AR70" s="202"/>
      <c r="AS70" s="202"/>
      <c r="AT70" s="202"/>
      <c r="AU70" s="202"/>
      <c r="AV70" s="202"/>
      <c r="AW70" s="202"/>
      <c r="AX70" s="202"/>
      <c r="AY70" s="202"/>
      <c r="AZ70" s="202"/>
      <c r="BA70" s="202"/>
      <c r="BB70" s="202"/>
      <c r="BC70" s="202"/>
      <c r="BD70" s="202"/>
      <c r="BE70" s="202"/>
    </row>
    <row r="71" spans="39:57" ht="14.25" customHeight="1" x14ac:dyDescent="0.25">
      <c r="AM71" s="202"/>
      <c r="AN71" s="202"/>
      <c r="AO71" s="202"/>
      <c r="AP71" s="202"/>
      <c r="AQ71" s="202"/>
      <c r="AR71" s="202"/>
      <c r="AS71" s="202"/>
      <c r="AT71" s="202"/>
      <c r="AU71" s="202"/>
      <c r="AV71" s="202"/>
      <c r="AW71" s="202"/>
      <c r="AX71" s="202"/>
      <c r="AY71" s="202"/>
      <c r="AZ71" s="202"/>
      <c r="BA71" s="202"/>
      <c r="BB71" s="202"/>
      <c r="BC71" s="202"/>
      <c r="BD71" s="202"/>
      <c r="BE71" s="202"/>
    </row>
    <row r="72" spans="39:57" ht="14.25" customHeight="1" x14ac:dyDescent="0.25">
      <c r="AM72" s="202"/>
      <c r="AN72" s="202"/>
      <c r="AO72" s="202"/>
      <c r="AP72" s="202"/>
      <c r="AQ72" s="202"/>
      <c r="AR72" s="202"/>
      <c r="AS72" s="202"/>
      <c r="AT72" s="202"/>
      <c r="AU72" s="202"/>
      <c r="AV72" s="202"/>
      <c r="AW72" s="202"/>
      <c r="AX72" s="202"/>
      <c r="AY72" s="202"/>
      <c r="AZ72" s="202"/>
      <c r="BA72" s="202"/>
      <c r="BB72" s="202"/>
      <c r="BC72" s="202"/>
      <c r="BD72" s="202"/>
      <c r="BE72" s="202"/>
    </row>
    <row r="73" spans="39:57" ht="14.25" customHeight="1" x14ac:dyDescent="0.25">
      <c r="AM73" s="202"/>
      <c r="AN73" s="202"/>
      <c r="AO73" s="202"/>
      <c r="AP73" s="202"/>
      <c r="AQ73" s="202"/>
      <c r="AR73" s="202"/>
      <c r="AS73" s="202"/>
      <c r="AT73" s="202"/>
      <c r="AU73" s="202"/>
      <c r="AV73" s="202"/>
      <c r="AW73" s="202"/>
      <c r="AX73" s="202"/>
      <c r="AY73" s="202"/>
      <c r="AZ73" s="202"/>
      <c r="BA73" s="202"/>
      <c r="BB73" s="202"/>
      <c r="BC73" s="202"/>
      <c r="BD73" s="202"/>
      <c r="BE73" s="202"/>
    </row>
    <row r="74" spans="39:57" ht="14.25" customHeight="1" x14ac:dyDescent="0.25">
      <c r="AM74" s="202"/>
      <c r="AN74" s="202"/>
      <c r="AO74" s="202"/>
      <c r="AP74" s="202"/>
      <c r="AQ74" s="202"/>
      <c r="AR74" s="202"/>
      <c r="AS74" s="202"/>
      <c r="AT74" s="202"/>
      <c r="AU74" s="202"/>
      <c r="AV74" s="202"/>
      <c r="AW74" s="202"/>
      <c r="AX74" s="202"/>
      <c r="AY74" s="202"/>
      <c r="AZ74" s="202"/>
      <c r="BA74" s="202"/>
      <c r="BB74" s="202"/>
      <c r="BC74" s="202"/>
      <c r="BD74" s="202"/>
      <c r="BE74" s="202"/>
    </row>
    <row r="75" spans="39:57" ht="14.25" customHeight="1" x14ac:dyDescent="0.25">
      <c r="AM75" s="202"/>
      <c r="AN75" s="202"/>
      <c r="AO75" s="202"/>
      <c r="AP75" s="202"/>
      <c r="AQ75" s="202"/>
      <c r="AR75" s="202"/>
      <c r="AS75" s="202"/>
      <c r="AT75" s="202"/>
      <c r="AU75" s="202"/>
      <c r="AV75" s="202"/>
      <c r="AW75" s="202"/>
      <c r="AX75" s="202"/>
      <c r="AY75" s="202"/>
      <c r="AZ75" s="202"/>
      <c r="BA75" s="202"/>
      <c r="BB75" s="202"/>
      <c r="BC75" s="202"/>
      <c r="BD75" s="202"/>
      <c r="BE75" s="202"/>
    </row>
    <row r="76" spans="39:57" ht="14.25" customHeight="1" x14ac:dyDescent="0.25">
      <c r="AM76" s="202"/>
      <c r="AN76" s="202"/>
      <c r="AO76" s="202"/>
      <c r="AP76" s="202"/>
      <c r="AQ76" s="202"/>
      <c r="AR76" s="202"/>
      <c r="AS76" s="202"/>
      <c r="AT76" s="202"/>
      <c r="AU76" s="202"/>
      <c r="AV76" s="202"/>
      <c r="AW76" s="202"/>
      <c r="AX76" s="202"/>
      <c r="AY76" s="202"/>
      <c r="AZ76" s="202"/>
      <c r="BA76" s="202"/>
      <c r="BB76" s="202"/>
      <c r="BC76" s="202"/>
      <c r="BD76" s="202"/>
      <c r="BE76" s="202"/>
    </row>
    <row r="77" spans="39:57" ht="14.25" customHeight="1" x14ac:dyDescent="0.25">
      <c r="AM77" s="202"/>
      <c r="AN77" s="202"/>
      <c r="AO77" s="202"/>
      <c r="AP77" s="202"/>
      <c r="AQ77" s="202"/>
      <c r="AR77" s="202"/>
      <c r="AS77" s="202"/>
      <c r="AT77" s="202"/>
      <c r="AU77" s="202"/>
      <c r="AV77" s="202"/>
      <c r="AW77" s="202"/>
      <c r="AX77" s="202"/>
      <c r="AY77" s="202"/>
      <c r="AZ77" s="202"/>
      <c r="BA77" s="202"/>
      <c r="BB77" s="202"/>
      <c r="BC77" s="202"/>
      <c r="BD77" s="202"/>
      <c r="BE77" s="202"/>
    </row>
    <row r="78" spans="39:57" ht="14.25" customHeight="1" x14ac:dyDescent="0.25">
      <c r="AM78" s="202"/>
      <c r="AN78" s="202"/>
      <c r="AO78" s="202"/>
      <c r="AP78" s="202"/>
      <c r="AQ78" s="202"/>
      <c r="AR78" s="202"/>
      <c r="AS78" s="202"/>
      <c r="AT78" s="202"/>
      <c r="AU78" s="202"/>
      <c r="AV78" s="202"/>
      <c r="AW78" s="202"/>
      <c r="AX78" s="202"/>
      <c r="AY78" s="202"/>
      <c r="AZ78" s="202"/>
      <c r="BA78" s="202"/>
      <c r="BB78" s="202"/>
      <c r="BC78" s="202"/>
      <c r="BD78" s="202"/>
      <c r="BE78" s="202"/>
    </row>
    <row r="79" spans="39:57" ht="14.25" customHeight="1" x14ac:dyDescent="0.25">
      <c r="AM79" s="202"/>
      <c r="AN79" s="202"/>
      <c r="AO79" s="202"/>
      <c r="AP79" s="202"/>
      <c r="AQ79" s="202"/>
      <c r="AR79" s="202"/>
      <c r="AS79" s="202"/>
      <c r="AT79" s="202"/>
      <c r="AU79" s="202"/>
      <c r="AV79" s="202"/>
      <c r="AW79" s="202"/>
      <c r="AX79" s="202"/>
      <c r="AY79" s="202"/>
      <c r="AZ79" s="202"/>
      <c r="BA79" s="202"/>
      <c r="BB79" s="202"/>
      <c r="BC79" s="202"/>
      <c r="BD79" s="202"/>
      <c r="BE79" s="202"/>
    </row>
    <row r="80" spans="39:57" ht="14.25" customHeight="1" x14ac:dyDescent="0.25">
      <c r="AM80" s="202"/>
      <c r="AN80" s="202"/>
      <c r="AO80" s="202"/>
      <c r="AP80" s="202"/>
      <c r="AQ80" s="202"/>
      <c r="AR80" s="202"/>
      <c r="AS80" s="202"/>
      <c r="AT80" s="202"/>
      <c r="AU80" s="202"/>
      <c r="AV80" s="202"/>
      <c r="AW80" s="202"/>
      <c r="AX80" s="202"/>
      <c r="AY80" s="202"/>
      <c r="AZ80" s="202"/>
      <c r="BA80" s="202"/>
      <c r="BB80" s="202"/>
      <c r="BC80" s="202"/>
      <c r="BD80" s="202"/>
      <c r="BE80" s="202"/>
    </row>
    <row r="81" spans="39:57" ht="14.25" customHeight="1" x14ac:dyDescent="0.25">
      <c r="AM81" s="202"/>
      <c r="AN81" s="202"/>
      <c r="AO81" s="202"/>
      <c r="AP81" s="202"/>
      <c r="AQ81" s="202"/>
      <c r="AR81" s="202"/>
      <c r="AS81" s="202"/>
      <c r="AT81" s="202"/>
      <c r="AU81" s="202"/>
      <c r="AV81" s="202"/>
      <c r="AW81" s="202"/>
      <c r="AX81" s="202"/>
      <c r="AY81" s="202"/>
      <c r="AZ81" s="202"/>
      <c r="BA81" s="202"/>
      <c r="BB81" s="202"/>
      <c r="BC81" s="202"/>
      <c r="BD81" s="202"/>
      <c r="BE81" s="202"/>
    </row>
    <row r="82" spans="39:57" ht="14.25" customHeight="1" x14ac:dyDescent="0.25">
      <c r="AM82" s="202"/>
      <c r="AN82" s="202"/>
      <c r="AO82" s="202"/>
      <c r="AP82" s="202"/>
      <c r="AQ82" s="202"/>
      <c r="AR82" s="202"/>
      <c r="AS82" s="202"/>
      <c r="AT82" s="202"/>
      <c r="AU82" s="202"/>
      <c r="AV82" s="202"/>
      <c r="AW82" s="202"/>
      <c r="AX82" s="202"/>
      <c r="AY82" s="202"/>
      <c r="AZ82" s="202"/>
      <c r="BA82" s="202"/>
      <c r="BB82" s="202"/>
      <c r="BC82" s="202"/>
      <c r="BD82" s="202"/>
      <c r="BE82" s="202"/>
    </row>
    <row r="83" spans="39:57" ht="14.25" customHeight="1" x14ac:dyDescent="0.25">
      <c r="AM83" s="202"/>
      <c r="AN83" s="202"/>
      <c r="AO83" s="202"/>
      <c r="AP83" s="202"/>
      <c r="AQ83" s="202"/>
      <c r="AR83" s="202"/>
      <c r="AS83" s="202"/>
      <c r="AT83" s="202"/>
      <c r="AU83" s="202"/>
      <c r="AV83" s="202"/>
      <c r="AW83" s="202"/>
      <c r="AX83" s="202"/>
      <c r="AY83" s="202"/>
      <c r="AZ83" s="202"/>
      <c r="BA83" s="202"/>
      <c r="BB83" s="202"/>
      <c r="BC83" s="202"/>
      <c r="BD83" s="202"/>
      <c r="BE83" s="202"/>
    </row>
    <row r="84" spans="39:57" ht="14.25" customHeight="1" x14ac:dyDescent="0.25">
      <c r="AM84" s="202"/>
      <c r="AN84" s="202"/>
      <c r="AO84" s="202"/>
      <c r="AP84" s="202"/>
      <c r="AQ84" s="202"/>
      <c r="AR84" s="202"/>
      <c r="AS84" s="202"/>
      <c r="AT84" s="202"/>
      <c r="AU84" s="202"/>
      <c r="AV84" s="202"/>
      <c r="AW84" s="202"/>
      <c r="AX84" s="202"/>
      <c r="AY84" s="202"/>
      <c r="AZ84" s="202"/>
      <c r="BA84" s="202"/>
      <c r="BB84" s="202"/>
      <c r="BC84" s="202"/>
      <c r="BD84" s="202"/>
      <c r="BE84" s="202"/>
    </row>
    <row r="85" spans="39:57" ht="14.25" customHeight="1" x14ac:dyDescent="0.25">
      <c r="AM85" s="202"/>
      <c r="AN85" s="202"/>
      <c r="AO85" s="202"/>
      <c r="AP85" s="202"/>
      <c r="AQ85" s="202"/>
      <c r="AR85" s="202"/>
      <c r="AS85" s="202"/>
      <c r="AT85" s="202"/>
      <c r="AU85" s="202"/>
      <c r="AV85" s="202"/>
      <c r="AW85" s="202"/>
      <c r="AX85" s="202"/>
      <c r="AY85" s="202"/>
      <c r="AZ85" s="202"/>
      <c r="BA85" s="202"/>
      <c r="BB85" s="202"/>
      <c r="BC85" s="202"/>
      <c r="BD85" s="202"/>
      <c r="BE85" s="202"/>
    </row>
    <row r="86" spans="39:57" ht="14.25" customHeight="1" x14ac:dyDescent="0.25">
      <c r="AM86" s="202"/>
      <c r="AN86" s="202"/>
      <c r="AO86" s="202"/>
      <c r="AP86" s="202"/>
      <c r="AQ86" s="202"/>
      <c r="AR86" s="202"/>
      <c r="AS86" s="202"/>
      <c r="AT86" s="202"/>
      <c r="AU86" s="202"/>
      <c r="AV86" s="202"/>
      <c r="AW86" s="202"/>
      <c r="AX86" s="202"/>
      <c r="AY86" s="202"/>
      <c r="AZ86" s="202"/>
      <c r="BA86" s="202"/>
      <c r="BB86" s="202"/>
      <c r="BC86" s="202"/>
      <c r="BD86" s="202"/>
      <c r="BE86" s="202"/>
    </row>
    <row r="87" spans="39:57" ht="14.25" customHeight="1" x14ac:dyDescent="0.25">
      <c r="AM87" s="202"/>
      <c r="AN87" s="202"/>
      <c r="AO87" s="202"/>
      <c r="AP87" s="202"/>
      <c r="AQ87" s="202"/>
      <c r="AR87" s="202"/>
      <c r="AS87" s="202"/>
      <c r="AT87" s="202"/>
      <c r="AU87" s="202"/>
      <c r="AV87" s="202"/>
      <c r="AW87" s="202"/>
      <c r="AX87" s="202"/>
      <c r="AY87" s="202"/>
      <c r="AZ87" s="202"/>
      <c r="BA87" s="202"/>
      <c r="BB87" s="202"/>
      <c r="BC87" s="202"/>
      <c r="BD87" s="202"/>
      <c r="BE87" s="202"/>
    </row>
    <row r="88" spans="39:57" ht="14.25" customHeight="1" x14ac:dyDescent="0.25">
      <c r="AM88" s="202"/>
      <c r="AN88" s="202"/>
      <c r="AO88" s="202"/>
      <c r="AP88" s="202"/>
      <c r="AQ88" s="202"/>
      <c r="AR88" s="202"/>
      <c r="AS88" s="202"/>
      <c r="AT88" s="202"/>
      <c r="AU88" s="202"/>
      <c r="AV88" s="202"/>
      <c r="AW88" s="202"/>
      <c r="AX88" s="202"/>
      <c r="AY88" s="202"/>
      <c r="AZ88" s="202"/>
      <c r="BA88" s="202"/>
      <c r="BB88" s="202"/>
      <c r="BC88" s="202"/>
      <c r="BD88" s="202"/>
      <c r="BE88" s="202"/>
    </row>
    <row r="89" spans="39:57" ht="14.25" customHeight="1" x14ac:dyDescent="0.25">
      <c r="AM89" s="202"/>
      <c r="AN89" s="202"/>
      <c r="AO89" s="202"/>
      <c r="AP89" s="202"/>
      <c r="AQ89" s="202"/>
      <c r="AR89" s="202"/>
      <c r="AS89" s="202"/>
      <c r="AT89" s="202"/>
      <c r="AU89" s="202"/>
      <c r="AV89" s="202"/>
      <c r="AW89" s="202"/>
      <c r="AX89" s="202"/>
      <c r="AY89" s="202"/>
      <c r="AZ89" s="202"/>
      <c r="BA89" s="202"/>
      <c r="BB89" s="202"/>
      <c r="BC89" s="202"/>
      <c r="BD89" s="202"/>
      <c r="BE89" s="202"/>
    </row>
    <row r="90" spans="39:57" ht="14.25" customHeight="1" x14ac:dyDescent="0.25">
      <c r="AM90" s="202"/>
      <c r="AN90" s="202"/>
      <c r="AO90" s="202"/>
      <c r="AP90" s="202"/>
      <c r="AQ90" s="202"/>
      <c r="AR90" s="202"/>
      <c r="AS90" s="202"/>
      <c r="AT90" s="202"/>
      <c r="AU90" s="202"/>
      <c r="AV90" s="202"/>
      <c r="AW90" s="202"/>
      <c r="AX90" s="202"/>
      <c r="AY90" s="202"/>
      <c r="AZ90" s="202"/>
      <c r="BA90" s="202"/>
      <c r="BB90" s="202"/>
      <c r="BC90" s="202"/>
      <c r="BD90" s="202"/>
      <c r="BE90" s="202"/>
    </row>
    <row r="91" spans="39:57" ht="14.25" customHeight="1" x14ac:dyDescent="0.25">
      <c r="AM91" s="202"/>
      <c r="AN91" s="202"/>
      <c r="AO91" s="202"/>
      <c r="AP91" s="202"/>
      <c r="AQ91" s="202"/>
      <c r="AR91" s="202"/>
      <c r="AS91" s="202"/>
      <c r="AT91" s="202"/>
      <c r="AU91" s="202"/>
      <c r="AV91" s="202"/>
      <c r="AW91" s="202"/>
      <c r="AX91" s="202"/>
      <c r="AY91" s="202"/>
      <c r="AZ91" s="202"/>
      <c r="BA91" s="202"/>
      <c r="BB91" s="202"/>
      <c r="BC91" s="202"/>
      <c r="BD91" s="202"/>
      <c r="BE91" s="202"/>
    </row>
    <row r="92" spans="39:57" ht="14.25" customHeight="1" x14ac:dyDescent="0.25">
      <c r="AM92" s="202"/>
      <c r="AN92" s="202"/>
      <c r="AO92" s="202"/>
      <c r="AP92" s="202"/>
      <c r="AQ92" s="202"/>
      <c r="AR92" s="202"/>
      <c r="AS92" s="202"/>
      <c r="AT92" s="202"/>
      <c r="AU92" s="202"/>
      <c r="AV92" s="202"/>
      <c r="AW92" s="202"/>
      <c r="AX92" s="202"/>
      <c r="AY92" s="202"/>
      <c r="AZ92" s="202"/>
      <c r="BA92" s="202"/>
      <c r="BB92" s="202"/>
      <c r="BC92" s="202"/>
      <c r="BD92" s="202"/>
      <c r="BE92" s="202"/>
    </row>
    <row r="93" spans="39:57" ht="14.25" customHeight="1" x14ac:dyDescent="0.25">
      <c r="AM93" s="202"/>
      <c r="AN93" s="202"/>
      <c r="AO93" s="202"/>
      <c r="AP93" s="202"/>
      <c r="AQ93" s="202"/>
      <c r="AR93" s="202"/>
      <c r="AS93" s="202"/>
      <c r="AT93" s="202"/>
      <c r="AU93" s="202"/>
      <c r="AV93" s="202"/>
      <c r="AW93" s="202"/>
      <c r="AX93" s="202"/>
      <c r="AY93" s="202"/>
      <c r="AZ93" s="202"/>
      <c r="BA93" s="202"/>
      <c r="BB93" s="202"/>
      <c r="BC93" s="202"/>
      <c r="BD93" s="202"/>
      <c r="BE93" s="202"/>
    </row>
    <row r="94" spans="39:57" ht="14.25" customHeight="1" x14ac:dyDescent="0.25">
      <c r="AM94" s="202"/>
      <c r="AN94" s="202"/>
      <c r="AO94" s="202"/>
      <c r="AP94" s="202"/>
      <c r="AQ94" s="202"/>
      <c r="AR94" s="202"/>
      <c r="AS94" s="202"/>
      <c r="AT94" s="202"/>
      <c r="AU94" s="202"/>
      <c r="AV94" s="202"/>
      <c r="AW94" s="202"/>
      <c r="AX94" s="202"/>
      <c r="AY94" s="202"/>
      <c r="AZ94" s="202"/>
      <c r="BA94" s="202"/>
      <c r="BB94" s="202"/>
      <c r="BC94" s="202"/>
      <c r="BD94" s="202"/>
      <c r="BE94" s="202"/>
    </row>
    <row r="95" spans="39:57" ht="14.25" customHeight="1" x14ac:dyDescent="0.25">
      <c r="AM95" s="202"/>
      <c r="AN95" s="202"/>
      <c r="AO95" s="202"/>
      <c r="AP95" s="202"/>
      <c r="AQ95" s="202"/>
      <c r="AR95" s="202"/>
      <c r="AS95" s="202"/>
      <c r="AT95" s="202"/>
      <c r="AU95" s="202"/>
      <c r="AV95" s="202"/>
      <c r="AW95" s="202"/>
      <c r="AX95" s="202"/>
      <c r="AY95" s="202"/>
      <c r="AZ95" s="202"/>
      <c r="BA95" s="202"/>
      <c r="BB95" s="202"/>
      <c r="BC95" s="202"/>
      <c r="BD95" s="202"/>
      <c r="BE95" s="202"/>
    </row>
    <row r="96" spans="39:57" ht="14.25" customHeight="1" x14ac:dyDescent="0.25">
      <c r="AM96" s="202"/>
      <c r="AN96" s="202"/>
      <c r="AO96" s="202"/>
      <c r="AP96" s="202"/>
      <c r="AQ96" s="202"/>
      <c r="AR96" s="202"/>
      <c r="AS96" s="202"/>
      <c r="AT96" s="202"/>
      <c r="AU96" s="202"/>
      <c r="AV96" s="202"/>
      <c r="AW96" s="202"/>
      <c r="AX96" s="202"/>
      <c r="AY96" s="202"/>
      <c r="AZ96" s="202"/>
      <c r="BA96" s="202"/>
      <c r="BB96" s="202"/>
      <c r="BC96" s="202"/>
      <c r="BD96" s="202"/>
      <c r="BE96" s="202"/>
    </row>
    <row r="97" spans="39:57" ht="14.25" customHeight="1" x14ac:dyDescent="0.25">
      <c r="AM97" s="202"/>
      <c r="AN97" s="202"/>
      <c r="AO97" s="202"/>
      <c r="AP97" s="202"/>
      <c r="AQ97" s="202"/>
      <c r="AR97" s="202"/>
      <c r="AS97" s="202"/>
      <c r="AT97" s="202"/>
      <c r="AU97" s="202"/>
      <c r="AV97" s="202"/>
      <c r="AW97" s="202"/>
      <c r="AX97" s="202"/>
      <c r="AY97" s="202"/>
      <c r="AZ97" s="202"/>
      <c r="BA97" s="202"/>
      <c r="BB97" s="202"/>
      <c r="BC97" s="202"/>
      <c r="BD97" s="202"/>
      <c r="BE97" s="202"/>
    </row>
    <row r="98" spans="39:57" ht="14.25" customHeight="1" x14ac:dyDescent="0.25">
      <c r="AM98" s="202"/>
      <c r="AN98" s="202"/>
      <c r="AO98" s="202"/>
      <c r="AP98" s="202"/>
      <c r="AQ98" s="202"/>
      <c r="AR98" s="202"/>
      <c r="AS98" s="202"/>
      <c r="AT98" s="202"/>
      <c r="AU98" s="202"/>
      <c r="AV98" s="202"/>
      <c r="AW98" s="202"/>
      <c r="AX98" s="202"/>
      <c r="AY98" s="202"/>
      <c r="AZ98" s="202"/>
      <c r="BA98" s="202"/>
      <c r="BB98" s="202"/>
      <c r="BC98" s="202"/>
      <c r="BD98" s="202"/>
      <c r="BE98" s="202"/>
    </row>
    <row r="99" spans="39:57" ht="14.25" customHeight="1" x14ac:dyDescent="0.25">
      <c r="AM99" s="202"/>
      <c r="AN99" s="202"/>
      <c r="AO99" s="202"/>
      <c r="AP99" s="202"/>
      <c r="AQ99" s="202"/>
      <c r="AR99" s="202"/>
      <c r="AS99" s="202"/>
      <c r="AT99" s="202"/>
      <c r="AU99" s="202"/>
      <c r="AV99" s="202"/>
      <c r="AW99" s="202"/>
      <c r="AX99" s="202"/>
      <c r="AY99" s="202"/>
      <c r="AZ99" s="202"/>
      <c r="BA99" s="202"/>
      <c r="BB99" s="202"/>
      <c r="BC99" s="202"/>
      <c r="BD99" s="202"/>
      <c r="BE99" s="202"/>
    </row>
    <row r="100" spans="39:57" ht="14.25" customHeight="1" x14ac:dyDescent="0.25">
      <c r="AM100" s="202"/>
      <c r="AN100" s="202"/>
      <c r="AO100" s="202"/>
      <c r="AP100" s="202"/>
      <c r="AQ100" s="202"/>
      <c r="AR100" s="202"/>
      <c r="AS100" s="202"/>
      <c r="AT100" s="202"/>
      <c r="AU100" s="202"/>
      <c r="AV100" s="202"/>
      <c r="AW100" s="202"/>
      <c r="AX100" s="202"/>
      <c r="AY100" s="202"/>
      <c r="AZ100" s="202"/>
      <c r="BA100" s="202"/>
      <c r="BB100" s="202"/>
      <c r="BC100" s="202"/>
      <c r="BD100" s="202"/>
      <c r="BE100" s="202"/>
    </row>
    <row r="101" spans="39:57" ht="14.25" customHeight="1" x14ac:dyDescent="0.25">
      <c r="AM101" s="202"/>
      <c r="AN101" s="202"/>
      <c r="AO101" s="202"/>
      <c r="AP101" s="202"/>
      <c r="AQ101" s="202"/>
      <c r="AR101" s="202"/>
      <c r="AS101" s="202"/>
      <c r="AT101" s="202"/>
      <c r="AU101" s="202"/>
      <c r="AV101" s="202"/>
      <c r="AW101" s="202"/>
      <c r="AX101" s="202"/>
      <c r="AY101" s="202"/>
      <c r="AZ101" s="202"/>
      <c r="BA101" s="202"/>
      <c r="BB101" s="202"/>
      <c r="BC101" s="202"/>
      <c r="BD101" s="202"/>
      <c r="BE101" s="202"/>
    </row>
    <row r="102" spans="39:57" ht="14.25" customHeight="1" x14ac:dyDescent="0.25">
      <c r="AM102" s="202"/>
      <c r="AN102" s="202"/>
      <c r="AO102" s="202"/>
      <c r="AP102" s="202"/>
      <c r="AQ102" s="202"/>
      <c r="AR102" s="202"/>
      <c r="AS102" s="202"/>
      <c r="AT102" s="202"/>
      <c r="AU102" s="202"/>
      <c r="AV102" s="202"/>
      <c r="AW102" s="202"/>
      <c r="AX102" s="202"/>
      <c r="AY102" s="202"/>
      <c r="AZ102" s="202"/>
      <c r="BA102" s="202"/>
      <c r="BB102" s="202"/>
      <c r="BC102" s="202"/>
      <c r="BD102" s="202"/>
      <c r="BE102" s="202"/>
    </row>
    <row r="103" spans="39:57" ht="14.25" customHeight="1" x14ac:dyDescent="0.25">
      <c r="AM103" s="202"/>
      <c r="AN103" s="202"/>
      <c r="AO103" s="202"/>
      <c r="AP103" s="202"/>
      <c r="AQ103" s="202"/>
      <c r="AR103" s="202"/>
      <c r="AS103" s="202"/>
      <c r="AT103" s="202"/>
      <c r="AU103" s="202"/>
      <c r="AV103" s="202"/>
      <c r="AW103" s="202"/>
      <c r="AX103" s="202"/>
      <c r="AY103" s="202"/>
      <c r="AZ103" s="202"/>
      <c r="BA103" s="202"/>
      <c r="BB103" s="202"/>
      <c r="BC103" s="202"/>
      <c r="BD103" s="202"/>
      <c r="BE103" s="202"/>
    </row>
    <row r="104" spans="39:57" ht="14.25" customHeight="1" x14ac:dyDescent="0.25">
      <c r="AM104" s="202"/>
      <c r="AN104" s="202"/>
      <c r="AO104" s="202"/>
      <c r="AP104" s="202"/>
      <c r="AQ104" s="202"/>
      <c r="AR104" s="202"/>
      <c r="AS104" s="202"/>
      <c r="AT104" s="202"/>
      <c r="AU104" s="202"/>
      <c r="AV104" s="202"/>
      <c r="AW104" s="202"/>
      <c r="AX104" s="202"/>
      <c r="AY104" s="202"/>
      <c r="AZ104" s="202"/>
      <c r="BA104" s="202"/>
      <c r="BB104" s="202"/>
      <c r="BC104" s="202"/>
      <c r="BD104" s="202"/>
      <c r="BE104" s="202"/>
    </row>
    <row r="105" spans="39:57" ht="14.25" customHeight="1" x14ac:dyDescent="0.25">
      <c r="AM105" s="202"/>
      <c r="AN105" s="202"/>
      <c r="AO105" s="202"/>
      <c r="AP105" s="202"/>
      <c r="AQ105" s="202"/>
      <c r="AR105" s="202"/>
      <c r="AS105" s="202"/>
      <c r="AT105" s="202"/>
      <c r="AU105" s="202"/>
      <c r="AV105" s="202"/>
      <c r="AW105" s="202"/>
      <c r="AX105" s="202"/>
      <c r="AY105" s="202"/>
      <c r="AZ105" s="202"/>
      <c r="BA105" s="202"/>
      <c r="BB105" s="202"/>
      <c r="BC105" s="202"/>
      <c r="BD105" s="202"/>
      <c r="BE105" s="202"/>
    </row>
    <row r="106" spans="39:57" ht="14.25" customHeight="1" x14ac:dyDescent="0.25">
      <c r="AM106" s="202"/>
      <c r="AN106" s="202"/>
      <c r="AO106" s="202"/>
      <c r="AP106" s="202"/>
      <c r="AQ106" s="202"/>
      <c r="AR106" s="202"/>
      <c r="AS106" s="202"/>
      <c r="AT106" s="202"/>
      <c r="AU106" s="202"/>
      <c r="AV106" s="202"/>
      <c r="AW106" s="202"/>
      <c r="AX106" s="202"/>
      <c r="AY106" s="202"/>
      <c r="AZ106" s="202"/>
      <c r="BA106" s="202"/>
      <c r="BB106" s="202"/>
      <c r="BC106" s="202"/>
      <c r="BD106" s="202"/>
      <c r="BE106" s="202"/>
    </row>
    <row r="107" spans="39:57" ht="14.25" customHeight="1" x14ac:dyDescent="0.25">
      <c r="AM107" s="202"/>
      <c r="AN107" s="202"/>
      <c r="AO107" s="202"/>
      <c r="AP107" s="202"/>
      <c r="AQ107" s="202"/>
      <c r="AR107" s="202"/>
      <c r="AS107" s="202"/>
      <c r="AT107" s="202"/>
      <c r="AU107" s="202"/>
      <c r="AV107" s="202"/>
      <c r="AW107" s="202"/>
      <c r="AX107" s="202"/>
      <c r="AY107" s="202"/>
      <c r="AZ107" s="202"/>
      <c r="BA107" s="202"/>
      <c r="BB107" s="202"/>
      <c r="BC107" s="202"/>
      <c r="BD107" s="202"/>
      <c r="BE107" s="202"/>
    </row>
    <row r="108" spans="39:57" ht="14.25" customHeight="1" x14ac:dyDescent="0.25">
      <c r="AM108" s="202"/>
      <c r="AN108" s="202"/>
      <c r="AO108" s="202"/>
      <c r="AP108" s="202"/>
      <c r="AQ108" s="202"/>
      <c r="AR108" s="202"/>
      <c r="AS108" s="202"/>
      <c r="AT108" s="202"/>
      <c r="AU108" s="202"/>
      <c r="AV108" s="202"/>
      <c r="AW108" s="202"/>
      <c r="AX108" s="202"/>
      <c r="AY108" s="202"/>
      <c r="AZ108" s="202"/>
      <c r="BA108" s="202"/>
      <c r="BB108" s="202"/>
      <c r="BC108" s="202"/>
      <c r="BD108" s="202"/>
      <c r="BE108" s="202"/>
    </row>
    <row r="109" spans="39:57" ht="14.25" customHeight="1" x14ac:dyDescent="0.25">
      <c r="AM109" s="202"/>
      <c r="AN109" s="202"/>
      <c r="AO109" s="202"/>
      <c r="AP109" s="202"/>
      <c r="AQ109" s="202"/>
      <c r="AR109" s="202"/>
      <c r="AS109" s="202"/>
      <c r="AT109" s="202"/>
      <c r="AU109" s="202"/>
      <c r="AV109" s="202"/>
      <c r="AW109" s="202"/>
      <c r="AX109" s="202"/>
      <c r="AY109" s="202"/>
      <c r="AZ109" s="202"/>
      <c r="BA109" s="202"/>
      <c r="BB109" s="202"/>
      <c r="BC109" s="202"/>
      <c r="BD109" s="202"/>
      <c r="BE109" s="202"/>
    </row>
    <row r="110" spans="39:57" ht="14.25" customHeight="1" x14ac:dyDescent="0.25">
      <c r="AM110" s="202"/>
      <c r="AN110" s="202"/>
      <c r="AO110" s="202"/>
      <c r="AP110" s="202"/>
      <c r="AQ110" s="202"/>
      <c r="AR110" s="202"/>
      <c r="AS110" s="202"/>
      <c r="AT110" s="202"/>
      <c r="AU110" s="202"/>
      <c r="AV110" s="202"/>
      <c r="AW110" s="202"/>
      <c r="AX110" s="202"/>
      <c r="AY110" s="202"/>
      <c r="AZ110" s="202"/>
      <c r="BA110" s="202"/>
      <c r="BB110" s="202"/>
      <c r="BC110" s="202"/>
      <c r="BD110" s="202"/>
      <c r="BE110" s="202"/>
    </row>
    <row r="111" spans="39:57" ht="14.25" customHeight="1" x14ac:dyDescent="0.25">
      <c r="AM111" s="202"/>
      <c r="AN111" s="202"/>
      <c r="AO111" s="202"/>
      <c r="AP111" s="202"/>
      <c r="AQ111" s="202"/>
      <c r="AR111" s="202"/>
      <c r="AS111" s="202"/>
      <c r="AT111" s="202"/>
      <c r="AU111" s="202"/>
      <c r="AV111" s="202"/>
      <c r="AW111" s="202"/>
      <c r="AX111" s="202"/>
      <c r="AY111" s="202"/>
      <c r="AZ111" s="202"/>
      <c r="BA111" s="202"/>
      <c r="BB111" s="202"/>
      <c r="BC111" s="202"/>
      <c r="BD111" s="202"/>
      <c r="BE111" s="202"/>
    </row>
    <row r="112" spans="39:57" ht="14.25" customHeight="1" x14ac:dyDescent="0.25">
      <c r="AM112" s="202"/>
      <c r="AN112" s="202"/>
      <c r="AO112" s="202"/>
      <c r="AP112" s="202"/>
      <c r="AQ112" s="202"/>
      <c r="AR112" s="202"/>
      <c r="AS112" s="202"/>
      <c r="AT112" s="202"/>
      <c r="AU112" s="202"/>
      <c r="AV112" s="202"/>
      <c r="AW112" s="202"/>
      <c r="AX112" s="202"/>
      <c r="AY112" s="202"/>
      <c r="AZ112" s="202"/>
      <c r="BA112" s="202"/>
      <c r="BB112" s="202"/>
      <c r="BC112" s="202"/>
      <c r="BD112" s="202"/>
      <c r="BE112" s="202"/>
    </row>
    <row r="113" spans="39:57" ht="14.25" customHeight="1" x14ac:dyDescent="0.25">
      <c r="AM113" s="202"/>
      <c r="AN113" s="202"/>
      <c r="AO113" s="202"/>
      <c r="AP113" s="202"/>
      <c r="AQ113" s="202"/>
      <c r="AR113" s="202"/>
      <c r="AS113" s="202"/>
      <c r="AT113" s="202"/>
      <c r="AU113" s="202"/>
      <c r="AV113" s="202"/>
      <c r="AW113" s="202"/>
      <c r="AX113" s="202"/>
      <c r="AY113" s="202"/>
      <c r="AZ113" s="202"/>
      <c r="BA113" s="202"/>
      <c r="BB113" s="202"/>
      <c r="BC113" s="202"/>
      <c r="BD113" s="202"/>
      <c r="BE113" s="202"/>
    </row>
    <row r="114" spans="39:57" ht="14.25" customHeight="1" x14ac:dyDescent="0.25">
      <c r="AM114" s="202"/>
      <c r="AN114" s="202"/>
      <c r="AO114" s="202"/>
      <c r="AP114" s="202"/>
      <c r="AQ114" s="202"/>
      <c r="AR114" s="202"/>
      <c r="AS114" s="202"/>
      <c r="AT114" s="202"/>
      <c r="AU114" s="202"/>
      <c r="AV114" s="202"/>
      <c r="AW114" s="202"/>
      <c r="AX114" s="202"/>
      <c r="AY114" s="202"/>
      <c r="AZ114" s="202"/>
      <c r="BA114" s="202"/>
      <c r="BB114" s="202"/>
      <c r="BC114" s="202"/>
      <c r="BD114" s="202"/>
      <c r="BE114" s="202"/>
    </row>
    <row r="115" spans="39:57" ht="14.25" customHeight="1" x14ac:dyDescent="0.25">
      <c r="AM115" s="202"/>
      <c r="AN115" s="202"/>
      <c r="AO115" s="202"/>
      <c r="AP115" s="202"/>
      <c r="AQ115" s="202"/>
      <c r="AR115" s="202"/>
      <c r="AS115" s="202"/>
      <c r="AT115" s="202"/>
      <c r="AU115" s="202"/>
      <c r="AV115" s="202"/>
      <c r="AW115" s="202"/>
      <c r="AX115" s="202"/>
      <c r="AY115" s="202"/>
      <c r="AZ115" s="202"/>
      <c r="BA115" s="202"/>
      <c r="BB115" s="202"/>
      <c r="BC115" s="202"/>
      <c r="BD115" s="202"/>
      <c r="BE115" s="202"/>
    </row>
    <row r="116" spans="39:57" ht="14.25" customHeight="1" x14ac:dyDescent="0.25">
      <c r="AM116" s="202"/>
      <c r="AN116" s="202"/>
      <c r="AO116" s="202"/>
      <c r="AP116" s="202"/>
      <c r="AQ116" s="202"/>
      <c r="AR116" s="202"/>
      <c r="AS116" s="202"/>
      <c r="AT116" s="202"/>
      <c r="AU116" s="202"/>
      <c r="AV116" s="202"/>
      <c r="AW116" s="202"/>
      <c r="AX116" s="202"/>
      <c r="AY116" s="202"/>
      <c r="AZ116" s="202"/>
      <c r="BA116" s="202"/>
      <c r="BB116" s="202"/>
      <c r="BC116" s="202"/>
      <c r="BD116" s="202"/>
      <c r="BE116" s="202"/>
    </row>
    <row r="117" spans="39:57" ht="14.25" customHeight="1" x14ac:dyDescent="0.25">
      <c r="AM117" s="202"/>
      <c r="AN117" s="202"/>
      <c r="AO117" s="202"/>
      <c r="AP117" s="202"/>
      <c r="AQ117" s="202"/>
      <c r="AR117" s="202"/>
      <c r="AS117" s="202"/>
      <c r="AT117" s="202"/>
      <c r="AU117" s="202"/>
      <c r="AV117" s="202"/>
      <c r="AW117" s="202"/>
      <c r="AX117" s="202"/>
      <c r="AY117" s="202"/>
      <c r="AZ117" s="202"/>
      <c r="BA117" s="202"/>
      <c r="BB117" s="202"/>
      <c r="BC117" s="202"/>
      <c r="BD117" s="202"/>
      <c r="BE117" s="202"/>
    </row>
    <row r="118" spans="39:57" ht="14.25" customHeight="1" x14ac:dyDescent="0.25">
      <c r="AM118" s="202"/>
      <c r="AN118" s="202"/>
      <c r="AO118" s="202"/>
      <c r="AP118" s="202"/>
      <c r="AQ118" s="202"/>
      <c r="AR118" s="202"/>
      <c r="AS118" s="202"/>
      <c r="AT118" s="202"/>
      <c r="AU118" s="202"/>
      <c r="AV118" s="202"/>
      <c r="AW118" s="202"/>
      <c r="AX118" s="202"/>
      <c r="AY118" s="202"/>
      <c r="AZ118" s="202"/>
      <c r="BA118" s="202"/>
      <c r="BB118" s="202"/>
      <c r="BC118" s="202"/>
      <c r="BD118" s="202"/>
      <c r="BE118" s="202"/>
    </row>
    <row r="119" spans="39:57" ht="14.25" customHeight="1" x14ac:dyDescent="0.25">
      <c r="AM119" s="202"/>
      <c r="AN119" s="202"/>
      <c r="AO119" s="202"/>
      <c r="AP119" s="202"/>
      <c r="AQ119" s="202"/>
      <c r="AR119" s="202"/>
      <c r="AS119" s="202"/>
      <c r="AT119" s="202"/>
      <c r="AU119" s="202"/>
      <c r="AV119" s="202"/>
      <c r="AW119" s="202"/>
      <c r="AX119" s="202"/>
      <c r="AY119" s="202"/>
      <c r="AZ119" s="202"/>
      <c r="BA119" s="202"/>
      <c r="BB119" s="202"/>
      <c r="BC119" s="202"/>
      <c r="BD119" s="202"/>
      <c r="BE119" s="202"/>
    </row>
    <row r="120" spans="39:57" ht="14.25" customHeight="1" x14ac:dyDescent="0.25">
      <c r="AM120" s="202"/>
      <c r="AN120" s="202"/>
      <c r="AO120" s="202"/>
      <c r="AP120" s="202"/>
      <c r="AQ120" s="202"/>
      <c r="AR120" s="202"/>
      <c r="AS120" s="202"/>
      <c r="AT120" s="202"/>
      <c r="AU120" s="202"/>
      <c r="AV120" s="202"/>
      <c r="AW120" s="202"/>
      <c r="AX120" s="202"/>
      <c r="AY120" s="202"/>
      <c r="AZ120" s="202"/>
      <c r="BA120" s="202"/>
      <c r="BB120" s="202"/>
      <c r="BC120" s="202"/>
      <c r="BD120" s="202"/>
      <c r="BE120" s="202"/>
    </row>
    <row r="121" spans="39:57" ht="14.25" customHeight="1" x14ac:dyDescent="0.25">
      <c r="AM121" s="202"/>
      <c r="AN121" s="202"/>
      <c r="AO121" s="202"/>
      <c r="AP121" s="202"/>
      <c r="AQ121" s="202"/>
      <c r="AR121" s="202"/>
      <c r="AS121" s="202"/>
      <c r="AT121" s="202"/>
      <c r="AU121" s="202"/>
      <c r="AV121" s="202"/>
      <c r="AW121" s="202"/>
      <c r="AX121" s="202"/>
      <c r="AY121" s="202"/>
      <c r="AZ121" s="202"/>
      <c r="BA121" s="202"/>
      <c r="BB121" s="202"/>
      <c r="BC121" s="202"/>
      <c r="BD121" s="202"/>
      <c r="BE121" s="202"/>
    </row>
    <row r="122" spans="39:57" ht="14.25" customHeight="1" x14ac:dyDescent="0.25">
      <c r="AM122" s="202"/>
      <c r="AN122" s="202"/>
      <c r="AO122" s="202"/>
      <c r="AP122" s="202"/>
      <c r="AQ122" s="202"/>
      <c r="AR122" s="202"/>
      <c r="AS122" s="202"/>
      <c r="AT122" s="202"/>
      <c r="AU122" s="202"/>
      <c r="AV122" s="202"/>
      <c r="AW122" s="202"/>
      <c r="AX122" s="202"/>
      <c r="AY122" s="202"/>
      <c r="AZ122" s="202"/>
      <c r="BA122" s="202"/>
      <c r="BB122" s="202"/>
      <c r="BC122" s="202"/>
      <c r="BD122" s="202"/>
      <c r="BE122" s="202"/>
    </row>
    <row r="123" spans="39:57" ht="14.25" customHeight="1" x14ac:dyDescent="0.25">
      <c r="AM123" s="202"/>
      <c r="AN123" s="202"/>
      <c r="AO123" s="202"/>
      <c r="AP123" s="202"/>
      <c r="AQ123" s="202"/>
      <c r="AR123" s="202"/>
      <c r="AS123" s="202"/>
      <c r="AT123" s="202"/>
      <c r="AU123" s="202"/>
      <c r="AV123" s="202"/>
      <c r="AW123" s="202"/>
      <c r="AX123" s="202"/>
      <c r="AY123" s="202"/>
      <c r="AZ123" s="202"/>
      <c r="BA123" s="202"/>
      <c r="BB123" s="202"/>
      <c r="BC123" s="202"/>
      <c r="BD123" s="202"/>
      <c r="BE123" s="202"/>
    </row>
    <row r="124" spans="39:57" ht="14.25" customHeight="1" x14ac:dyDescent="0.25">
      <c r="AM124" s="202"/>
      <c r="AN124" s="202"/>
      <c r="AO124" s="202"/>
      <c r="AP124" s="202"/>
      <c r="AQ124" s="202"/>
      <c r="AR124" s="202"/>
      <c r="AS124" s="202"/>
      <c r="AT124" s="202"/>
      <c r="AU124" s="202"/>
      <c r="AV124" s="202"/>
      <c r="AW124" s="202"/>
      <c r="AX124" s="202"/>
      <c r="AY124" s="202"/>
      <c r="AZ124" s="202"/>
      <c r="BA124" s="202"/>
      <c r="BB124" s="202"/>
      <c r="BC124" s="202"/>
      <c r="BD124" s="202"/>
      <c r="BE124" s="202"/>
    </row>
    <row r="125" spans="39:57" ht="14.25" customHeight="1" x14ac:dyDescent="0.25">
      <c r="AM125" s="202"/>
      <c r="AN125" s="202"/>
      <c r="AO125" s="202"/>
      <c r="AP125" s="202"/>
      <c r="AQ125" s="202"/>
      <c r="AR125" s="202"/>
      <c r="AS125" s="202"/>
      <c r="AT125" s="202"/>
      <c r="AU125" s="202"/>
      <c r="AV125" s="202"/>
      <c r="AW125" s="202"/>
      <c r="AX125" s="202"/>
      <c r="AY125" s="202"/>
      <c r="AZ125" s="202"/>
      <c r="BA125" s="202"/>
      <c r="BB125" s="202"/>
      <c r="BC125" s="202"/>
      <c r="BD125" s="202"/>
      <c r="BE125" s="202"/>
    </row>
    <row r="126" spans="39:57" ht="14.25" customHeight="1" x14ac:dyDescent="0.25">
      <c r="AM126" s="202"/>
      <c r="AN126" s="202"/>
      <c r="AO126" s="202"/>
      <c r="AP126" s="202"/>
      <c r="AQ126" s="202"/>
      <c r="AR126" s="202"/>
      <c r="AS126" s="202"/>
      <c r="AT126" s="202"/>
      <c r="AU126" s="202"/>
      <c r="AV126" s="202"/>
      <c r="AW126" s="202"/>
      <c r="AX126" s="202"/>
      <c r="AY126" s="202"/>
      <c r="AZ126" s="202"/>
      <c r="BA126" s="202"/>
      <c r="BB126" s="202"/>
      <c r="BC126" s="202"/>
      <c r="BD126" s="202"/>
      <c r="BE126" s="202"/>
    </row>
    <row r="127" spans="39:57" ht="14.25" customHeight="1" x14ac:dyDescent="0.25">
      <c r="AM127" s="202"/>
      <c r="AN127" s="202"/>
      <c r="AO127" s="202"/>
      <c r="AP127" s="202"/>
      <c r="AQ127" s="202"/>
      <c r="AR127" s="202"/>
      <c r="AS127" s="202"/>
      <c r="AT127" s="202"/>
      <c r="AU127" s="202"/>
      <c r="AV127" s="202"/>
      <c r="AW127" s="202"/>
      <c r="AX127" s="202"/>
      <c r="AY127" s="202"/>
      <c r="AZ127" s="202"/>
      <c r="BA127" s="202"/>
      <c r="BB127" s="202"/>
      <c r="BC127" s="202"/>
      <c r="BD127" s="202"/>
      <c r="BE127" s="202"/>
    </row>
    <row r="128" spans="39:57" ht="14.25" customHeight="1" x14ac:dyDescent="0.25">
      <c r="AM128" s="202"/>
      <c r="AN128" s="202"/>
      <c r="AO128" s="202"/>
      <c r="AP128" s="202"/>
      <c r="AQ128" s="202"/>
      <c r="AR128" s="202"/>
      <c r="AS128" s="202"/>
      <c r="AT128" s="202"/>
      <c r="AU128" s="202"/>
      <c r="AV128" s="202"/>
      <c r="AW128" s="202"/>
      <c r="AX128" s="202"/>
      <c r="AY128" s="202"/>
      <c r="AZ128" s="202"/>
      <c r="BA128" s="202"/>
      <c r="BB128" s="202"/>
      <c r="BC128" s="202"/>
      <c r="BD128" s="202"/>
      <c r="BE128" s="202"/>
    </row>
    <row r="129" spans="39:57" ht="14.25" customHeight="1" x14ac:dyDescent="0.25">
      <c r="AM129" s="202"/>
      <c r="AN129" s="202"/>
      <c r="AO129" s="202"/>
      <c r="AP129" s="202"/>
      <c r="AQ129" s="202"/>
      <c r="AR129" s="202"/>
      <c r="AS129" s="202"/>
      <c r="AT129" s="202"/>
      <c r="AU129" s="202"/>
      <c r="AV129" s="202"/>
      <c r="AW129" s="202"/>
      <c r="AX129" s="202"/>
      <c r="AY129" s="202"/>
      <c r="AZ129" s="202"/>
      <c r="BA129" s="202"/>
      <c r="BB129" s="202"/>
      <c r="BC129" s="202"/>
      <c r="BD129" s="202"/>
      <c r="BE129" s="202"/>
    </row>
    <row r="130" spans="39:57" ht="14.25" customHeight="1" x14ac:dyDescent="0.25">
      <c r="AM130" s="202"/>
      <c r="AN130" s="202"/>
      <c r="AO130" s="202"/>
      <c r="AP130" s="202"/>
      <c r="AQ130" s="202"/>
      <c r="AR130" s="202"/>
      <c r="AS130" s="202"/>
      <c r="AT130" s="202"/>
      <c r="AU130" s="202"/>
      <c r="AV130" s="202"/>
      <c r="AW130" s="202"/>
      <c r="AX130" s="202"/>
      <c r="AY130" s="202"/>
      <c r="AZ130" s="202"/>
      <c r="BA130" s="202"/>
      <c r="BB130" s="202"/>
      <c r="BC130" s="202"/>
      <c r="BD130" s="202"/>
      <c r="BE130" s="202"/>
    </row>
    <row r="131" spans="39:57" ht="14.25" customHeight="1" x14ac:dyDescent="0.25">
      <c r="AM131" s="202"/>
      <c r="AN131" s="202"/>
      <c r="AO131" s="202"/>
      <c r="AP131" s="202"/>
      <c r="AQ131" s="202"/>
      <c r="AR131" s="202"/>
      <c r="AS131" s="202"/>
      <c r="AT131" s="202"/>
      <c r="AU131" s="202"/>
      <c r="AV131" s="202"/>
      <c r="AW131" s="202"/>
      <c r="AX131" s="202"/>
      <c r="AY131" s="202"/>
      <c r="AZ131" s="202"/>
      <c r="BA131" s="202"/>
      <c r="BB131" s="202"/>
      <c r="BC131" s="202"/>
      <c r="BD131" s="202"/>
      <c r="BE131" s="202"/>
    </row>
    <row r="132" spans="39:57" ht="14.25" customHeight="1" x14ac:dyDescent="0.25">
      <c r="AM132" s="202"/>
      <c r="AN132" s="202"/>
      <c r="AO132" s="202"/>
      <c r="AP132" s="202"/>
      <c r="AQ132" s="202"/>
      <c r="AR132" s="202"/>
      <c r="AS132" s="202"/>
      <c r="AT132" s="202"/>
      <c r="AU132" s="202"/>
      <c r="AV132" s="202"/>
      <c r="AW132" s="202"/>
      <c r="AX132" s="202"/>
      <c r="AY132" s="202"/>
      <c r="AZ132" s="202"/>
      <c r="BA132" s="202"/>
      <c r="BB132" s="202"/>
      <c r="BC132" s="202"/>
      <c r="BD132" s="202"/>
      <c r="BE132" s="202"/>
    </row>
    <row r="133" spans="39:57" ht="14.25" customHeight="1" x14ac:dyDescent="0.25">
      <c r="AM133" s="202"/>
      <c r="AN133" s="202"/>
      <c r="AO133" s="202"/>
      <c r="AP133" s="202"/>
      <c r="AQ133" s="202"/>
      <c r="AR133" s="202"/>
      <c r="AS133" s="202"/>
      <c r="AT133" s="202"/>
      <c r="AU133" s="202"/>
      <c r="AV133" s="202"/>
      <c r="AW133" s="202"/>
      <c r="AX133" s="202"/>
      <c r="AY133" s="202"/>
      <c r="AZ133" s="202"/>
      <c r="BA133" s="202"/>
      <c r="BB133" s="202"/>
      <c r="BC133" s="202"/>
      <c r="BD133" s="202"/>
      <c r="BE133" s="202"/>
    </row>
    <row r="134" spans="39:57" ht="14.25" customHeight="1" x14ac:dyDescent="0.25">
      <c r="AM134" s="202"/>
      <c r="AN134" s="202"/>
      <c r="AO134" s="202"/>
      <c r="AP134" s="202"/>
      <c r="AQ134" s="202"/>
      <c r="AR134" s="202"/>
      <c r="AS134" s="202"/>
      <c r="AT134" s="202"/>
      <c r="AU134" s="202"/>
      <c r="AV134" s="202"/>
      <c r="AW134" s="202"/>
      <c r="AX134" s="202"/>
      <c r="AY134" s="202"/>
      <c r="AZ134" s="202"/>
      <c r="BA134" s="202"/>
      <c r="BB134" s="202"/>
      <c r="BC134" s="202"/>
      <c r="BD134" s="202"/>
      <c r="BE134" s="202"/>
    </row>
    <row r="135" spans="39:57" ht="14.25" customHeight="1" x14ac:dyDescent="0.25">
      <c r="AM135" s="202"/>
      <c r="AN135" s="202"/>
      <c r="AO135" s="202"/>
      <c r="AP135" s="202"/>
      <c r="AQ135" s="202"/>
      <c r="AR135" s="202"/>
      <c r="AS135" s="202"/>
      <c r="AT135" s="202"/>
      <c r="AU135" s="202"/>
      <c r="AV135" s="202"/>
      <c r="AW135" s="202"/>
      <c r="AX135" s="202"/>
      <c r="AY135" s="202"/>
      <c r="AZ135" s="202"/>
      <c r="BA135" s="202"/>
      <c r="BB135" s="202"/>
      <c r="BC135" s="202"/>
      <c r="BD135" s="202"/>
      <c r="BE135" s="202"/>
    </row>
    <row r="136" spans="39:57" ht="14.25" customHeight="1" x14ac:dyDescent="0.25">
      <c r="AM136" s="202"/>
      <c r="AN136" s="202"/>
      <c r="AO136" s="202"/>
      <c r="AP136" s="202"/>
      <c r="AQ136" s="202"/>
      <c r="AR136" s="202"/>
      <c r="AS136" s="202"/>
      <c r="AT136" s="202"/>
      <c r="AU136" s="202"/>
      <c r="AV136" s="202"/>
      <c r="AW136" s="202"/>
      <c r="AX136" s="202"/>
      <c r="AY136" s="202"/>
      <c r="AZ136" s="202"/>
      <c r="BA136" s="202"/>
      <c r="BB136" s="202"/>
      <c r="BC136" s="202"/>
      <c r="BD136" s="202"/>
      <c r="BE136" s="202"/>
    </row>
    <row r="137" spans="39:57" ht="14.25" customHeight="1" x14ac:dyDescent="0.25">
      <c r="AM137" s="202"/>
      <c r="AN137" s="202"/>
      <c r="AO137" s="202"/>
      <c r="AP137" s="202"/>
      <c r="AQ137" s="202"/>
      <c r="AR137" s="202"/>
      <c r="AS137" s="202"/>
      <c r="AT137" s="202"/>
      <c r="AU137" s="202"/>
      <c r="AV137" s="202"/>
      <c r="AW137" s="202"/>
      <c r="AX137" s="202"/>
      <c r="AY137" s="202"/>
      <c r="AZ137" s="202"/>
      <c r="BA137" s="202"/>
      <c r="BB137" s="202"/>
      <c r="BC137" s="202"/>
      <c r="BD137" s="202"/>
      <c r="BE137" s="202"/>
    </row>
    <row r="138" spans="39:57" ht="14.25" customHeight="1" x14ac:dyDescent="0.25">
      <c r="AM138" s="202"/>
      <c r="AN138" s="202"/>
      <c r="AO138" s="202"/>
      <c r="AP138" s="202"/>
      <c r="AQ138" s="202"/>
      <c r="AR138" s="202"/>
      <c r="AS138" s="202"/>
      <c r="AT138" s="202"/>
      <c r="AU138" s="202"/>
      <c r="AV138" s="202"/>
      <c r="AW138" s="202"/>
      <c r="AX138" s="202"/>
      <c r="AY138" s="202"/>
      <c r="AZ138" s="202"/>
      <c r="BA138" s="202"/>
      <c r="BB138" s="202"/>
      <c r="BC138" s="202"/>
      <c r="BD138" s="202"/>
      <c r="BE138" s="202"/>
    </row>
    <row r="139" spans="39:57" ht="14.25" customHeight="1" x14ac:dyDescent="0.25">
      <c r="AM139" s="202"/>
      <c r="AN139" s="202"/>
      <c r="AO139" s="202"/>
      <c r="AP139" s="202"/>
      <c r="AQ139" s="202"/>
      <c r="AR139" s="202"/>
      <c r="AS139" s="202"/>
      <c r="AT139" s="202"/>
      <c r="AU139" s="202"/>
      <c r="AV139" s="202"/>
      <c r="AW139" s="202"/>
      <c r="AX139" s="202"/>
      <c r="AY139" s="202"/>
      <c r="AZ139" s="202"/>
      <c r="BA139" s="202"/>
      <c r="BB139" s="202"/>
      <c r="BC139" s="202"/>
      <c r="BD139" s="202"/>
      <c r="BE139" s="202"/>
    </row>
    <row r="140" spans="39:57" ht="14.25" customHeight="1" x14ac:dyDescent="0.25">
      <c r="AM140" s="202"/>
      <c r="AN140" s="202"/>
      <c r="AO140" s="202"/>
      <c r="AP140" s="202"/>
      <c r="AQ140" s="202"/>
      <c r="AR140" s="202"/>
      <c r="AS140" s="202"/>
      <c r="AT140" s="202"/>
      <c r="AU140" s="202"/>
      <c r="AV140" s="202"/>
      <c r="AW140" s="202"/>
      <c r="AX140" s="202"/>
      <c r="AY140" s="202"/>
      <c r="AZ140" s="202"/>
      <c r="BA140" s="202"/>
      <c r="BB140" s="202"/>
      <c r="BC140" s="202"/>
      <c r="BD140" s="202"/>
      <c r="BE140" s="202"/>
    </row>
    <row r="141" spans="39:57" ht="14.25" customHeight="1" x14ac:dyDescent="0.25">
      <c r="AM141" s="202"/>
      <c r="AN141" s="202"/>
      <c r="AO141" s="202"/>
      <c r="AP141" s="202"/>
      <c r="AQ141" s="202"/>
      <c r="AR141" s="202"/>
      <c r="AS141" s="202"/>
      <c r="AT141" s="202"/>
      <c r="AU141" s="202"/>
      <c r="AV141" s="202"/>
      <c r="AW141" s="202"/>
      <c r="AX141" s="202"/>
      <c r="AY141" s="202"/>
      <c r="AZ141" s="202"/>
      <c r="BA141" s="202"/>
      <c r="BB141" s="202"/>
      <c r="BC141" s="202"/>
      <c r="BD141" s="202"/>
      <c r="BE141" s="202"/>
    </row>
    <row r="142" spans="39:57" ht="14.25" customHeight="1" x14ac:dyDescent="0.25">
      <c r="AM142" s="202"/>
      <c r="AN142" s="202"/>
      <c r="AO142" s="202"/>
      <c r="AP142" s="202"/>
      <c r="AQ142" s="202"/>
      <c r="AR142" s="202"/>
      <c r="AS142" s="202"/>
      <c r="AT142" s="202"/>
      <c r="AU142" s="202"/>
      <c r="AV142" s="202"/>
      <c r="AW142" s="202"/>
      <c r="AX142" s="202"/>
      <c r="AY142" s="202"/>
      <c r="AZ142" s="202"/>
      <c r="BA142" s="202"/>
      <c r="BB142" s="202"/>
      <c r="BC142" s="202"/>
      <c r="BD142" s="202"/>
      <c r="BE142" s="202"/>
    </row>
    <row r="143" spans="39:57" ht="14.25" customHeight="1" x14ac:dyDescent="0.25">
      <c r="AM143" s="202"/>
      <c r="AN143" s="202"/>
      <c r="AO143" s="202"/>
      <c r="AP143" s="202"/>
      <c r="AQ143" s="202"/>
      <c r="AR143" s="202"/>
      <c r="AS143" s="202"/>
      <c r="AT143" s="202"/>
      <c r="AU143" s="202"/>
      <c r="AV143" s="202"/>
      <c r="AW143" s="202"/>
      <c r="AX143" s="202"/>
      <c r="AY143" s="202"/>
      <c r="AZ143" s="202"/>
      <c r="BA143" s="202"/>
      <c r="BB143" s="202"/>
      <c r="BC143" s="202"/>
      <c r="BD143" s="202"/>
      <c r="BE143" s="202"/>
    </row>
    <row r="144" spans="39:57" ht="14.25" customHeight="1" x14ac:dyDescent="0.25">
      <c r="AM144" s="202"/>
      <c r="AN144" s="202"/>
      <c r="AO144" s="202"/>
      <c r="AP144" s="202"/>
      <c r="AQ144" s="202"/>
      <c r="AR144" s="202"/>
      <c r="AS144" s="202"/>
      <c r="AT144" s="202"/>
      <c r="AU144" s="202"/>
      <c r="AV144" s="202"/>
      <c r="AW144" s="202"/>
      <c r="AX144" s="202"/>
      <c r="AY144" s="202"/>
      <c r="AZ144" s="202"/>
      <c r="BA144" s="202"/>
      <c r="BB144" s="202"/>
      <c r="BC144" s="202"/>
      <c r="BD144" s="202"/>
      <c r="BE144" s="202"/>
    </row>
    <row r="145" spans="39:57" ht="14.25" customHeight="1" x14ac:dyDescent="0.25">
      <c r="AM145" s="202"/>
      <c r="AN145" s="202"/>
      <c r="AO145" s="202"/>
      <c r="AP145" s="202"/>
      <c r="AQ145" s="202"/>
      <c r="AR145" s="202"/>
      <c r="AS145" s="202"/>
      <c r="AT145" s="202"/>
      <c r="AU145" s="202"/>
      <c r="AV145" s="202"/>
      <c r="AW145" s="202"/>
      <c r="AX145" s="202"/>
      <c r="AY145" s="202"/>
      <c r="AZ145" s="202"/>
      <c r="BA145" s="202"/>
      <c r="BB145" s="202"/>
      <c r="BC145" s="202"/>
      <c r="BD145" s="202"/>
      <c r="BE145" s="202"/>
    </row>
    <row r="146" spans="39:57" ht="14.25" customHeight="1" x14ac:dyDescent="0.25">
      <c r="AM146" s="202"/>
      <c r="AN146" s="202"/>
      <c r="AO146" s="202"/>
      <c r="AP146" s="202"/>
      <c r="AQ146" s="202"/>
      <c r="AR146" s="202"/>
      <c r="AS146" s="202"/>
      <c r="AT146" s="202"/>
      <c r="AU146" s="202"/>
      <c r="AV146" s="202"/>
      <c r="AW146" s="202"/>
      <c r="AX146" s="202"/>
      <c r="AY146" s="202"/>
      <c r="AZ146" s="202"/>
      <c r="BA146" s="202"/>
      <c r="BB146" s="202"/>
      <c r="BC146" s="202"/>
      <c r="BD146" s="202"/>
      <c r="BE146" s="202"/>
    </row>
    <row r="147" spans="39:57" ht="14.25" customHeight="1" x14ac:dyDescent="0.25">
      <c r="AM147" s="202"/>
      <c r="AN147" s="202"/>
      <c r="AO147" s="202"/>
      <c r="AP147" s="202"/>
      <c r="AQ147" s="202"/>
      <c r="AR147" s="202"/>
      <c r="AS147" s="202"/>
      <c r="AT147" s="202"/>
      <c r="AU147" s="202"/>
      <c r="AV147" s="202"/>
      <c r="AW147" s="202"/>
      <c r="AX147" s="202"/>
      <c r="AY147" s="202"/>
      <c r="AZ147" s="202"/>
      <c r="BA147" s="202"/>
      <c r="BB147" s="202"/>
      <c r="BC147" s="202"/>
      <c r="BD147" s="202"/>
      <c r="BE147" s="202"/>
    </row>
    <row r="148" spans="39:57" ht="14.25" customHeight="1" x14ac:dyDescent="0.25">
      <c r="AM148" s="202"/>
      <c r="AN148" s="202"/>
      <c r="AO148" s="202"/>
      <c r="AP148" s="202"/>
      <c r="AQ148" s="202"/>
      <c r="AR148" s="202"/>
      <c r="AS148" s="202"/>
      <c r="AT148" s="202"/>
      <c r="AU148" s="202"/>
      <c r="AV148" s="202"/>
      <c r="AW148" s="202"/>
      <c r="AX148" s="202"/>
      <c r="AY148" s="202"/>
      <c r="AZ148" s="202"/>
      <c r="BA148" s="202"/>
      <c r="BB148" s="202"/>
      <c r="BC148" s="202"/>
      <c r="BD148" s="202"/>
      <c r="BE148" s="202"/>
    </row>
    <row r="149" spans="39:57" ht="14.25" customHeight="1" x14ac:dyDescent="0.25">
      <c r="AM149" s="202"/>
      <c r="AN149" s="202"/>
      <c r="AO149" s="202"/>
      <c r="AP149" s="202"/>
      <c r="AQ149" s="202"/>
      <c r="AR149" s="202"/>
      <c r="AS149" s="202"/>
      <c r="AT149" s="202"/>
      <c r="AU149" s="202"/>
      <c r="AV149" s="202"/>
      <c r="AW149" s="202"/>
      <c r="AX149" s="202"/>
      <c r="AY149" s="202"/>
      <c r="AZ149" s="202"/>
      <c r="BA149" s="202"/>
      <c r="BB149" s="202"/>
      <c r="BC149" s="202"/>
      <c r="BD149" s="202"/>
      <c r="BE149" s="202"/>
    </row>
    <row r="150" spans="39:57" ht="14.25" customHeight="1" x14ac:dyDescent="0.25">
      <c r="AM150" s="202"/>
      <c r="AN150" s="202"/>
      <c r="AO150" s="202"/>
      <c r="AP150" s="202"/>
      <c r="AQ150" s="202"/>
      <c r="AR150" s="202"/>
      <c r="AS150" s="202"/>
      <c r="AT150" s="202"/>
      <c r="AU150" s="202"/>
      <c r="AV150" s="202"/>
      <c r="AW150" s="202"/>
      <c r="AX150" s="202"/>
      <c r="AY150" s="202"/>
      <c r="AZ150" s="202"/>
      <c r="BA150" s="202"/>
      <c r="BB150" s="202"/>
      <c r="BC150" s="202"/>
      <c r="BD150" s="202"/>
      <c r="BE150" s="202"/>
    </row>
    <row r="151" spans="39:57" ht="14.25" customHeight="1" x14ac:dyDescent="0.25">
      <c r="AM151" s="202"/>
      <c r="AN151" s="202"/>
      <c r="AO151" s="202"/>
      <c r="AP151" s="202"/>
      <c r="AQ151" s="202"/>
      <c r="AR151" s="202"/>
      <c r="AS151" s="202"/>
      <c r="AT151" s="202"/>
      <c r="AU151" s="202"/>
      <c r="AV151" s="202"/>
      <c r="AW151" s="202"/>
      <c r="AX151" s="202"/>
      <c r="AY151" s="202"/>
      <c r="AZ151" s="202"/>
      <c r="BA151" s="202"/>
      <c r="BB151" s="202"/>
      <c r="BC151" s="202"/>
      <c r="BD151" s="202"/>
      <c r="BE151" s="202"/>
    </row>
    <row r="152" spans="39:57" ht="14.25" customHeight="1" x14ac:dyDescent="0.25">
      <c r="AM152" s="202"/>
      <c r="AN152" s="202"/>
      <c r="AO152" s="202"/>
      <c r="AP152" s="202"/>
      <c r="AQ152" s="202"/>
      <c r="AR152" s="202"/>
      <c r="AS152" s="202"/>
      <c r="AT152" s="202"/>
      <c r="AU152" s="202"/>
      <c r="AV152" s="202"/>
      <c r="AW152" s="202"/>
      <c r="AX152" s="202"/>
      <c r="AY152" s="202"/>
      <c r="AZ152" s="202"/>
      <c r="BA152" s="202"/>
      <c r="BB152" s="202"/>
      <c r="BC152" s="202"/>
      <c r="BD152" s="202"/>
      <c r="BE152" s="202"/>
    </row>
    <row r="153" spans="39:57" ht="14.25" customHeight="1" x14ac:dyDescent="0.25">
      <c r="AM153" s="202"/>
      <c r="AN153" s="202"/>
      <c r="AO153" s="202"/>
      <c r="AP153" s="202"/>
      <c r="AQ153" s="202"/>
      <c r="AR153" s="202"/>
      <c r="AS153" s="202"/>
      <c r="AT153" s="202"/>
      <c r="AU153" s="202"/>
      <c r="AV153" s="202"/>
      <c r="AW153" s="202"/>
      <c r="AX153" s="202"/>
      <c r="AY153" s="202"/>
      <c r="AZ153" s="202"/>
      <c r="BA153" s="202"/>
      <c r="BB153" s="202"/>
      <c r="BC153" s="202"/>
      <c r="BD153" s="202"/>
      <c r="BE153" s="202"/>
    </row>
    <row r="154" spans="39:57" ht="14.25" customHeight="1" x14ac:dyDescent="0.25">
      <c r="AM154" s="202"/>
      <c r="AN154" s="202"/>
      <c r="AO154" s="202"/>
      <c r="AP154" s="202"/>
      <c r="AQ154" s="202"/>
      <c r="AR154" s="202"/>
      <c r="AS154" s="202"/>
      <c r="AT154" s="202"/>
      <c r="AU154" s="202"/>
      <c r="AV154" s="202"/>
      <c r="AW154" s="202"/>
      <c r="AX154" s="202"/>
      <c r="AY154" s="202"/>
      <c r="AZ154" s="202"/>
      <c r="BA154" s="202"/>
      <c r="BB154" s="202"/>
      <c r="BC154" s="202"/>
      <c r="BD154" s="202"/>
      <c r="BE154" s="202"/>
    </row>
    <row r="155" spans="39:57" ht="14.25" customHeight="1" x14ac:dyDescent="0.25">
      <c r="AM155" s="202"/>
      <c r="AN155" s="202"/>
      <c r="AO155" s="202"/>
      <c r="AP155" s="202"/>
      <c r="AQ155" s="202"/>
      <c r="AR155" s="202"/>
      <c r="AS155" s="202"/>
      <c r="AT155" s="202"/>
      <c r="AU155" s="202"/>
      <c r="AV155" s="202"/>
      <c r="AW155" s="202"/>
      <c r="AX155" s="202"/>
      <c r="AY155" s="202"/>
      <c r="AZ155" s="202"/>
      <c r="BA155" s="202"/>
      <c r="BB155" s="202"/>
      <c r="BC155" s="202"/>
      <c r="BD155" s="202"/>
      <c r="BE155" s="202"/>
    </row>
    <row r="156" spans="39:57" ht="14.25" customHeight="1" x14ac:dyDescent="0.25">
      <c r="AM156" s="202"/>
      <c r="AN156" s="202"/>
      <c r="AO156" s="202"/>
      <c r="AP156" s="202"/>
      <c r="AQ156" s="202"/>
      <c r="AR156" s="202"/>
      <c r="AS156" s="202"/>
      <c r="AT156" s="202"/>
      <c r="AU156" s="202"/>
      <c r="AV156" s="202"/>
      <c r="AW156" s="202"/>
      <c r="AX156" s="202"/>
      <c r="AY156" s="202"/>
      <c r="AZ156" s="202"/>
      <c r="BA156" s="202"/>
      <c r="BB156" s="202"/>
      <c r="BC156" s="202"/>
      <c r="BD156" s="202"/>
      <c r="BE156" s="202"/>
    </row>
    <row r="157" spans="39:57" ht="14.25" customHeight="1" x14ac:dyDescent="0.25">
      <c r="AM157" s="202"/>
      <c r="AN157" s="202"/>
      <c r="AO157" s="202"/>
      <c r="AP157" s="202"/>
      <c r="AQ157" s="202"/>
      <c r="AR157" s="202"/>
      <c r="AS157" s="202"/>
      <c r="AT157" s="202"/>
      <c r="AU157" s="202"/>
      <c r="AV157" s="202"/>
      <c r="AW157" s="202"/>
      <c r="AX157" s="202"/>
      <c r="AY157" s="202"/>
      <c r="AZ157" s="202"/>
      <c r="BA157" s="202"/>
      <c r="BB157" s="202"/>
      <c r="BC157" s="202"/>
      <c r="BD157" s="202"/>
      <c r="BE157" s="202"/>
    </row>
    <row r="158" spans="39:57" ht="14.25" customHeight="1" x14ac:dyDescent="0.25">
      <c r="AM158" s="202"/>
      <c r="AN158" s="202"/>
      <c r="AO158" s="202"/>
      <c r="AP158" s="202"/>
      <c r="AQ158" s="202"/>
      <c r="AR158" s="202"/>
      <c r="AS158" s="202"/>
      <c r="AT158" s="202"/>
      <c r="AU158" s="202"/>
      <c r="AV158" s="202"/>
      <c r="AW158" s="202"/>
      <c r="AX158" s="202"/>
      <c r="AY158" s="202"/>
      <c r="AZ158" s="202"/>
      <c r="BA158" s="202"/>
      <c r="BB158" s="202"/>
      <c r="BC158" s="202"/>
      <c r="BD158" s="202"/>
      <c r="BE158" s="202"/>
    </row>
    <row r="159" spans="39:57" ht="14.25" customHeight="1" x14ac:dyDescent="0.25">
      <c r="AM159" s="202"/>
      <c r="AN159" s="202"/>
      <c r="AO159" s="202"/>
      <c r="AP159" s="202"/>
      <c r="AQ159" s="202"/>
      <c r="AR159" s="202"/>
      <c r="AS159" s="202"/>
      <c r="AT159" s="202"/>
      <c r="AU159" s="202"/>
      <c r="AV159" s="202"/>
      <c r="AW159" s="202"/>
      <c r="AX159" s="202"/>
      <c r="AY159" s="202"/>
      <c r="AZ159" s="202"/>
      <c r="BA159" s="202"/>
      <c r="BB159" s="202"/>
      <c r="BC159" s="202"/>
      <c r="BD159" s="202"/>
      <c r="BE159" s="202"/>
    </row>
    <row r="160" spans="39:57" ht="14.25" customHeight="1" x14ac:dyDescent="0.25">
      <c r="AM160" s="202"/>
      <c r="AN160" s="202"/>
      <c r="AO160" s="202"/>
      <c r="AP160" s="202"/>
      <c r="AQ160" s="202"/>
      <c r="AR160" s="202"/>
      <c r="AS160" s="202"/>
      <c r="AT160" s="202"/>
      <c r="AU160" s="202"/>
      <c r="AV160" s="202"/>
      <c r="AW160" s="202"/>
      <c r="AX160" s="202"/>
      <c r="AY160" s="202"/>
      <c r="AZ160" s="202"/>
      <c r="BA160" s="202"/>
      <c r="BB160" s="202"/>
      <c r="BC160" s="202"/>
      <c r="BD160" s="202"/>
      <c r="BE160" s="202"/>
    </row>
    <row r="161" spans="39:57" ht="14.25" customHeight="1" x14ac:dyDescent="0.25">
      <c r="AM161" s="202"/>
      <c r="AN161" s="202"/>
      <c r="AO161" s="202"/>
      <c r="AP161" s="202"/>
      <c r="AQ161" s="202"/>
      <c r="AR161" s="202"/>
      <c r="AS161" s="202"/>
      <c r="AT161" s="202"/>
      <c r="AU161" s="202"/>
      <c r="AV161" s="202"/>
      <c r="AW161" s="202"/>
      <c r="AX161" s="202"/>
      <c r="AY161" s="202"/>
      <c r="AZ161" s="202"/>
      <c r="BA161" s="202"/>
      <c r="BB161" s="202"/>
      <c r="BC161" s="202"/>
      <c r="BD161" s="202"/>
      <c r="BE161" s="202"/>
    </row>
    <row r="162" spans="39:57" ht="14.25" customHeight="1" x14ac:dyDescent="0.25">
      <c r="AM162" s="202"/>
      <c r="AN162" s="202"/>
      <c r="AO162" s="202"/>
      <c r="AP162" s="202"/>
      <c r="AQ162" s="202"/>
      <c r="AR162" s="202"/>
      <c r="AS162" s="202"/>
      <c r="AT162" s="202"/>
      <c r="AU162" s="202"/>
      <c r="AV162" s="202"/>
      <c r="AW162" s="202"/>
      <c r="AX162" s="202"/>
      <c r="AY162" s="202"/>
      <c r="AZ162" s="202"/>
      <c r="BA162" s="202"/>
      <c r="BB162" s="202"/>
      <c r="BC162" s="202"/>
      <c r="BD162" s="202"/>
      <c r="BE162" s="202"/>
    </row>
    <row r="163" spans="39:57" ht="14.25" customHeight="1" x14ac:dyDescent="0.25">
      <c r="AM163" s="202"/>
      <c r="AN163" s="202"/>
      <c r="AO163" s="202"/>
      <c r="AP163" s="202"/>
      <c r="AQ163" s="202"/>
      <c r="AR163" s="202"/>
      <c r="AS163" s="202"/>
      <c r="AT163" s="202"/>
      <c r="AU163" s="202"/>
      <c r="AV163" s="202"/>
      <c r="AW163" s="202"/>
      <c r="AX163" s="202"/>
      <c r="AY163" s="202"/>
      <c r="AZ163" s="202"/>
      <c r="BA163" s="202"/>
      <c r="BB163" s="202"/>
      <c r="BC163" s="202"/>
      <c r="BD163" s="202"/>
      <c r="BE163" s="202"/>
    </row>
    <row r="164" spans="39:57" ht="14.25" customHeight="1" x14ac:dyDescent="0.25">
      <c r="AM164" s="202"/>
      <c r="AN164" s="202"/>
      <c r="AO164" s="202"/>
      <c r="AP164" s="202"/>
      <c r="AQ164" s="202"/>
      <c r="AR164" s="202"/>
      <c r="AS164" s="202"/>
      <c r="AT164" s="202"/>
      <c r="AU164" s="202"/>
      <c r="AV164" s="202"/>
      <c r="AW164" s="202"/>
      <c r="AX164" s="202"/>
      <c r="AY164" s="202"/>
      <c r="AZ164" s="202"/>
      <c r="BA164" s="202"/>
      <c r="BB164" s="202"/>
      <c r="BC164" s="202"/>
      <c r="BD164" s="202"/>
      <c r="BE164" s="202"/>
    </row>
    <row r="165" spans="39:57" ht="14.25" customHeight="1" x14ac:dyDescent="0.25">
      <c r="AM165" s="202"/>
      <c r="AN165" s="202"/>
      <c r="AO165" s="202"/>
      <c r="AP165" s="202"/>
      <c r="AQ165" s="202"/>
      <c r="AR165" s="202"/>
      <c r="AS165" s="202"/>
      <c r="AT165" s="202"/>
      <c r="AU165" s="202"/>
      <c r="AV165" s="202"/>
      <c r="AW165" s="202"/>
      <c r="AX165" s="202"/>
      <c r="AY165" s="202"/>
      <c r="AZ165" s="202"/>
      <c r="BA165" s="202"/>
      <c r="BB165" s="202"/>
      <c r="BC165" s="202"/>
      <c r="BD165" s="202"/>
      <c r="BE165" s="202"/>
    </row>
    <row r="166" spans="39:57" ht="14.25" customHeight="1" x14ac:dyDescent="0.25">
      <c r="AM166" s="202"/>
      <c r="AN166" s="202"/>
      <c r="AO166" s="202"/>
      <c r="AP166" s="202"/>
      <c r="AQ166" s="202"/>
      <c r="AR166" s="202"/>
      <c r="AS166" s="202"/>
      <c r="AT166" s="202"/>
      <c r="AU166" s="202"/>
      <c r="AV166" s="202"/>
      <c r="AW166" s="202"/>
      <c r="AX166" s="202"/>
      <c r="AY166" s="202"/>
      <c r="AZ166" s="202"/>
      <c r="BA166" s="202"/>
      <c r="BB166" s="202"/>
      <c r="BC166" s="202"/>
      <c r="BD166" s="202"/>
      <c r="BE166" s="202"/>
    </row>
    <row r="167" spans="39:57" ht="14.25" customHeight="1" x14ac:dyDescent="0.25">
      <c r="AM167" s="202"/>
      <c r="AN167" s="202"/>
      <c r="AO167" s="202"/>
      <c r="AP167" s="202"/>
      <c r="AQ167" s="202"/>
      <c r="AR167" s="202"/>
      <c r="AS167" s="202"/>
      <c r="AT167" s="202"/>
      <c r="AU167" s="202"/>
      <c r="AV167" s="202"/>
      <c r="AW167" s="202"/>
      <c r="AX167" s="202"/>
      <c r="AY167" s="202"/>
      <c r="AZ167" s="202"/>
      <c r="BA167" s="202"/>
      <c r="BB167" s="202"/>
      <c r="BC167" s="202"/>
      <c r="BD167" s="202"/>
      <c r="BE167" s="202"/>
    </row>
    <row r="168" spans="39:57" ht="14.25" customHeight="1" x14ac:dyDescent="0.25">
      <c r="AM168" s="202"/>
      <c r="AN168" s="202"/>
      <c r="AO168" s="202"/>
      <c r="AP168" s="202"/>
      <c r="AQ168" s="202"/>
      <c r="AR168" s="202"/>
      <c r="AS168" s="202"/>
      <c r="AT168" s="202"/>
      <c r="AU168" s="202"/>
      <c r="AV168" s="202"/>
      <c r="AW168" s="202"/>
      <c r="AX168" s="202"/>
      <c r="AY168" s="202"/>
      <c r="AZ168" s="202"/>
      <c r="BA168" s="202"/>
      <c r="BB168" s="202"/>
      <c r="BC168" s="202"/>
      <c r="BD168" s="202"/>
      <c r="BE168" s="202"/>
    </row>
    <row r="169" spans="39:57" ht="14.25" customHeight="1" x14ac:dyDescent="0.25">
      <c r="AM169" s="202"/>
      <c r="AN169" s="202"/>
      <c r="AO169" s="202"/>
      <c r="AP169" s="202"/>
      <c r="AQ169" s="202"/>
      <c r="AR169" s="202"/>
      <c r="AS169" s="202"/>
      <c r="AT169" s="202"/>
      <c r="AU169" s="202"/>
      <c r="AV169" s="202"/>
      <c r="AW169" s="202"/>
      <c r="AX169" s="202"/>
      <c r="AY169" s="202"/>
      <c r="AZ169" s="202"/>
      <c r="BA169" s="202"/>
      <c r="BB169" s="202"/>
      <c r="BC169" s="202"/>
      <c r="BD169" s="202"/>
      <c r="BE169" s="202"/>
    </row>
    <row r="170" spans="39:57" ht="14.25" customHeight="1" x14ac:dyDescent="0.25">
      <c r="AM170" s="202"/>
      <c r="AN170" s="202"/>
      <c r="AO170" s="202"/>
      <c r="AP170" s="202"/>
      <c r="AQ170" s="202"/>
      <c r="AR170" s="202"/>
      <c r="AS170" s="202"/>
      <c r="AT170" s="202"/>
      <c r="AU170" s="202"/>
      <c r="AV170" s="202"/>
      <c r="AW170" s="202"/>
      <c r="AX170" s="202"/>
      <c r="AY170" s="202"/>
      <c r="AZ170" s="202"/>
      <c r="BA170" s="202"/>
      <c r="BB170" s="202"/>
      <c r="BC170" s="202"/>
      <c r="BD170" s="202"/>
      <c r="BE170" s="202"/>
    </row>
    <row r="171" spans="39:57" ht="14.25" customHeight="1" x14ac:dyDescent="0.25">
      <c r="AM171" s="202"/>
      <c r="AN171" s="202"/>
      <c r="AO171" s="202"/>
      <c r="AP171" s="202"/>
      <c r="AQ171" s="202"/>
      <c r="AR171" s="202"/>
      <c r="AS171" s="202"/>
      <c r="AT171" s="202"/>
      <c r="AU171" s="202"/>
      <c r="AV171" s="202"/>
      <c r="AW171" s="202"/>
      <c r="AX171" s="202"/>
      <c r="AY171" s="202"/>
      <c r="AZ171" s="202"/>
      <c r="BA171" s="202"/>
      <c r="BB171" s="202"/>
      <c r="BC171" s="202"/>
      <c r="BD171" s="202"/>
      <c r="BE171" s="202"/>
    </row>
    <row r="172" spans="39:57" ht="14.25" customHeight="1" x14ac:dyDescent="0.25">
      <c r="AM172" s="202"/>
      <c r="AN172" s="202"/>
      <c r="AO172" s="202"/>
      <c r="AP172" s="202"/>
      <c r="AQ172" s="202"/>
      <c r="AR172" s="202"/>
      <c r="AS172" s="202"/>
      <c r="AT172" s="202"/>
      <c r="AU172" s="202"/>
      <c r="AV172" s="202"/>
      <c r="AW172" s="202"/>
      <c r="AX172" s="202"/>
      <c r="AY172" s="202"/>
      <c r="AZ172" s="202"/>
      <c r="BA172" s="202"/>
      <c r="BB172" s="202"/>
      <c r="BC172" s="202"/>
      <c r="BD172" s="202"/>
      <c r="BE172" s="202"/>
    </row>
    <row r="173" spans="39:57" ht="14.25" customHeight="1" x14ac:dyDescent="0.25">
      <c r="AM173" s="202"/>
      <c r="AN173" s="202"/>
      <c r="AO173" s="202"/>
      <c r="AP173" s="202"/>
      <c r="AQ173" s="202"/>
      <c r="AR173" s="202"/>
      <c r="AS173" s="202"/>
      <c r="AT173" s="202"/>
      <c r="AU173" s="202"/>
      <c r="AV173" s="202"/>
      <c r="AW173" s="202"/>
      <c r="AX173" s="202"/>
      <c r="AY173" s="202"/>
      <c r="AZ173" s="202"/>
      <c r="BA173" s="202"/>
      <c r="BB173" s="202"/>
      <c r="BC173" s="202"/>
      <c r="BD173" s="202"/>
      <c r="BE173" s="202"/>
    </row>
    <row r="174" spans="39:57" ht="14.25" customHeight="1" x14ac:dyDescent="0.25">
      <c r="AM174" s="202"/>
      <c r="AN174" s="202"/>
      <c r="AO174" s="202"/>
      <c r="AP174" s="202"/>
      <c r="AQ174" s="202"/>
      <c r="AR174" s="202"/>
      <c r="AS174" s="202"/>
      <c r="AT174" s="202"/>
      <c r="AU174" s="202"/>
      <c r="AV174" s="202"/>
      <c r="AW174" s="202"/>
      <c r="AX174" s="202"/>
      <c r="AY174" s="202"/>
      <c r="AZ174" s="202"/>
      <c r="BA174" s="202"/>
      <c r="BB174" s="202"/>
      <c r="BC174" s="202"/>
      <c r="BD174" s="202"/>
      <c r="BE174" s="202"/>
    </row>
    <row r="175" spans="39:57" ht="14.25" customHeight="1" x14ac:dyDescent="0.25">
      <c r="AM175" s="202"/>
      <c r="AN175" s="202"/>
      <c r="AO175" s="202"/>
      <c r="AP175" s="202"/>
      <c r="AQ175" s="202"/>
      <c r="AR175" s="202"/>
      <c r="AS175" s="202"/>
      <c r="AT175" s="202"/>
      <c r="AU175" s="202"/>
      <c r="AV175" s="202"/>
      <c r="AW175" s="202"/>
      <c r="AX175" s="202"/>
      <c r="AY175" s="202"/>
      <c r="AZ175" s="202"/>
      <c r="BA175" s="202"/>
      <c r="BB175" s="202"/>
      <c r="BC175" s="202"/>
      <c r="BD175" s="202"/>
      <c r="BE175" s="202"/>
    </row>
    <row r="176" spans="39:57" ht="14.25" customHeight="1" x14ac:dyDescent="0.25">
      <c r="AM176" s="202"/>
      <c r="AN176" s="202"/>
      <c r="AO176" s="202"/>
      <c r="AP176" s="202"/>
      <c r="AQ176" s="202"/>
      <c r="AR176" s="202"/>
      <c r="AS176" s="202"/>
      <c r="AT176" s="202"/>
      <c r="AU176" s="202"/>
      <c r="AV176" s="202"/>
      <c r="AW176" s="202"/>
      <c r="AX176" s="202"/>
      <c r="AY176" s="202"/>
      <c r="AZ176" s="202"/>
      <c r="BA176" s="202"/>
      <c r="BB176" s="202"/>
      <c r="BC176" s="202"/>
      <c r="BD176" s="202"/>
      <c r="BE176" s="202"/>
    </row>
    <row r="177" spans="39:57" ht="14.25" customHeight="1" x14ac:dyDescent="0.25">
      <c r="AM177" s="202"/>
      <c r="AN177" s="202"/>
      <c r="AO177" s="202"/>
      <c r="AP177" s="202"/>
      <c r="AQ177" s="202"/>
      <c r="AR177" s="202"/>
      <c r="AS177" s="202"/>
      <c r="AT177" s="202"/>
      <c r="AU177" s="202"/>
      <c r="AV177" s="202"/>
      <c r="AW177" s="202"/>
      <c r="AX177" s="202"/>
      <c r="AY177" s="202"/>
      <c r="AZ177" s="202"/>
      <c r="BA177" s="202"/>
      <c r="BB177" s="202"/>
      <c r="BC177" s="202"/>
      <c r="BD177" s="202"/>
      <c r="BE177" s="202"/>
    </row>
    <row r="178" spans="39:57" ht="14.25" customHeight="1" x14ac:dyDescent="0.25">
      <c r="AM178" s="202"/>
      <c r="AN178" s="202"/>
      <c r="AO178" s="202"/>
      <c r="AP178" s="202"/>
      <c r="AQ178" s="202"/>
      <c r="AR178" s="202"/>
      <c r="AS178" s="202"/>
      <c r="AT178" s="202"/>
      <c r="AU178" s="202"/>
      <c r="AV178" s="202"/>
      <c r="AW178" s="202"/>
      <c r="AX178" s="202"/>
      <c r="AY178" s="202"/>
      <c r="AZ178" s="202"/>
      <c r="BA178" s="202"/>
      <c r="BB178" s="202"/>
      <c r="BC178" s="202"/>
      <c r="BD178" s="202"/>
      <c r="BE178" s="202"/>
    </row>
    <row r="179" spans="39:57" ht="14.25" customHeight="1" x14ac:dyDescent="0.25">
      <c r="AM179" s="202"/>
      <c r="AN179" s="202"/>
      <c r="AO179" s="202"/>
      <c r="AP179" s="202"/>
      <c r="AQ179" s="202"/>
      <c r="AR179" s="202"/>
      <c r="AS179" s="202"/>
      <c r="AT179" s="202"/>
      <c r="AU179" s="202"/>
      <c r="AV179" s="202"/>
      <c r="AW179" s="202"/>
      <c r="AX179" s="202"/>
      <c r="AY179" s="202"/>
      <c r="AZ179" s="202"/>
      <c r="BA179" s="202"/>
      <c r="BB179" s="202"/>
      <c r="BC179" s="202"/>
      <c r="BD179" s="202"/>
      <c r="BE179" s="202"/>
    </row>
    <row r="180" spans="39:57" ht="14.25" customHeight="1" x14ac:dyDescent="0.25">
      <c r="AM180" s="202"/>
      <c r="AN180" s="202"/>
      <c r="AO180" s="202"/>
      <c r="AP180" s="202"/>
      <c r="AQ180" s="202"/>
      <c r="AR180" s="202"/>
      <c r="AS180" s="202"/>
      <c r="AT180" s="202"/>
      <c r="AU180" s="202"/>
      <c r="AV180" s="202"/>
      <c r="AW180" s="202"/>
      <c r="AX180" s="202"/>
      <c r="AY180" s="202"/>
      <c r="AZ180" s="202"/>
      <c r="BA180" s="202"/>
      <c r="BB180" s="202"/>
      <c r="BC180" s="202"/>
      <c r="BD180" s="202"/>
      <c r="BE180" s="202"/>
    </row>
    <row r="181" spans="39:57" ht="14.25" customHeight="1" x14ac:dyDescent="0.25">
      <c r="AM181" s="202"/>
      <c r="AN181" s="202"/>
      <c r="AO181" s="202"/>
      <c r="AP181" s="202"/>
      <c r="AQ181" s="202"/>
      <c r="AR181" s="202"/>
      <c r="AS181" s="202"/>
      <c r="AT181" s="202"/>
      <c r="AU181" s="202"/>
      <c r="AV181" s="202"/>
      <c r="AW181" s="202"/>
      <c r="AX181" s="202"/>
      <c r="AY181" s="202"/>
      <c r="AZ181" s="202"/>
      <c r="BA181" s="202"/>
      <c r="BB181" s="202"/>
      <c r="BC181" s="202"/>
      <c r="BD181" s="202"/>
      <c r="BE181" s="202"/>
    </row>
    <row r="182" spans="39:57" ht="14.25" customHeight="1" x14ac:dyDescent="0.25">
      <c r="AM182" s="202"/>
      <c r="AN182" s="202"/>
      <c r="AO182" s="202"/>
      <c r="AP182" s="202"/>
      <c r="AQ182" s="202"/>
      <c r="AR182" s="202"/>
      <c r="AS182" s="202"/>
      <c r="AT182" s="202"/>
      <c r="AU182" s="202"/>
      <c r="AV182" s="202"/>
      <c r="AW182" s="202"/>
      <c r="AX182" s="202"/>
      <c r="AY182" s="202"/>
      <c r="AZ182" s="202"/>
      <c r="BA182" s="202"/>
      <c r="BB182" s="202"/>
      <c r="BC182" s="202"/>
      <c r="BD182" s="202"/>
      <c r="BE182" s="202"/>
    </row>
    <row r="183" spans="39:57" ht="14.25" customHeight="1" x14ac:dyDescent="0.25">
      <c r="AM183" s="202"/>
      <c r="AN183" s="202"/>
      <c r="AO183" s="202"/>
      <c r="AP183" s="202"/>
      <c r="AQ183" s="202"/>
      <c r="AR183" s="202"/>
      <c r="AS183" s="202"/>
      <c r="AT183" s="202"/>
      <c r="AU183" s="202"/>
      <c r="AV183" s="202"/>
      <c r="AW183" s="202"/>
      <c r="AX183" s="202"/>
      <c r="AY183" s="202"/>
      <c r="AZ183" s="202"/>
      <c r="BA183" s="202"/>
      <c r="BB183" s="202"/>
      <c r="BC183" s="202"/>
      <c r="BD183" s="202"/>
      <c r="BE183" s="202"/>
    </row>
    <row r="184" spans="39:57" ht="14.25" customHeight="1" x14ac:dyDescent="0.25">
      <c r="AM184" s="202"/>
      <c r="AN184" s="202"/>
      <c r="AO184" s="202"/>
      <c r="AP184" s="202"/>
      <c r="AQ184" s="202"/>
      <c r="AR184" s="202"/>
      <c r="AS184" s="202"/>
      <c r="AT184" s="202"/>
      <c r="AU184" s="202"/>
      <c r="AV184" s="202"/>
      <c r="AW184" s="202"/>
      <c r="AX184" s="202"/>
      <c r="AY184" s="202"/>
      <c r="AZ184" s="202"/>
      <c r="BA184" s="202"/>
      <c r="BB184" s="202"/>
      <c r="BC184" s="202"/>
      <c r="BD184" s="202"/>
      <c r="BE184" s="202"/>
    </row>
    <row r="185" spans="39:57" ht="14.25" customHeight="1" x14ac:dyDescent="0.25">
      <c r="AM185" s="202"/>
      <c r="AN185" s="202"/>
      <c r="AO185" s="202"/>
      <c r="AP185" s="202"/>
      <c r="AQ185" s="202"/>
      <c r="AR185" s="202"/>
      <c r="AS185" s="202"/>
      <c r="AT185" s="202"/>
      <c r="AU185" s="202"/>
      <c r="AV185" s="202"/>
      <c r="AW185" s="202"/>
      <c r="AX185" s="202"/>
      <c r="AY185" s="202"/>
      <c r="AZ185" s="202"/>
      <c r="BA185" s="202"/>
      <c r="BB185" s="202"/>
      <c r="BC185" s="202"/>
      <c r="BD185" s="202"/>
      <c r="BE185" s="202"/>
    </row>
    <row r="186" spans="39:57" ht="14.25" customHeight="1" x14ac:dyDescent="0.25">
      <c r="AM186" s="202"/>
      <c r="AN186" s="202"/>
      <c r="AO186" s="202"/>
      <c r="AP186" s="202"/>
      <c r="AQ186" s="202"/>
      <c r="AR186" s="202"/>
      <c r="AS186" s="202"/>
      <c r="AT186" s="202"/>
      <c r="AU186" s="202"/>
      <c r="AV186" s="202"/>
      <c r="AW186" s="202"/>
      <c r="AX186" s="202"/>
      <c r="AY186" s="202"/>
      <c r="AZ186" s="202"/>
      <c r="BA186" s="202"/>
      <c r="BB186" s="202"/>
      <c r="BC186" s="202"/>
      <c r="BD186" s="202"/>
      <c r="BE186" s="202"/>
    </row>
    <row r="187" spans="39:57" ht="14.25" customHeight="1" x14ac:dyDescent="0.25">
      <c r="AM187" s="202"/>
      <c r="AN187" s="202"/>
      <c r="AO187" s="202"/>
      <c r="AP187" s="202"/>
      <c r="AQ187" s="202"/>
      <c r="AR187" s="202"/>
      <c r="AS187" s="202"/>
      <c r="AT187" s="202"/>
      <c r="AU187" s="202"/>
      <c r="AV187" s="202"/>
      <c r="AW187" s="202"/>
      <c r="AX187" s="202"/>
      <c r="AY187" s="202"/>
      <c r="AZ187" s="202"/>
      <c r="BA187" s="202"/>
      <c r="BB187" s="202"/>
      <c r="BC187" s="202"/>
      <c r="BD187" s="202"/>
      <c r="BE187" s="202"/>
    </row>
    <row r="188" spans="39:57" ht="14.25" customHeight="1" x14ac:dyDescent="0.25">
      <c r="AM188" s="202"/>
      <c r="AN188" s="202"/>
      <c r="AO188" s="202"/>
      <c r="AP188" s="202"/>
      <c r="AQ188" s="202"/>
      <c r="AR188" s="202"/>
      <c r="AS188" s="202"/>
      <c r="AT188" s="202"/>
      <c r="AU188" s="202"/>
      <c r="AV188" s="202"/>
      <c r="AW188" s="202"/>
      <c r="AX188" s="202"/>
      <c r="AY188" s="202"/>
      <c r="AZ188" s="202"/>
      <c r="BA188" s="202"/>
      <c r="BB188" s="202"/>
      <c r="BC188" s="202"/>
      <c r="BD188" s="202"/>
      <c r="BE188" s="202"/>
    </row>
    <row r="189" spans="39:57" ht="14.25" customHeight="1" x14ac:dyDescent="0.25">
      <c r="AM189" s="202"/>
      <c r="AN189" s="202"/>
      <c r="AO189" s="202"/>
      <c r="AP189" s="202"/>
      <c r="AQ189" s="202"/>
      <c r="AR189" s="202"/>
      <c r="AS189" s="202"/>
      <c r="AT189" s="202"/>
      <c r="AU189" s="202"/>
      <c r="AV189" s="202"/>
      <c r="AW189" s="202"/>
      <c r="AX189" s="202"/>
      <c r="AY189" s="202"/>
      <c r="AZ189" s="202"/>
      <c r="BA189" s="202"/>
      <c r="BB189" s="202"/>
      <c r="BC189" s="202"/>
      <c r="BD189" s="202"/>
      <c r="BE189" s="202"/>
    </row>
    <row r="190" spans="39:57" ht="14.25" customHeight="1" x14ac:dyDescent="0.25">
      <c r="AM190" s="202"/>
      <c r="AN190" s="202"/>
      <c r="AO190" s="202"/>
      <c r="AP190" s="202"/>
      <c r="AQ190" s="202"/>
      <c r="AR190" s="202"/>
      <c r="AS190" s="202"/>
      <c r="AT190" s="202"/>
      <c r="AU190" s="202"/>
      <c r="AV190" s="202"/>
      <c r="AW190" s="202"/>
      <c r="AX190" s="202"/>
      <c r="AY190" s="202"/>
      <c r="AZ190" s="202"/>
      <c r="BA190" s="202"/>
      <c r="BB190" s="202"/>
      <c r="BC190" s="202"/>
      <c r="BD190" s="202"/>
      <c r="BE190" s="202"/>
    </row>
    <row r="191" spans="39:57" ht="14.25" customHeight="1" x14ac:dyDescent="0.25">
      <c r="AM191" s="202"/>
      <c r="AN191" s="202"/>
      <c r="AO191" s="202"/>
      <c r="AP191" s="202"/>
      <c r="AQ191" s="202"/>
      <c r="AR191" s="202"/>
      <c r="AS191" s="202"/>
      <c r="AT191" s="202"/>
      <c r="AU191" s="202"/>
      <c r="AV191" s="202"/>
      <c r="AW191" s="202"/>
      <c r="AX191" s="202"/>
      <c r="AY191" s="202"/>
      <c r="AZ191" s="202"/>
      <c r="BA191" s="202"/>
      <c r="BB191" s="202"/>
      <c r="BC191" s="202"/>
      <c r="BD191" s="202"/>
      <c r="BE191" s="202"/>
    </row>
    <row r="192" spans="39:57" ht="14.25" customHeight="1" x14ac:dyDescent="0.25">
      <c r="AM192" s="202"/>
      <c r="AN192" s="202"/>
      <c r="AO192" s="202"/>
      <c r="AP192" s="202"/>
      <c r="AQ192" s="202"/>
      <c r="AR192" s="202"/>
      <c r="AS192" s="202"/>
      <c r="AT192" s="202"/>
      <c r="AU192" s="202"/>
      <c r="AV192" s="202"/>
      <c r="AW192" s="202"/>
      <c r="AX192" s="202"/>
      <c r="AY192" s="202"/>
      <c r="AZ192" s="202"/>
      <c r="BA192" s="202"/>
      <c r="BB192" s="202"/>
      <c r="BC192" s="202"/>
      <c r="BD192" s="202"/>
      <c r="BE192" s="202"/>
    </row>
    <row r="193" spans="39:57" ht="14.25" customHeight="1" x14ac:dyDescent="0.25">
      <c r="AM193" s="202"/>
      <c r="AN193" s="202"/>
      <c r="AO193" s="202"/>
      <c r="AP193" s="202"/>
      <c r="AQ193" s="202"/>
      <c r="AR193" s="202"/>
      <c r="AS193" s="202"/>
      <c r="AT193" s="202"/>
      <c r="AU193" s="202"/>
      <c r="AV193" s="202"/>
      <c r="AW193" s="202"/>
      <c r="AX193" s="202"/>
      <c r="AY193" s="202"/>
      <c r="AZ193" s="202"/>
      <c r="BA193" s="202"/>
      <c r="BB193" s="202"/>
      <c r="BC193" s="202"/>
      <c r="BD193" s="202"/>
      <c r="BE193" s="202"/>
    </row>
    <row r="194" spans="39:57" ht="14.25" customHeight="1" x14ac:dyDescent="0.25">
      <c r="AM194" s="202"/>
      <c r="AN194" s="202"/>
      <c r="AO194" s="202"/>
      <c r="AP194" s="202"/>
      <c r="AQ194" s="202"/>
      <c r="AR194" s="202"/>
      <c r="AS194" s="202"/>
      <c r="AT194" s="202"/>
      <c r="AU194" s="202"/>
      <c r="AV194" s="202"/>
      <c r="AW194" s="202"/>
      <c r="AX194" s="202"/>
      <c r="AY194" s="202"/>
      <c r="AZ194" s="202"/>
      <c r="BA194" s="202"/>
      <c r="BB194" s="202"/>
      <c r="BC194" s="202"/>
      <c r="BD194" s="202"/>
      <c r="BE194" s="202"/>
    </row>
    <row r="195" spans="39:57" ht="14.25" customHeight="1" x14ac:dyDescent="0.25">
      <c r="AM195" s="202"/>
      <c r="AN195" s="202"/>
      <c r="AO195" s="202"/>
      <c r="AP195" s="202"/>
      <c r="AQ195" s="202"/>
      <c r="AR195" s="202"/>
      <c r="AS195" s="202"/>
      <c r="AT195" s="202"/>
      <c r="AU195" s="202"/>
      <c r="AV195" s="202"/>
      <c r="AW195" s="202"/>
      <c r="AX195" s="202"/>
      <c r="AY195" s="202"/>
      <c r="AZ195" s="202"/>
      <c r="BA195" s="202"/>
      <c r="BB195" s="202"/>
      <c r="BC195" s="202"/>
      <c r="BD195" s="202"/>
      <c r="BE195" s="202"/>
    </row>
    <row r="196" spans="39:57" ht="14.25" customHeight="1" x14ac:dyDescent="0.25">
      <c r="AM196" s="202"/>
      <c r="AN196" s="202"/>
      <c r="AO196" s="202"/>
      <c r="AP196" s="202"/>
      <c r="AQ196" s="202"/>
      <c r="AR196" s="202"/>
      <c r="AS196" s="202"/>
      <c r="AT196" s="202"/>
      <c r="AU196" s="202"/>
      <c r="AV196" s="202"/>
      <c r="AW196" s="202"/>
      <c r="AX196" s="202"/>
      <c r="AY196" s="202"/>
      <c r="AZ196" s="202"/>
      <c r="BA196" s="202"/>
      <c r="BB196" s="202"/>
      <c r="BC196" s="202"/>
      <c r="BD196" s="202"/>
      <c r="BE196" s="202"/>
    </row>
    <row r="197" spans="39:57" ht="14.25" customHeight="1" x14ac:dyDescent="0.25">
      <c r="AM197" s="202"/>
      <c r="AN197" s="202"/>
      <c r="AO197" s="202"/>
      <c r="AP197" s="202"/>
      <c r="AQ197" s="202"/>
      <c r="AR197" s="202"/>
      <c r="AS197" s="202"/>
      <c r="AT197" s="202"/>
      <c r="AU197" s="202"/>
      <c r="AV197" s="202"/>
      <c r="AW197" s="202"/>
      <c r="AX197" s="202"/>
      <c r="AY197" s="202"/>
      <c r="AZ197" s="202"/>
      <c r="BA197" s="202"/>
      <c r="BB197" s="202"/>
      <c r="BC197" s="202"/>
      <c r="BD197" s="202"/>
      <c r="BE197" s="202"/>
    </row>
    <row r="198" spans="39:57" ht="14.25" customHeight="1" x14ac:dyDescent="0.25">
      <c r="AM198" s="202"/>
      <c r="AN198" s="202"/>
      <c r="AO198" s="202"/>
      <c r="AP198" s="202"/>
      <c r="AQ198" s="202"/>
      <c r="AR198" s="202"/>
      <c r="AS198" s="202"/>
      <c r="AT198" s="202"/>
      <c r="AU198" s="202"/>
      <c r="AV198" s="202"/>
      <c r="AW198" s="202"/>
      <c r="AX198" s="202"/>
      <c r="AY198" s="202"/>
      <c r="AZ198" s="202"/>
      <c r="BA198" s="202"/>
      <c r="BB198" s="202"/>
      <c r="BC198" s="202"/>
      <c r="BD198" s="202"/>
      <c r="BE198" s="202"/>
    </row>
    <row r="199" spans="39:57" ht="14.25" customHeight="1" x14ac:dyDescent="0.25">
      <c r="AM199" s="202"/>
      <c r="AN199" s="202"/>
      <c r="AO199" s="202"/>
      <c r="AP199" s="202"/>
      <c r="AQ199" s="202"/>
      <c r="AR199" s="202"/>
      <c r="AS199" s="202"/>
      <c r="AT199" s="202"/>
      <c r="AU199" s="202"/>
      <c r="AV199" s="202"/>
      <c r="AW199" s="202"/>
      <c r="AX199" s="202"/>
      <c r="AY199" s="202"/>
      <c r="AZ199" s="202"/>
      <c r="BA199" s="202"/>
      <c r="BB199" s="202"/>
      <c r="BC199" s="202"/>
      <c r="BD199" s="202"/>
      <c r="BE199" s="202"/>
    </row>
    <row r="200" spans="39:57" ht="14.25" customHeight="1" x14ac:dyDescent="0.25">
      <c r="AM200" s="202"/>
      <c r="AN200" s="202"/>
      <c r="AO200" s="202"/>
      <c r="AP200" s="202"/>
      <c r="AQ200" s="202"/>
      <c r="AR200" s="202"/>
      <c r="AS200" s="202"/>
      <c r="AT200" s="202"/>
      <c r="AU200" s="202"/>
      <c r="AV200" s="202"/>
      <c r="AW200" s="202"/>
      <c r="AX200" s="202"/>
      <c r="AY200" s="202"/>
      <c r="AZ200" s="202"/>
      <c r="BA200" s="202"/>
      <c r="BB200" s="202"/>
      <c r="BC200" s="202"/>
      <c r="BD200" s="202"/>
      <c r="BE200" s="202"/>
    </row>
    <row r="201" spans="39:57" ht="14.25" customHeight="1" x14ac:dyDescent="0.25">
      <c r="AM201" s="202"/>
      <c r="AN201" s="202"/>
      <c r="AO201" s="202"/>
      <c r="AP201" s="202"/>
      <c r="AQ201" s="202"/>
      <c r="AR201" s="202"/>
      <c r="AS201" s="202"/>
      <c r="AT201" s="202"/>
      <c r="AU201" s="202"/>
      <c r="AV201" s="202"/>
      <c r="AW201" s="202"/>
      <c r="AX201" s="202"/>
      <c r="AY201" s="202"/>
      <c r="AZ201" s="202"/>
      <c r="BA201" s="202"/>
      <c r="BB201" s="202"/>
      <c r="BC201" s="202"/>
      <c r="BD201" s="202"/>
      <c r="BE201" s="202"/>
    </row>
    <row r="202" spans="39:57" ht="14.25" customHeight="1" x14ac:dyDescent="0.25">
      <c r="AM202" s="202"/>
      <c r="AN202" s="202"/>
      <c r="AO202" s="202"/>
      <c r="AP202" s="202"/>
      <c r="AQ202" s="202"/>
      <c r="AR202" s="202"/>
      <c r="AS202" s="202"/>
      <c r="AT202" s="202"/>
      <c r="AU202" s="202"/>
      <c r="AV202" s="202"/>
      <c r="AW202" s="202"/>
      <c r="AX202" s="202"/>
      <c r="AY202" s="202"/>
      <c r="AZ202" s="202"/>
      <c r="BA202" s="202"/>
      <c r="BB202" s="202"/>
      <c r="BC202" s="202"/>
      <c r="BD202" s="202"/>
      <c r="BE202" s="202"/>
    </row>
    <row r="203" spans="39:57" ht="14.25" customHeight="1" x14ac:dyDescent="0.25">
      <c r="AM203" s="202"/>
      <c r="AN203" s="202"/>
      <c r="AO203" s="202"/>
      <c r="AP203" s="202"/>
      <c r="AQ203" s="202"/>
      <c r="AR203" s="202"/>
      <c r="AS203" s="202"/>
      <c r="AT203" s="202"/>
      <c r="AU203" s="202"/>
      <c r="AV203" s="202"/>
      <c r="AW203" s="202"/>
      <c r="AX203" s="202"/>
      <c r="AY203" s="202"/>
      <c r="AZ203" s="202"/>
      <c r="BA203" s="202"/>
      <c r="BB203" s="202"/>
      <c r="BC203" s="202"/>
      <c r="BD203" s="202"/>
      <c r="BE203" s="202"/>
    </row>
    <row r="204" spans="39:57" ht="14.25" customHeight="1" x14ac:dyDescent="0.25">
      <c r="AM204" s="202"/>
      <c r="AN204" s="202"/>
      <c r="AO204" s="202"/>
      <c r="AP204" s="202"/>
      <c r="AQ204" s="202"/>
      <c r="AR204" s="202"/>
      <c r="AS204" s="202"/>
      <c r="AT204" s="202"/>
      <c r="AU204" s="202"/>
      <c r="AV204" s="202"/>
      <c r="AW204" s="202"/>
      <c r="AX204" s="202"/>
      <c r="AY204" s="202"/>
      <c r="AZ204" s="202"/>
      <c r="BA204" s="202"/>
      <c r="BB204" s="202"/>
      <c r="BC204" s="202"/>
      <c r="BD204" s="202"/>
      <c r="BE204" s="202"/>
    </row>
    <row r="205" spans="39:57" ht="14.25" customHeight="1" x14ac:dyDescent="0.25">
      <c r="AM205" s="202"/>
      <c r="AN205" s="202"/>
      <c r="AO205" s="202"/>
      <c r="AP205" s="202"/>
      <c r="AQ205" s="202"/>
      <c r="AR205" s="202"/>
      <c r="AS205" s="202"/>
      <c r="AT205" s="202"/>
      <c r="AU205" s="202"/>
      <c r="AV205" s="202"/>
      <c r="AW205" s="202"/>
      <c r="AX205" s="202"/>
      <c r="AY205" s="202"/>
      <c r="AZ205" s="202"/>
      <c r="BA205" s="202"/>
      <c r="BB205" s="202"/>
      <c r="BC205" s="202"/>
      <c r="BD205" s="202"/>
      <c r="BE205" s="202"/>
    </row>
    <row r="206" spans="39:57" ht="14.25" customHeight="1" x14ac:dyDescent="0.25">
      <c r="AM206" s="202"/>
      <c r="AN206" s="202"/>
      <c r="AO206" s="202"/>
      <c r="AP206" s="202"/>
      <c r="AQ206" s="202"/>
      <c r="AR206" s="202"/>
      <c r="AS206" s="202"/>
      <c r="AT206" s="202"/>
      <c r="AU206" s="202"/>
      <c r="AV206" s="202"/>
      <c r="AW206" s="202"/>
      <c r="AX206" s="202"/>
      <c r="AY206" s="202"/>
      <c r="AZ206" s="202"/>
      <c r="BA206" s="202"/>
      <c r="BB206" s="202"/>
      <c r="BC206" s="202"/>
      <c r="BD206" s="202"/>
      <c r="BE206" s="202"/>
    </row>
    <row r="207" spans="39:57" ht="14.25" customHeight="1" x14ac:dyDescent="0.25">
      <c r="AM207" s="202"/>
      <c r="AN207" s="202"/>
      <c r="AO207" s="202"/>
      <c r="AP207" s="202"/>
      <c r="AQ207" s="202"/>
      <c r="AR207" s="202"/>
      <c r="AS207" s="202"/>
      <c r="AT207" s="202"/>
      <c r="AU207" s="202"/>
      <c r="AV207" s="202"/>
      <c r="AW207" s="202"/>
      <c r="AX207" s="202"/>
      <c r="AY207" s="202"/>
      <c r="AZ207" s="202"/>
      <c r="BA207" s="202"/>
      <c r="BB207" s="202"/>
      <c r="BC207" s="202"/>
      <c r="BD207" s="202"/>
      <c r="BE207" s="202"/>
    </row>
    <row r="208" spans="39:57" ht="14.25" customHeight="1" x14ac:dyDescent="0.25">
      <c r="AM208" s="202"/>
      <c r="AN208" s="202"/>
      <c r="AO208" s="202"/>
      <c r="AP208" s="202"/>
      <c r="AQ208" s="202"/>
      <c r="AR208" s="202"/>
      <c r="AS208" s="202"/>
      <c r="AT208" s="202"/>
      <c r="AU208" s="202"/>
      <c r="AV208" s="202"/>
      <c r="AW208" s="202"/>
      <c r="AX208" s="202"/>
      <c r="AY208" s="202"/>
      <c r="AZ208" s="202"/>
      <c r="BA208" s="202"/>
      <c r="BB208" s="202"/>
      <c r="BC208" s="202"/>
      <c r="BD208" s="202"/>
      <c r="BE208" s="202"/>
    </row>
    <row r="209" spans="39:57" ht="14.25" customHeight="1" x14ac:dyDescent="0.25">
      <c r="AM209" s="202"/>
      <c r="AN209" s="202"/>
      <c r="AO209" s="202"/>
      <c r="AP209" s="202"/>
      <c r="AQ209" s="202"/>
      <c r="AR209" s="202"/>
      <c r="AS209" s="202"/>
      <c r="AT209" s="202"/>
      <c r="AU209" s="202"/>
      <c r="AV209" s="202"/>
      <c r="AW209" s="202"/>
      <c r="AX209" s="202"/>
      <c r="AY209" s="202"/>
      <c r="AZ209" s="202"/>
      <c r="BA209" s="202"/>
      <c r="BB209" s="202"/>
      <c r="BC209" s="202"/>
      <c r="BD209" s="202"/>
      <c r="BE209" s="202"/>
    </row>
    <row r="210" spans="39:57" ht="14.25" customHeight="1" x14ac:dyDescent="0.25">
      <c r="AM210" s="202"/>
      <c r="AN210" s="202"/>
      <c r="AO210" s="202"/>
      <c r="AP210" s="202"/>
      <c r="AQ210" s="202"/>
      <c r="AR210" s="202"/>
      <c r="AS210" s="202"/>
      <c r="AT210" s="202"/>
      <c r="AU210" s="202"/>
      <c r="AV210" s="202"/>
      <c r="AW210" s="202"/>
      <c r="AX210" s="202"/>
      <c r="AY210" s="202"/>
      <c r="AZ210" s="202"/>
      <c r="BA210" s="202"/>
      <c r="BB210" s="202"/>
      <c r="BC210" s="202"/>
      <c r="BD210" s="202"/>
      <c r="BE210" s="202"/>
    </row>
    <row r="211" spans="39:57" ht="14.25" customHeight="1" x14ac:dyDescent="0.25">
      <c r="AM211" s="202"/>
      <c r="AN211" s="202"/>
      <c r="AO211" s="202"/>
      <c r="AP211" s="202"/>
      <c r="AQ211" s="202"/>
      <c r="AR211" s="202"/>
      <c r="AS211" s="202"/>
      <c r="AT211" s="202"/>
      <c r="AU211" s="202"/>
      <c r="AV211" s="202"/>
      <c r="AW211" s="202"/>
      <c r="AX211" s="202"/>
      <c r="AY211" s="202"/>
      <c r="AZ211" s="202"/>
      <c r="BA211" s="202"/>
      <c r="BB211" s="202"/>
      <c r="BC211" s="202"/>
      <c r="BD211" s="202"/>
      <c r="BE211" s="202"/>
    </row>
    <row r="212" spans="39:57" ht="14.25" customHeight="1" x14ac:dyDescent="0.25">
      <c r="AM212" s="202"/>
      <c r="AN212" s="202"/>
      <c r="AO212" s="202"/>
      <c r="AP212" s="202"/>
      <c r="AQ212" s="202"/>
      <c r="AR212" s="202"/>
      <c r="AS212" s="202"/>
      <c r="AT212" s="202"/>
      <c r="AU212" s="202"/>
      <c r="AV212" s="202"/>
      <c r="AW212" s="202"/>
      <c r="AX212" s="202"/>
      <c r="AY212" s="202"/>
      <c r="AZ212" s="202"/>
      <c r="BA212" s="202"/>
      <c r="BB212" s="202"/>
      <c r="BC212" s="202"/>
      <c r="BD212" s="202"/>
      <c r="BE212" s="202"/>
    </row>
    <row r="213" spans="39:57" ht="14.25" customHeight="1" x14ac:dyDescent="0.25">
      <c r="AM213" s="202"/>
      <c r="AN213" s="202"/>
      <c r="AO213" s="202"/>
      <c r="AP213" s="202"/>
      <c r="AQ213" s="202"/>
      <c r="AR213" s="202"/>
      <c r="AS213" s="202"/>
      <c r="AT213" s="202"/>
      <c r="AU213" s="202"/>
      <c r="AV213" s="202"/>
      <c r="AW213" s="202"/>
      <c r="AX213" s="202"/>
      <c r="AY213" s="202"/>
      <c r="AZ213" s="202"/>
      <c r="BA213" s="202"/>
      <c r="BB213" s="202"/>
      <c r="BC213" s="202"/>
      <c r="BD213" s="202"/>
      <c r="BE213" s="202"/>
    </row>
    <row r="214" spans="39:57" ht="14.25" customHeight="1" x14ac:dyDescent="0.25">
      <c r="AM214" s="202"/>
      <c r="AN214" s="202"/>
      <c r="AO214" s="202"/>
      <c r="AP214" s="202"/>
      <c r="AQ214" s="202"/>
      <c r="AR214" s="202"/>
      <c r="AS214" s="202"/>
      <c r="AT214" s="202"/>
      <c r="AU214" s="202"/>
      <c r="AV214" s="202"/>
      <c r="AW214" s="202"/>
      <c r="AX214" s="202"/>
      <c r="AY214" s="202"/>
      <c r="AZ214" s="202"/>
      <c r="BA214" s="202"/>
      <c r="BB214" s="202"/>
      <c r="BC214" s="202"/>
      <c r="BD214" s="202"/>
      <c r="BE214" s="202"/>
    </row>
    <row r="215" spans="39:57" ht="14.25" customHeight="1" x14ac:dyDescent="0.25">
      <c r="AM215" s="202"/>
      <c r="AN215" s="202"/>
      <c r="AO215" s="202"/>
      <c r="AP215" s="202"/>
      <c r="AQ215" s="202"/>
      <c r="AR215" s="202"/>
      <c r="AS215" s="202"/>
      <c r="AT215" s="202"/>
      <c r="AU215" s="202"/>
      <c r="AV215" s="202"/>
      <c r="AW215" s="202"/>
      <c r="AX215" s="202"/>
      <c r="AY215" s="202"/>
      <c r="AZ215" s="202"/>
      <c r="BA215" s="202"/>
      <c r="BB215" s="202"/>
      <c r="BC215" s="202"/>
      <c r="BD215" s="202"/>
      <c r="BE215" s="202"/>
    </row>
    <row r="216" spans="39:57" ht="14.25" customHeight="1" x14ac:dyDescent="0.25">
      <c r="AM216" s="202"/>
      <c r="AN216" s="202"/>
      <c r="AO216" s="202"/>
      <c r="AP216" s="202"/>
      <c r="AQ216" s="202"/>
      <c r="AR216" s="202"/>
      <c r="AS216" s="202"/>
      <c r="AT216" s="202"/>
      <c r="AU216" s="202"/>
      <c r="AV216" s="202"/>
      <c r="AW216" s="202"/>
      <c r="AX216" s="202"/>
      <c r="AY216" s="202"/>
      <c r="AZ216" s="202"/>
      <c r="BA216" s="202"/>
      <c r="BB216" s="202"/>
      <c r="BC216" s="202"/>
      <c r="BD216" s="202"/>
      <c r="BE216" s="202"/>
    </row>
    <row r="217" spans="39:57" ht="14.25" customHeight="1" x14ac:dyDescent="0.25">
      <c r="AM217" s="202"/>
      <c r="AN217" s="202"/>
      <c r="AO217" s="202"/>
      <c r="AP217" s="202"/>
      <c r="AQ217" s="202"/>
      <c r="AR217" s="202"/>
      <c r="AS217" s="202"/>
      <c r="AT217" s="202"/>
      <c r="AU217" s="202"/>
      <c r="AV217" s="202"/>
      <c r="AW217" s="202"/>
      <c r="AX217" s="202"/>
      <c r="AY217" s="202"/>
      <c r="AZ217" s="202"/>
      <c r="BA217" s="202"/>
      <c r="BB217" s="202"/>
      <c r="BC217" s="202"/>
      <c r="BD217" s="202"/>
      <c r="BE217" s="202"/>
    </row>
    <row r="218" spans="39:57" ht="14.25" customHeight="1" x14ac:dyDescent="0.25">
      <c r="AM218" s="202"/>
      <c r="AN218" s="202"/>
      <c r="AO218" s="202"/>
      <c r="AP218" s="202"/>
      <c r="AQ218" s="202"/>
      <c r="AR218" s="202"/>
      <c r="AS218" s="202"/>
      <c r="AT218" s="202"/>
      <c r="AU218" s="202"/>
      <c r="AV218" s="202"/>
      <c r="AW218" s="202"/>
      <c r="AX218" s="202"/>
      <c r="AY218" s="202"/>
      <c r="AZ218" s="202"/>
      <c r="BA218" s="202"/>
      <c r="BB218" s="202"/>
      <c r="BC218" s="202"/>
      <c r="BD218" s="202"/>
      <c r="BE218" s="202"/>
    </row>
    <row r="219" spans="39:57" ht="14.25" customHeight="1" x14ac:dyDescent="0.25">
      <c r="AM219" s="202"/>
      <c r="AN219" s="202"/>
      <c r="AO219" s="202"/>
      <c r="AP219" s="202"/>
      <c r="AQ219" s="202"/>
      <c r="AR219" s="202"/>
      <c r="AS219" s="202"/>
      <c r="AT219" s="202"/>
      <c r="AU219" s="202"/>
      <c r="AV219" s="202"/>
      <c r="AW219" s="202"/>
      <c r="AX219" s="202"/>
      <c r="AY219" s="202"/>
      <c r="AZ219" s="202"/>
      <c r="BA219" s="202"/>
      <c r="BB219" s="202"/>
      <c r="BC219" s="202"/>
      <c r="BD219" s="202"/>
      <c r="BE219" s="202"/>
    </row>
    <row r="220" spans="39:57" ht="14.25" customHeight="1" x14ac:dyDescent="0.25">
      <c r="AM220" s="202"/>
      <c r="AN220" s="202"/>
      <c r="AO220" s="202"/>
      <c r="AP220" s="202"/>
      <c r="AQ220" s="202"/>
      <c r="AR220" s="202"/>
      <c r="AS220" s="202"/>
      <c r="AT220" s="202"/>
      <c r="AU220" s="202"/>
      <c r="AV220" s="202"/>
      <c r="AW220" s="202"/>
      <c r="AX220" s="202"/>
      <c r="AY220" s="202"/>
      <c r="AZ220" s="202"/>
      <c r="BA220" s="202"/>
      <c r="BB220" s="202"/>
      <c r="BC220" s="202"/>
      <c r="BD220" s="202"/>
      <c r="BE220" s="202"/>
    </row>
    <row r="221" spans="39:57" ht="14.25" customHeight="1" x14ac:dyDescent="0.25">
      <c r="AM221" s="202"/>
      <c r="AN221" s="202"/>
      <c r="AO221" s="202"/>
      <c r="AP221" s="202"/>
      <c r="AQ221" s="202"/>
      <c r="AR221" s="202"/>
      <c r="AS221" s="202"/>
      <c r="AT221" s="202"/>
      <c r="AU221" s="202"/>
      <c r="AV221" s="202"/>
      <c r="AW221" s="202"/>
      <c r="AX221" s="202"/>
      <c r="AY221" s="202"/>
      <c r="AZ221" s="202"/>
      <c r="BA221" s="202"/>
      <c r="BB221" s="202"/>
      <c r="BC221" s="202"/>
      <c r="BD221" s="202"/>
      <c r="BE221" s="202"/>
    </row>
    <row r="222" spans="39:57" ht="14.25" customHeight="1" x14ac:dyDescent="0.25">
      <c r="AM222" s="202"/>
      <c r="AN222" s="202"/>
      <c r="AO222" s="202"/>
      <c r="AP222" s="202"/>
      <c r="AQ222" s="202"/>
      <c r="AR222" s="202"/>
      <c r="AS222" s="202"/>
      <c r="AT222" s="202"/>
      <c r="AU222" s="202"/>
      <c r="AV222" s="202"/>
      <c r="AW222" s="202"/>
      <c r="AX222" s="202"/>
      <c r="AY222" s="202"/>
      <c r="AZ222" s="202"/>
      <c r="BA222" s="202"/>
      <c r="BB222" s="202"/>
      <c r="BC222" s="202"/>
      <c r="BD222" s="202"/>
      <c r="BE222" s="202"/>
    </row>
    <row r="223" spans="39:57" ht="14.25" customHeight="1" x14ac:dyDescent="0.25">
      <c r="AM223" s="202"/>
      <c r="AN223" s="202"/>
      <c r="AO223" s="202"/>
      <c r="AP223" s="202"/>
      <c r="AQ223" s="202"/>
      <c r="AR223" s="202"/>
      <c r="AS223" s="202"/>
      <c r="AT223" s="202"/>
      <c r="AU223" s="202"/>
      <c r="AV223" s="202"/>
      <c r="AW223" s="202"/>
      <c r="AX223" s="202"/>
      <c r="AY223" s="202"/>
      <c r="AZ223" s="202"/>
      <c r="BA223" s="202"/>
      <c r="BB223" s="202"/>
      <c r="BC223" s="202"/>
      <c r="BD223" s="202"/>
      <c r="BE223" s="202"/>
    </row>
    <row r="224" spans="39:57" ht="14.25" customHeight="1" x14ac:dyDescent="0.25">
      <c r="AM224" s="202"/>
      <c r="AN224" s="202"/>
      <c r="AO224" s="202"/>
      <c r="AP224" s="202"/>
      <c r="AQ224" s="202"/>
      <c r="AR224" s="202"/>
      <c r="AS224" s="202"/>
      <c r="AT224" s="202"/>
      <c r="AU224" s="202"/>
      <c r="AV224" s="202"/>
      <c r="AW224" s="202"/>
      <c r="AX224" s="202"/>
      <c r="AY224" s="202"/>
      <c r="AZ224" s="202"/>
      <c r="BA224" s="202"/>
      <c r="BB224" s="202"/>
      <c r="BC224" s="202"/>
      <c r="BD224" s="202"/>
      <c r="BE224" s="202"/>
    </row>
    <row r="225" spans="39:57" ht="14.25" customHeight="1" x14ac:dyDescent="0.25">
      <c r="AM225" s="202"/>
      <c r="AN225" s="202"/>
      <c r="AO225" s="202"/>
      <c r="AP225" s="202"/>
      <c r="AQ225" s="202"/>
      <c r="AR225" s="202"/>
      <c r="AS225" s="202"/>
      <c r="AT225" s="202"/>
      <c r="AU225" s="202"/>
      <c r="AV225" s="202"/>
      <c r="AW225" s="202"/>
      <c r="AX225" s="202"/>
      <c r="AY225" s="202"/>
      <c r="AZ225" s="202"/>
      <c r="BA225" s="202"/>
      <c r="BB225" s="202"/>
      <c r="BC225" s="202"/>
      <c r="BD225" s="202"/>
      <c r="BE225" s="202"/>
    </row>
    <row r="226" spans="39:57" ht="14.25" customHeight="1" x14ac:dyDescent="0.25">
      <c r="AM226" s="202"/>
      <c r="AN226" s="202"/>
      <c r="AO226" s="202"/>
      <c r="AP226" s="202"/>
      <c r="AQ226" s="202"/>
      <c r="AR226" s="202"/>
      <c r="AS226" s="202"/>
      <c r="AT226" s="202"/>
      <c r="AU226" s="202"/>
      <c r="AV226" s="202"/>
      <c r="AW226" s="202"/>
      <c r="AX226" s="202"/>
      <c r="AY226" s="202"/>
      <c r="AZ226" s="202"/>
      <c r="BA226" s="202"/>
      <c r="BB226" s="202"/>
      <c r="BC226" s="202"/>
      <c r="BD226" s="202"/>
      <c r="BE226" s="202"/>
    </row>
    <row r="227" spans="39:57" ht="14.25" customHeight="1" x14ac:dyDescent="0.25">
      <c r="AM227" s="202"/>
      <c r="AN227" s="202"/>
      <c r="AO227" s="202"/>
      <c r="AP227" s="202"/>
      <c r="AQ227" s="202"/>
      <c r="AR227" s="202"/>
      <c r="AS227" s="202"/>
      <c r="AT227" s="202"/>
      <c r="AU227" s="202"/>
      <c r="AV227" s="202"/>
      <c r="AW227" s="202"/>
      <c r="AX227" s="202"/>
      <c r="AY227" s="202"/>
      <c r="AZ227" s="202"/>
      <c r="BA227" s="202"/>
      <c r="BB227" s="202"/>
      <c r="BC227" s="202"/>
      <c r="BD227" s="202"/>
      <c r="BE227" s="202"/>
    </row>
    <row r="228" spans="39:57" ht="14.25" customHeight="1" x14ac:dyDescent="0.25">
      <c r="AM228" s="202"/>
      <c r="AN228" s="202"/>
      <c r="AO228" s="202"/>
      <c r="AP228" s="202"/>
      <c r="AQ228" s="202"/>
      <c r="AR228" s="202"/>
      <c r="AS228" s="202"/>
      <c r="AT228" s="202"/>
      <c r="AU228" s="202"/>
      <c r="AV228" s="202"/>
      <c r="AW228" s="202"/>
      <c r="AX228" s="202"/>
      <c r="AY228" s="202"/>
      <c r="AZ228" s="202"/>
      <c r="BA228" s="202"/>
      <c r="BB228" s="202"/>
      <c r="BC228" s="202"/>
      <c r="BD228" s="202"/>
      <c r="BE228" s="202"/>
    </row>
    <row r="229" spans="39:57" ht="14.25" customHeight="1" x14ac:dyDescent="0.25">
      <c r="AM229" s="202"/>
      <c r="AN229" s="202"/>
      <c r="AO229" s="202"/>
      <c r="AP229" s="202"/>
      <c r="AQ229" s="202"/>
      <c r="AR229" s="202"/>
      <c r="AS229" s="202"/>
      <c r="AT229" s="202"/>
      <c r="AU229" s="202"/>
      <c r="AV229" s="202"/>
      <c r="AW229" s="202"/>
      <c r="AX229" s="202"/>
      <c r="AY229" s="202"/>
      <c r="AZ229" s="202"/>
      <c r="BA229" s="202"/>
      <c r="BB229" s="202"/>
      <c r="BC229" s="202"/>
      <c r="BD229" s="202"/>
      <c r="BE229" s="202"/>
    </row>
    <row r="230" spans="39:57" ht="14.25" customHeight="1" x14ac:dyDescent="0.25">
      <c r="AM230" s="202"/>
      <c r="AN230" s="202"/>
      <c r="AO230" s="202"/>
      <c r="AP230" s="202"/>
      <c r="AQ230" s="202"/>
      <c r="AR230" s="202"/>
      <c r="AS230" s="202"/>
      <c r="AT230" s="202"/>
      <c r="AU230" s="202"/>
      <c r="AV230" s="202"/>
      <c r="AW230" s="202"/>
      <c r="AX230" s="202"/>
      <c r="AY230" s="202"/>
      <c r="AZ230" s="202"/>
      <c r="BA230" s="202"/>
      <c r="BB230" s="202"/>
      <c r="BC230" s="202"/>
      <c r="BD230" s="202"/>
      <c r="BE230" s="202"/>
    </row>
    <row r="231" spans="39:57" ht="14.25" customHeight="1" x14ac:dyDescent="0.25">
      <c r="AM231" s="202"/>
      <c r="AN231" s="202"/>
      <c r="AO231" s="202"/>
      <c r="AP231" s="202"/>
      <c r="AQ231" s="202"/>
      <c r="AR231" s="202"/>
      <c r="AS231" s="202"/>
      <c r="AT231" s="202"/>
      <c r="AU231" s="202"/>
      <c r="AV231" s="202"/>
      <c r="AW231" s="202"/>
      <c r="AX231" s="202"/>
      <c r="AY231" s="202"/>
      <c r="AZ231" s="202"/>
      <c r="BA231" s="202"/>
      <c r="BB231" s="202"/>
      <c r="BC231" s="202"/>
      <c r="BD231" s="202"/>
      <c r="BE231" s="202"/>
    </row>
    <row r="232" spans="39:57" ht="14.25" customHeight="1" x14ac:dyDescent="0.25">
      <c r="AM232" s="202"/>
      <c r="AN232" s="202"/>
      <c r="AO232" s="202"/>
      <c r="AP232" s="202"/>
      <c r="AQ232" s="202"/>
      <c r="AR232" s="202"/>
      <c r="AS232" s="202"/>
      <c r="AT232" s="202"/>
      <c r="AU232" s="202"/>
      <c r="AV232" s="202"/>
      <c r="AW232" s="202"/>
      <c r="AX232" s="202"/>
      <c r="AY232" s="202"/>
      <c r="AZ232" s="202"/>
      <c r="BA232" s="202"/>
      <c r="BB232" s="202"/>
      <c r="BC232" s="202"/>
      <c r="BD232" s="202"/>
      <c r="BE232" s="202"/>
    </row>
    <row r="233" spans="39:57" ht="14.25" customHeight="1" x14ac:dyDescent="0.25">
      <c r="AM233" s="202"/>
      <c r="AN233" s="202"/>
      <c r="AO233" s="202"/>
      <c r="AP233" s="202"/>
      <c r="AQ233" s="202"/>
      <c r="AR233" s="202"/>
      <c r="AS233" s="202"/>
      <c r="AT233" s="202"/>
      <c r="AU233" s="202"/>
      <c r="AV233" s="202"/>
      <c r="AW233" s="202"/>
      <c r="AX233" s="202"/>
      <c r="AY233" s="202"/>
      <c r="AZ233" s="202"/>
      <c r="BA233" s="202"/>
      <c r="BB233" s="202"/>
      <c r="BC233" s="202"/>
      <c r="BD233" s="202"/>
      <c r="BE233" s="202"/>
    </row>
    <row r="234" spans="39:57" ht="14.25" customHeight="1" x14ac:dyDescent="0.25">
      <c r="AM234" s="202"/>
      <c r="AN234" s="202"/>
      <c r="AO234" s="202"/>
      <c r="AP234" s="202"/>
      <c r="AQ234" s="202"/>
      <c r="AR234" s="202"/>
      <c r="AS234" s="202"/>
      <c r="AT234" s="202"/>
      <c r="AU234" s="202"/>
      <c r="AV234" s="202"/>
      <c r="AW234" s="202"/>
      <c r="AX234" s="202"/>
      <c r="AY234" s="202"/>
      <c r="AZ234" s="202"/>
      <c r="BA234" s="202"/>
      <c r="BB234" s="202"/>
      <c r="BC234" s="202"/>
      <c r="BD234" s="202"/>
      <c r="BE234" s="202"/>
    </row>
    <row r="235" spans="39:57" ht="14.25" customHeight="1" x14ac:dyDescent="0.25">
      <c r="AM235" s="202"/>
      <c r="AN235" s="202"/>
      <c r="AO235" s="202"/>
      <c r="AP235" s="202"/>
      <c r="AQ235" s="202"/>
      <c r="AR235" s="202"/>
      <c r="AS235" s="202"/>
      <c r="AT235" s="202"/>
      <c r="AU235" s="202"/>
      <c r="AV235" s="202"/>
      <c r="AW235" s="202"/>
      <c r="AX235" s="202"/>
      <c r="AY235" s="202"/>
      <c r="AZ235" s="202"/>
      <c r="BA235" s="202"/>
      <c r="BB235" s="202"/>
      <c r="BC235" s="202"/>
      <c r="BD235" s="202"/>
      <c r="BE235" s="202"/>
    </row>
    <row r="236" spans="39:57" ht="14.25" customHeight="1" x14ac:dyDescent="0.25">
      <c r="AM236" s="202"/>
      <c r="AN236" s="202"/>
      <c r="AO236" s="202"/>
      <c r="AP236" s="202"/>
      <c r="AQ236" s="202"/>
      <c r="AR236" s="202"/>
      <c r="AS236" s="202"/>
      <c r="AT236" s="202"/>
      <c r="AU236" s="202"/>
      <c r="AV236" s="202"/>
      <c r="AW236" s="202"/>
      <c r="AX236" s="202"/>
      <c r="AY236" s="202"/>
      <c r="AZ236" s="202"/>
      <c r="BA236" s="202"/>
      <c r="BB236" s="202"/>
      <c r="BC236" s="202"/>
      <c r="BD236" s="202"/>
      <c r="BE236" s="202"/>
    </row>
    <row r="237" spans="39:57" ht="14.25" customHeight="1" x14ac:dyDescent="0.25">
      <c r="AM237" s="202"/>
      <c r="AN237" s="202"/>
      <c r="AO237" s="202"/>
      <c r="AP237" s="202"/>
      <c r="AQ237" s="202"/>
      <c r="AR237" s="202"/>
      <c r="AS237" s="202"/>
      <c r="AT237" s="202"/>
      <c r="AU237" s="202"/>
      <c r="AV237" s="202"/>
      <c r="AW237" s="202"/>
      <c r="AX237" s="202"/>
      <c r="AY237" s="202"/>
      <c r="AZ237" s="202"/>
      <c r="BA237" s="202"/>
      <c r="BB237" s="202"/>
      <c r="BC237" s="202"/>
      <c r="BD237" s="202"/>
      <c r="BE237" s="202"/>
    </row>
    <row r="238" spans="39:57" ht="14.25" customHeight="1" x14ac:dyDescent="0.25">
      <c r="AM238" s="202"/>
      <c r="AN238" s="202"/>
      <c r="AO238" s="202"/>
      <c r="AP238" s="202"/>
      <c r="AQ238" s="202"/>
      <c r="AR238" s="202"/>
      <c r="AS238" s="202"/>
      <c r="AT238" s="202"/>
      <c r="AU238" s="202"/>
      <c r="AV238" s="202"/>
      <c r="AW238" s="202"/>
      <c r="AX238" s="202"/>
      <c r="AY238" s="202"/>
      <c r="AZ238" s="202"/>
      <c r="BA238" s="202"/>
      <c r="BB238" s="202"/>
      <c r="BC238" s="202"/>
      <c r="BD238" s="202"/>
      <c r="BE238" s="202"/>
    </row>
    <row r="239" spans="39:57" ht="14.25" customHeight="1" x14ac:dyDescent="0.25">
      <c r="AM239" s="202"/>
      <c r="AN239" s="202"/>
      <c r="AO239" s="202"/>
      <c r="AP239" s="202"/>
      <c r="AQ239" s="202"/>
      <c r="AR239" s="202"/>
      <c r="AS239" s="202"/>
      <c r="AT239" s="202"/>
      <c r="AU239" s="202"/>
      <c r="AV239" s="202"/>
      <c r="AW239" s="202"/>
      <c r="AX239" s="202"/>
      <c r="AY239" s="202"/>
      <c r="AZ239" s="202"/>
      <c r="BA239" s="202"/>
      <c r="BB239" s="202"/>
      <c r="BC239" s="202"/>
      <c r="BD239" s="202"/>
      <c r="BE239" s="202"/>
    </row>
    <row r="240" spans="39:57" ht="14.25" customHeight="1" x14ac:dyDescent="0.25">
      <c r="AM240" s="202"/>
      <c r="AN240" s="202"/>
      <c r="AO240" s="202"/>
      <c r="AP240" s="202"/>
      <c r="AQ240" s="202"/>
      <c r="AR240" s="202"/>
      <c r="AS240" s="202"/>
      <c r="AT240" s="202"/>
      <c r="AU240" s="202"/>
      <c r="AV240" s="202"/>
      <c r="AW240" s="202"/>
      <c r="AX240" s="202"/>
      <c r="AY240" s="202"/>
      <c r="AZ240" s="202"/>
      <c r="BA240" s="202"/>
      <c r="BB240" s="202"/>
      <c r="BC240" s="202"/>
      <c r="BD240" s="202"/>
      <c r="BE240" s="202"/>
    </row>
    <row r="241" spans="39:57" ht="14.25" customHeight="1" x14ac:dyDescent="0.25">
      <c r="AM241" s="202"/>
      <c r="AN241" s="202"/>
      <c r="AO241" s="202"/>
      <c r="AP241" s="202"/>
      <c r="AQ241" s="202"/>
      <c r="AR241" s="202"/>
      <c r="AS241" s="202"/>
      <c r="AT241" s="202"/>
      <c r="AU241" s="202"/>
      <c r="AV241" s="202"/>
      <c r="AW241" s="202"/>
      <c r="AX241" s="202"/>
      <c r="AY241" s="202"/>
      <c r="AZ241" s="202"/>
      <c r="BA241" s="202"/>
      <c r="BB241" s="202"/>
      <c r="BC241" s="202"/>
      <c r="BD241" s="202"/>
      <c r="BE241" s="202"/>
    </row>
    <row r="242" spans="39:57" ht="14.25" customHeight="1" x14ac:dyDescent="0.25">
      <c r="AM242" s="202"/>
      <c r="AN242" s="202"/>
      <c r="AO242" s="202"/>
      <c r="AP242" s="202"/>
      <c r="AQ242" s="202"/>
      <c r="AR242" s="202"/>
      <c r="AS242" s="202"/>
      <c r="AT242" s="202"/>
      <c r="AU242" s="202"/>
      <c r="AV242" s="202"/>
      <c r="AW242" s="202"/>
      <c r="AX242" s="202"/>
      <c r="AY242" s="202"/>
      <c r="AZ242" s="202"/>
      <c r="BA242" s="202"/>
      <c r="BB242" s="202"/>
      <c r="BC242" s="202"/>
      <c r="BD242" s="202"/>
      <c r="BE242" s="202"/>
    </row>
    <row r="243" spans="39:57" ht="14.25" customHeight="1" x14ac:dyDescent="0.25">
      <c r="AM243" s="202"/>
      <c r="AN243" s="202"/>
      <c r="AO243" s="202"/>
      <c r="AP243" s="202"/>
      <c r="AQ243" s="202"/>
      <c r="AR243" s="202"/>
      <c r="AS243" s="202"/>
      <c r="AT243" s="202"/>
      <c r="AU243" s="202"/>
      <c r="AV243" s="202"/>
      <c r="AW243" s="202"/>
      <c r="AX243" s="202"/>
      <c r="AY243" s="202"/>
      <c r="AZ243" s="202"/>
      <c r="BA243" s="202"/>
      <c r="BB243" s="202"/>
      <c r="BC243" s="202"/>
      <c r="BD243" s="202"/>
      <c r="BE243" s="202"/>
    </row>
    <row r="244" spans="39:57" ht="14.25" customHeight="1" x14ac:dyDescent="0.25">
      <c r="AM244" s="202"/>
      <c r="AN244" s="202"/>
      <c r="AO244" s="202"/>
      <c r="AP244" s="202"/>
      <c r="AQ244" s="202"/>
      <c r="AR244" s="202"/>
      <c r="AS244" s="202"/>
      <c r="AT244" s="202"/>
      <c r="AU244" s="202"/>
      <c r="AV244" s="202"/>
      <c r="AW244" s="202"/>
      <c r="AX244" s="202"/>
      <c r="AY244" s="202"/>
      <c r="AZ244" s="202"/>
      <c r="BA244" s="202"/>
      <c r="BB244" s="202"/>
      <c r="BC244" s="202"/>
      <c r="BD244" s="202"/>
      <c r="BE244" s="202"/>
    </row>
    <row r="245" spans="39:57" ht="14.25" customHeight="1" x14ac:dyDescent="0.25">
      <c r="AM245" s="202"/>
      <c r="AN245" s="202"/>
      <c r="AO245" s="202"/>
      <c r="AP245" s="202"/>
      <c r="AQ245" s="202"/>
      <c r="AR245" s="202"/>
      <c r="AS245" s="202"/>
      <c r="AT245" s="202"/>
      <c r="AU245" s="202"/>
      <c r="AV245" s="202"/>
      <c r="AW245" s="202"/>
      <c r="AX245" s="202"/>
      <c r="AY245" s="202"/>
      <c r="AZ245" s="202"/>
      <c r="BA245" s="202"/>
      <c r="BB245" s="202"/>
      <c r="BC245" s="202"/>
      <c r="BD245" s="202"/>
      <c r="BE245" s="202"/>
    </row>
    <row r="246" spans="39:57" ht="14.25" customHeight="1" x14ac:dyDescent="0.25">
      <c r="AM246" s="202"/>
      <c r="AN246" s="202"/>
      <c r="AO246" s="202"/>
      <c r="AP246" s="202"/>
      <c r="AQ246" s="202"/>
      <c r="AR246" s="202"/>
      <c r="AS246" s="202"/>
      <c r="AT246" s="202"/>
      <c r="AU246" s="202"/>
      <c r="AV246" s="202"/>
      <c r="AW246" s="202"/>
      <c r="AX246" s="202"/>
      <c r="AY246" s="202"/>
      <c r="AZ246" s="202"/>
      <c r="BA246" s="202"/>
      <c r="BB246" s="202"/>
      <c r="BC246" s="202"/>
      <c r="BD246" s="202"/>
      <c r="BE246" s="202"/>
    </row>
    <row r="247" spans="39:57" ht="14.25" customHeight="1" x14ac:dyDescent="0.25">
      <c r="AM247" s="202"/>
      <c r="AN247" s="202"/>
      <c r="AO247" s="202"/>
      <c r="AP247" s="202"/>
      <c r="AQ247" s="202"/>
      <c r="AR247" s="202"/>
      <c r="AS247" s="202"/>
      <c r="AT247" s="202"/>
      <c r="AU247" s="202"/>
      <c r="AV247" s="202"/>
      <c r="AW247" s="202"/>
      <c r="AX247" s="202"/>
      <c r="AY247" s="202"/>
      <c r="AZ247" s="202"/>
      <c r="BA247" s="202"/>
      <c r="BB247" s="202"/>
      <c r="BC247" s="202"/>
      <c r="BD247" s="202"/>
      <c r="BE247" s="202"/>
    </row>
    <row r="248" spans="39:57" ht="14.25" customHeight="1" x14ac:dyDescent="0.25">
      <c r="AM248" s="202"/>
      <c r="AN248" s="202"/>
      <c r="AO248" s="202"/>
      <c r="AP248" s="202"/>
      <c r="AQ248" s="202"/>
      <c r="AR248" s="202"/>
      <c r="AS248" s="202"/>
      <c r="AT248" s="202"/>
      <c r="AU248" s="202"/>
      <c r="AV248" s="202"/>
      <c r="AW248" s="202"/>
      <c r="AX248" s="202"/>
      <c r="AY248" s="202"/>
      <c r="AZ248" s="202"/>
      <c r="BA248" s="202"/>
      <c r="BB248" s="202"/>
      <c r="BC248" s="202"/>
      <c r="BD248" s="202"/>
      <c r="BE248" s="202"/>
    </row>
    <row r="249" spans="39:57" ht="14.25" customHeight="1" x14ac:dyDescent="0.25">
      <c r="AM249" s="202"/>
      <c r="AN249" s="202"/>
      <c r="AO249" s="202"/>
      <c r="AP249" s="202"/>
      <c r="AQ249" s="202"/>
      <c r="AR249" s="202"/>
      <c r="AS249" s="202"/>
      <c r="AT249" s="202"/>
      <c r="AU249" s="202"/>
      <c r="AV249" s="202"/>
      <c r="AW249" s="202"/>
      <c r="AX249" s="202"/>
      <c r="AY249" s="202"/>
      <c r="AZ249" s="202"/>
      <c r="BA249" s="202"/>
      <c r="BB249" s="202"/>
      <c r="BC249" s="202"/>
      <c r="BD249" s="202"/>
      <c r="BE249" s="202"/>
    </row>
    <row r="250" spans="39:57" ht="14.25" customHeight="1" x14ac:dyDescent="0.25">
      <c r="AM250" s="202"/>
      <c r="AN250" s="202"/>
      <c r="AO250" s="202"/>
      <c r="AP250" s="202"/>
      <c r="AQ250" s="202"/>
      <c r="AR250" s="202"/>
      <c r="AS250" s="202"/>
      <c r="AT250" s="202"/>
      <c r="AU250" s="202"/>
      <c r="AV250" s="202"/>
      <c r="AW250" s="202"/>
      <c r="AX250" s="202"/>
      <c r="AY250" s="202"/>
      <c r="AZ250" s="202"/>
      <c r="BA250" s="202"/>
      <c r="BB250" s="202"/>
      <c r="BC250" s="202"/>
      <c r="BD250" s="202"/>
      <c r="BE250" s="202"/>
    </row>
    <row r="251" spans="39:57" ht="14.25" customHeight="1" x14ac:dyDescent="0.25">
      <c r="AM251" s="202"/>
      <c r="AN251" s="202"/>
      <c r="AO251" s="202"/>
      <c r="AP251" s="202"/>
      <c r="AQ251" s="202"/>
      <c r="AR251" s="202"/>
      <c r="AS251" s="202"/>
      <c r="AT251" s="202"/>
      <c r="AU251" s="202"/>
      <c r="AV251" s="202"/>
      <c r="AW251" s="202"/>
      <c r="AX251" s="202"/>
      <c r="AY251" s="202"/>
      <c r="AZ251" s="202"/>
      <c r="BA251" s="202"/>
      <c r="BB251" s="202"/>
      <c r="BC251" s="202"/>
      <c r="BD251" s="202"/>
      <c r="BE251" s="202"/>
    </row>
    <row r="252" spans="39:57" ht="14.25" customHeight="1" x14ac:dyDescent="0.25">
      <c r="AM252" s="202"/>
      <c r="AN252" s="202"/>
      <c r="AO252" s="202"/>
      <c r="AP252" s="202"/>
      <c r="AQ252" s="202"/>
      <c r="AR252" s="202"/>
      <c r="AS252" s="202"/>
      <c r="AT252" s="202"/>
      <c r="AU252" s="202"/>
      <c r="AV252" s="202"/>
      <c r="AW252" s="202"/>
      <c r="AX252" s="202"/>
      <c r="AY252" s="202"/>
      <c r="AZ252" s="202"/>
      <c r="BA252" s="202"/>
      <c r="BB252" s="202"/>
      <c r="BC252" s="202"/>
      <c r="BD252" s="202"/>
      <c r="BE252" s="202"/>
    </row>
    <row r="253" spans="39:57" ht="14.25" customHeight="1" x14ac:dyDescent="0.25">
      <c r="AM253" s="202"/>
      <c r="AN253" s="202"/>
      <c r="AO253" s="202"/>
      <c r="AP253" s="202"/>
      <c r="AQ253" s="202"/>
      <c r="AR253" s="202"/>
      <c r="AS253" s="202"/>
      <c r="AT253" s="202"/>
      <c r="AU253" s="202"/>
      <c r="AV253" s="202"/>
      <c r="AW253" s="202"/>
      <c r="AX253" s="202"/>
      <c r="AY253" s="202"/>
      <c r="AZ253" s="202"/>
      <c r="BA253" s="202"/>
      <c r="BB253" s="202"/>
      <c r="BC253" s="202"/>
      <c r="BD253" s="202"/>
      <c r="BE253" s="202"/>
    </row>
    <row r="254" spans="39:57" ht="14.25" customHeight="1" x14ac:dyDescent="0.25">
      <c r="AM254" s="202"/>
      <c r="AN254" s="202"/>
      <c r="AO254" s="202"/>
      <c r="AP254" s="202"/>
      <c r="AQ254" s="202"/>
      <c r="AR254" s="202"/>
      <c r="AS254" s="202"/>
      <c r="AT254" s="202"/>
      <c r="AU254" s="202"/>
      <c r="AV254" s="202"/>
      <c r="AW254" s="202"/>
      <c r="AX254" s="202"/>
      <c r="AY254" s="202"/>
      <c r="AZ254" s="202"/>
      <c r="BA254" s="202"/>
      <c r="BB254" s="202"/>
      <c r="BC254" s="202"/>
      <c r="BD254" s="202"/>
      <c r="BE254" s="202"/>
    </row>
    <row r="255" spans="39:57" ht="14.25" customHeight="1" x14ac:dyDescent="0.25">
      <c r="AM255" s="202"/>
      <c r="AN255" s="202"/>
      <c r="AO255" s="202"/>
      <c r="AP255" s="202"/>
      <c r="AQ255" s="202"/>
      <c r="AR255" s="202"/>
      <c r="AS255" s="202"/>
      <c r="AT255" s="202"/>
      <c r="AU255" s="202"/>
      <c r="AV255" s="202"/>
      <c r="AW255" s="202"/>
      <c r="AX255" s="202"/>
      <c r="AY255" s="202"/>
      <c r="AZ255" s="202"/>
      <c r="BA255" s="202"/>
      <c r="BB255" s="202"/>
      <c r="BC255" s="202"/>
      <c r="BD255" s="202"/>
      <c r="BE255" s="202"/>
    </row>
    <row r="256" spans="39:57" ht="14.25" customHeight="1" x14ac:dyDescent="0.25">
      <c r="AM256" s="202"/>
      <c r="AN256" s="202"/>
      <c r="AO256" s="202"/>
      <c r="AP256" s="202"/>
      <c r="AQ256" s="202"/>
      <c r="AR256" s="202"/>
      <c r="AS256" s="202"/>
      <c r="AT256" s="202"/>
      <c r="AU256" s="202"/>
      <c r="AV256" s="202"/>
      <c r="AW256" s="202"/>
      <c r="AX256" s="202"/>
      <c r="AY256" s="202"/>
      <c r="AZ256" s="202"/>
      <c r="BA256" s="202"/>
      <c r="BB256" s="202"/>
      <c r="BC256" s="202"/>
      <c r="BD256" s="202"/>
      <c r="BE256" s="202"/>
    </row>
    <row r="257" spans="39:57" ht="14.25" customHeight="1" x14ac:dyDescent="0.25">
      <c r="AM257" s="202"/>
      <c r="AN257" s="202"/>
      <c r="AO257" s="202"/>
      <c r="AP257" s="202"/>
      <c r="AQ257" s="202"/>
      <c r="AR257" s="202"/>
      <c r="AS257" s="202"/>
      <c r="AT257" s="202"/>
      <c r="AU257" s="202"/>
      <c r="AV257" s="202"/>
      <c r="AW257" s="202"/>
      <c r="AX257" s="202"/>
      <c r="AY257" s="202"/>
      <c r="AZ257" s="202"/>
      <c r="BA257" s="202"/>
      <c r="BB257" s="202"/>
      <c r="BC257" s="202"/>
      <c r="BD257" s="202"/>
      <c r="BE257" s="202"/>
    </row>
    <row r="258" spans="39:57" ht="14.25" customHeight="1" x14ac:dyDescent="0.25">
      <c r="AM258" s="202"/>
      <c r="AN258" s="202"/>
      <c r="AO258" s="202"/>
      <c r="AP258" s="202"/>
      <c r="AQ258" s="202"/>
      <c r="AR258" s="202"/>
      <c r="AS258" s="202"/>
      <c r="AT258" s="202"/>
      <c r="AU258" s="202"/>
      <c r="AV258" s="202"/>
      <c r="AW258" s="202"/>
      <c r="AX258" s="202"/>
      <c r="AY258" s="202"/>
      <c r="AZ258" s="202"/>
      <c r="BA258" s="202"/>
      <c r="BB258" s="202"/>
      <c r="BC258" s="202"/>
      <c r="BD258" s="202"/>
      <c r="BE258" s="202"/>
    </row>
    <row r="259" spans="39:57" ht="14.25" customHeight="1" x14ac:dyDescent="0.25">
      <c r="AM259" s="202"/>
      <c r="AN259" s="202"/>
      <c r="AO259" s="202"/>
      <c r="AP259" s="202"/>
      <c r="AQ259" s="202"/>
      <c r="AR259" s="202"/>
      <c r="AS259" s="202"/>
      <c r="AT259" s="202"/>
      <c r="AU259" s="202"/>
      <c r="AV259" s="202"/>
      <c r="AW259" s="202"/>
      <c r="AX259" s="202"/>
      <c r="AY259" s="202"/>
      <c r="AZ259" s="202"/>
      <c r="BA259" s="202"/>
      <c r="BB259" s="202"/>
      <c r="BC259" s="202"/>
      <c r="BD259" s="202"/>
      <c r="BE259" s="202"/>
    </row>
    <row r="260" spans="39:57" ht="14.25" customHeight="1" x14ac:dyDescent="0.25">
      <c r="AM260" s="202"/>
      <c r="AN260" s="202"/>
      <c r="AO260" s="202"/>
      <c r="AP260" s="202"/>
      <c r="AQ260" s="202"/>
      <c r="AR260" s="202"/>
      <c r="AS260" s="202"/>
      <c r="AT260" s="202"/>
      <c r="AU260" s="202"/>
      <c r="AV260" s="202"/>
      <c r="AW260" s="202"/>
      <c r="AX260" s="202"/>
      <c r="AY260" s="202"/>
      <c r="AZ260" s="202"/>
      <c r="BA260" s="202"/>
      <c r="BB260" s="202"/>
      <c r="BC260" s="202"/>
      <c r="BD260" s="202"/>
      <c r="BE260" s="202"/>
    </row>
    <row r="261" spans="39:57" ht="14.25" customHeight="1" x14ac:dyDescent="0.25">
      <c r="AM261" s="202"/>
      <c r="AN261" s="202"/>
      <c r="AO261" s="202"/>
      <c r="AP261" s="202"/>
      <c r="AQ261" s="202"/>
      <c r="AR261" s="202"/>
      <c r="AS261" s="202"/>
      <c r="AT261" s="202"/>
      <c r="AU261" s="202"/>
      <c r="AV261" s="202"/>
      <c r="AW261" s="202"/>
      <c r="AX261" s="202"/>
      <c r="AY261" s="202"/>
      <c r="AZ261" s="202"/>
      <c r="BA261" s="202"/>
      <c r="BB261" s="202"/>
      <c r="BC261" s="202"/>
      <c r="BD261" s="202"/>
      <c r="BE261" s="202"/>
    </row>
    <row r="262" spans="39:57" ht="14.25" customHeight="1" x14ac:dyDescent="0.25">
      <c r="AM262" s="202"/>
      <c r="AN262" s="202"/>
      <c r="AO262" s="202"/>
      <c r="AP262" s="202"/>
      <c r="AQ262" s="202"/>
      <c r="AR262" s="202"/>
      <c r="AS262" s="202"/>
      <c r="AT262" s="202"/>
      <c r="AU262" s="202"/>
      <c r="AV262" s="202"/>
      <c r="AW262" s="202"/>
      <c r="AX262" s="202"/>
      <c r="AY262" s="202"/>
      <c r="AZ262" s="202"/>
      <c r="BA262" s="202"/>
      <c r="BB262" s="202"/>
      <c r="BC262" s="202"/>
      <c r="BD262" s="202"/>
      <c r="BE262" s="202"/>
    </row>
    <row r="263" spans="39:57" ht="14.25" customHeight="1" x14ac:dyDescent="0.25">
      <c r="AM263" s="202"/>
      <c r="AN263" s="202"/>
      <c r="AO263" s="202"/>
      <c r="AP263" s="202"/>
      <c r="AQ263" s="202"/>
      <c r="AR263" s="202"/>
      <c r="AS263" s="202"/>
      <c r="AT263" s="202"/>
      <c r="AU263" s="202"/>
      <c r="AV263" s="202"/>
      <c r="AW263" s="202"/>
      <c r="AX263" s="202"/>
      <c r="AY263" s="202"/>
      <c r="AZ263" s="202"/>
      <c r="BA263" s="202"/>
      <c r="BB263" s="202"/>
      <c r="BC263" s="202"/>
      <c r="BD263" s="202"/>
      <c r="BE263" s="202"/>
    </row>
    <row r="264" spans="39:57" ht="14.25" customHeight="1" x14ac:dyDescent="0.25">
      <c r="AM264" s="202"/>
      <c r="AN264" s="202"/>
      <c r="AO264" s="202"/>
      <c r="AP264" s="202"/>
      <c r="AQ264" s="202"/>
      <c r="AR264" s="202"/>
      <c r="AS264" s="202"/>
      <c r="AT264" s="202"/>
      <c r="AU264" s="202"/>
      <c r="AV264" s="202"/>
      <c r="AW264" s="202"/>
      <c r="AX264" s="202"/>
      <c r="AY264" s="202"/>
      <c r="AZ264" s="202"/>
      <c r="BA264" s="202"/>
      <c r="BB264" s="202"/>
      <c r="BC264" s="202"/>
      <c r="BD264" s="202"/>
      <c r="BE264" s="202"/>
    </row>
    <row r="265" spans="39:57" ht="14.25" customHeight="1" x14ac:dyDescent="0.25">
      <c r="AM265" s="202"/>
      <c r="AN265" s="202"/>
      <c r="AO265" s="202"/>
      <c r="AP265" s="202"/>
      <c r="AQ265" s="202"/>
      <c r="AR265" s="202"/>
      <c r="AS265" s="202"/>
      <c r="AT265" s="202"/>
      <c r="AU265" s="202"/>
      <c r="AV265" s="202"/>
      <c r="AW265" s="202"/>
      <c r="AX265" s="202"/>
      <c r="AY265" s="202"/>
      <c r="AZ265" s="202"/>
      <c r="BA265" s="202"/>
      <c r="BB265" s="202"/>
      <c r="BC265" s="202"/>
      <c r="BD265" s="202"/>
      <c r="BE265" s="202"/>
    </row>
    <row r="266" spans="39:57" ht="14.25" customHeight="1" x14ac:dyDescent="0.25">
      <c r="AM266" s="202"/>
      <c r="AN266" s="202"/>
      <c r="AO266" s="202"/>
      <c r="AP266" s="202"/>
      <c r="AQ266" s="202"/>
      <c r="AR266" s="202"/>
      <c r="AS266" s="202"/>
      <c r="AT266" s="202"/>
      <c r="AU266" s="202"/>
      <c r="AV266" s="202"/>
      <c r="AW266" s="202"/>
      <c r="AX266" s="202"/>
      <c r="AY266" s="202"/>
      <c r="AZ266" s="202"/>
      <c r="BA266" s="202"/>
      <c r="BB266" s="202"/>
      <c r="BC266" s="202"/>
      <c r="BD266" s="202"/>
      <c r="BE266" s="202"/>
    </row>
    <row r="267" spans="39:57" ht="14.25" customHeight="1" x14ac:dyDescent="0.25">
      <c r="AM267" s="202"/>
      <c r="AN267" s="202"/>
      <c r="AO267" s="202"/>
      <c r="AP267" s="202"/>
      <c r="AQ267" s="202"/>
      <c r="AR267" s="202"/>
      <c r="AS267" s="202"/>
      <c r="AT267" s="202"/>
      <c r="AU267" s="202"/>
      <c r="AV267" s="202"/>
      <c r="AW267" s="202"/>
      <c r="AX267" s="202"/>
      <c r="AY267" s="202"/>
      <c r="AZ267" s="202"/>
      <c r="BA267" s="202"/>
      <c r="BB267" s="202"/>
      <c r="BC267" s="202"/>
      <c r="BD267" s="202"/>
      <c r="BE267" s="202"/>
    </row>
    <row r="268" spans="39:57" ht="14.25" customHeight="1" x14ac:dyDescent="0.25">
      <c r="AM268" s="202"/>
      <c r="AN268" s="202"/>
      <c r="AO268" s="202"/>
      <c r="AP268" s="202"/>
      <c r="AQ268" s="202"/>
      <c r="AR268" s="202"/>
      <c r="AS268" s="202"/>
      <c r="AT268" s="202"/>
      <c r="AU268" s="202"/>
      <c r="AV268" s="202"/>
      <c r="AW268" s="202"/>
      <c r="AX268" s="202"/>
      <c r="AY268" s="202"/>
      <c r="AZ268" s="202"/>
      <c r="BA268" s="202"/>
      <c r="BB268" s="202"/>
      <c r="BC268" s="202"/>
      <c r="BD268" s="202"/>
      <c r="BE268" s="202"/>
    </row>
    <row r="269" spans="39:57" ht="14.25" customHeight="1" x14ac:dyDescent="0.25">
      <c r="AM269" s="202"/>
      <c r="AN269" s="202"/>
      <c r="AO269" s="202"/>
      <c r="AP269" s="202"/>
      <c r="AQ269" s="202"/>
      <c r="AR269" s="202"/>
      <c r="AS269" s="202"/>
      <c r="AT269" s="202"/>
      <c r="AU269" s="202"/>
      <c r="AV269" s="202"/>
      <c r="AW269" s="202"/>
      <c r="AX269" s="202"/>
      <c r="AY269" s="202"/>
      <c r="AZ269" s="202"/>
      <c r="BA269" s="202"/>
      <c r="BB269" s="202"/>
      <c r="BC269" s="202"/>
      <c r="BD269" s="202"/>
      <c r="BE269" s="202"/>
    </row>
    <row r="270" spans="39:57" ht="14.25" customHeight="1" x14ac:dyDescent="0.25">
      <c r="AM270" s="202"/>
      <c r="AN270" s="202"/>
      <c r="AO270" s="202"/>
      <c r="AP270" s="202"/>
      <c r="AQ270" s="202"/>
      <c r="AR270" s="202"/>
      <c r="AS270" s="202"/>
      <c r="AT270" s="202"/>
      <c r="AU270" s="202"/>
      <c r="AV270" s="202"/>
      <c r="AW270" s="202"/>
      <c r="AX270" s="202"/>
      <c r="AY270" s="202"/>
      <c r="AZ270" s="202"/>
      <c r="BA270" s="202"/>
      <c r="BB270" s="202"/>
      <c r="BC270" s="202"/>
      <c r="BD270" s="202"/>
      <c r="BE270" s="202"/>
    </row>
    <row r="271" spans="39:57" ht="14.25" customHeight="1" x14ac:dyDescent="0.25">
      <c r="AM271" s="202"/>
      <c r="AN271" s="202"/>
      <c r="AO271" s="202"/>
      <c r="AP271" s="202"/>
      <c r="AQ271" s="202"/>
      <c r="AR271" s="202"/>
      <c r="AS271" s="202"/>
      <c r="AT271" s="202"/>
      <c r="AU271" s="202"/>
      <c r="AV271" s="202"/>
      <c r="AW271" s="202"/>
      <c r="AX271" s="202"/>
      <c r="AY271" s="202"/>
      <c r="AZ271" s="202"/>
      <c r="BA271" s="202"/>
      <c r="BB271" s="202"/>
      <c r="BC271" s="202"/>
      <c r="BD271" s="202"/>
      <c r="BE271" s="202"/>
    </row>
    <row r="272" spans="39:57" ht="14.25" customHeight="1" x14ac:dyDescent="0.25">
      <c r="AM272" s="202"/>
      <c r="AN272" s="202"/>
      <c r="AO272" s="202"/>
      <c r="AP272" s="202"/>
      <c r="AQ272" s="202"/>
      <c r="AR272" s="202"/>
      <c r="AS272" s="202"/>
      <c r="AT272" s="202"/>
      <c r="AU272" s="202"/>
      <c r="AV272" s="202"/>
      <c r="AW272" s="202"/>
      <c r="AX272" s="202"/>
      <c r="AY272" s="202"/>
      <c r="AZ272" s="202"/>
      <c r="BA272" s="202"/>
      <c r="BB272" s="202"/>
      <c r="BC272" s="202"/>
      <c r="BD272" s="202"/>
      <c r="BE272" s="202"/>
    </row>
    <row r="273" spans="39:57" ht="14.25" customHeight="1" x14ac:dyDescent="0.25">
      <c r="AM273" s="202"/>
      <c r="AN273" s="202"/>
      <c r="AO273" s="202"/>
      <c r="AP273" s="202"/>
      <c r="AQ273" s="202"/>
      <c r="AR273" s="202"/>
      <c r="AS273" s="202"/>
      <c r="AT273" s="202"/>
      <c r="AU273" s="202"/>
      <c r="AV273" s="202"/>
      <c r="AW273" s="202"/>
      <c r="AX273" s="202"/>
      <c r="AY273" s="202"/>
      <c r="AZ273" s="202"/>
      <c r="BA273" s="202"/>
      <c r="BB273" s="202"/>
      <c r="BC273" s="202"/>
      <c r="BD273" s="202"/>
      <c r="BE273" s="202"/>
    </row>
    <row r="274" spans="39:57" ht="14.25" customHeight="1" x14ac:dyDescent="0.25">
      <c r="AM274" s="202"/>
      <c r="AN274" s="202"/>
      <c r="AO274" s="202"/>
      <c r="AP274" s="202"/>
      <c r="AQ274" s="202"/>
      <c r="AR274" s="202"/>
      <c r="AS274" s="202"/>
      <c r="AT274" s="202"/>
      <c r="AU274" s="202"/>
      <c r="AV274" s="202"/>
      <c r="AW274" s="202"/>
      <c r="AX274" s="202"/>
      <c r="AY274" s="202"/>
      <c r="AZ274" s="202"/>
      <c r="BA274" s="202"/>
      <c r="BB274" s="202"/>
      <c r="BC274" s="202"/>
      <c r="BD274" s="202"/>
      <c r="BE274" s="202"/>
    </row>
    <row r="275" spans="39:57" ht="14.25" customHeight="1" x14ac:dyDescent="0.25">
      <c r="AM275" s="202"/>
      <c r="AN275" s="202"/>
      <c r="AO275" s="202"/>
      <c r="AP275" s="202"/>
      <c r="AQ275" s="202"/>
      <c r="AR275" s="202"/>
      <c r="AS275" s="202"/>
      <c r="AT275" s="202"/>
      <c r="AU275" s="202"/>
      <c r="AV275" s="202"/>
      <c r="AW275" s="202"/>
      <c r="AX275" s="202"/>
      <c r="AY275" s="202"/>
      <c r="AZ275" s="202"/>
      <c r="BA275" s="202"/>
      <c r="BB275" s="202"/>
      <c r="BC275" s="202"/>
      <c r="BD275" s="202"/>
      <c r="BE275" s="202"/>
    </row>
    <row r="276" spans="39:57" ht="14.25" customHeight="1" x14ac:dyDescent="0.25">
      <c r="AM276" s="202"/>
      <c r="AN276" s="202"/>
      <c r="AO276" s="202"/>
      <c r="AP276" s="202"/>
      <c r="AQ276" s="202"/>
      <c r="AR276" s="202"/>
      <c r="AS276" s="202"/>
      <c r="AT276" s="202"/>
      <c r="AU276" s="202"/>
      <c r="AV276" s="202"/>
      <c r="AW276" s="202"/>
      <c r="AX276" s="202"/>
      <c r="AY276" s="202"/>
      <c r="AZ276" s="202"/>
      <c r="BA276" s="202"/>
      <c r="BB276" s="202"/>
      <c r="BC276" s="202"/>
      <c r="BD276" s="202"/>
      <c r="BE276" s="202"/>
    </row>
    <row r="277" spans="39:57" ht="14.25" customHeight="1" x14ac:dyDescent="0.25">
      <c r="AM277" s="202"/>
      <c r="AN277" s="202"/>
      <c r="AO277" s="202"/>
      <c r="AP277" s="202"/>
      <c r="AQ277" s="202"/>
      <c r="AR277" s="202"/>
      <c r="AS277" s="202"/>
      <c r="AT277" s="202"/>
      <c r="AU277" s="202"/>
      <c r="AV277" s="202"/>
      <c r="AW277" s="202"/>
      <c r="AX277" s="202"/>
      <c r="AY277" s="202"/>
      <c r="AZ277" s="202"/>
      <c r="BA277" s="202"/>
      <c r="BB277" s="202"/>
      <c r="BC277" s="202"/>
      <c r="BD277" s="202"/>
      <c r="BE277" s="202"/>
    </row>
    <row r="278" spans="39:57" ht="14.25" customHeight="1" x14ac:dyDescent="0.25">
      <c r="AM278" s="202"/>
      <c r="AN278" s="202"/>
      <c r="AO278" s="202"/>
      <c r="AP278" s="202"/>
      <c r="AQ278" s="202"/>
      <c r="AR278" s="202"/>
      <c r="AS278" s="202"/>
      <c r="AT278" s="202"/>
      <c r="AU278" s="202"/>
      <c r="AV278" s="202"/>
      <c r="AW278" s="202"/>
      <c r="AX278" s="202"/>
      <c r="AY278" s="202"/>
      <c r="AZ278" s="202"/>
      <c r="BA278" s="202"/>
      <c r="BB278" s="202"/>
      <c r="BC278" s="202"/>
      <c r="BD278" s="202"/>
      <c r="BE278" s="202"/>
    </row>
    <row r="279" spans="39:57" ht="14.25" customHeight="1" x14ac:dyDescent="0.25">
      <c r="AM279" s="202"/>
      <c r="AN279" s="202"/>
      <c r="AO279" s="202"/>
      <c r="AP279" s="202"/>
      <c r="AQ279" s="202"/>
      <c r="AR279" s="202"/>
      <c r="AS279" s="202"/>
      <c r="AT279" s="202"/>
      <c r="AU279" s="202"/>
      <c r="AV279" s="202"/>
      <c r="AW279" s="202"/>
      <c r="AX279" s="202"/>
      <c r="AY279" s="202"/>
      <c r="AZ279" s="202"/>
      <c r="BA279" s="202"/>
      <c r="BB279" s="202"/>
      <c r="BC279" s="202"/>
      <c r="BD279" s="202"/>
      <c r="BE279" s="202"/>
    </row>
    <row r="280" spans="39:57" ht="14.25" customHeight="1" x14ac:dyDescent="0.25">
      <c r="AM280" s="202"/>
      <c r="AN280" s="202"/>
      <c r="AO280" s="202"/>
      <c r="AP280" s="202"/>
      <c r="AQ280" s="202"/>
      <c r="AR280" s="202"/>
      <c r="AS280" s="202"/>
      <c r="AT280" s="202"/>
      <c r="AU280" s="202"/>
      <c r="AV280" s="202"/>
      <c r="AW280" s="202"/>
      <c r="AX280" s="202"/>
      <c r="AY280" s="202"/>
      <c r="AZ280" s="202"/>
      <c r="BA280" s="202"/>
      <c r="BB280" s="202"/>
      <c r="BC280" s="202"/>
      <c r="BD280" s="202"/>
      <c r="BE280" s="202"/>
    </row>
    <row r="281" spans="39:57" ht="14.25" customHeight="1" x14ac:dyDescent="0.25">
      <c r="AM281" s="202"/>
      <c r="AN281" s="202"/>
      <c r="AO281" s="202"/>
      <c r="AP281" s="202"/>
      <c r="AQ281" s="202"/>
      <c r="AR281" s="202"/>
      <c r="AS281" s="202"/>
      <c r="AT281" s="202"/>
      <c r="AU281" s="202"/>
      <c r="AV281" s="202"/>
      <c r="AW281" s="202"/>
      <c r="AX281" s="202"/>
      <c r="AY281" s="202"/>
      <c r="AZ281" s="202"/>
      <c r="BA281" s="202"/>
      <c r="BB281" s="202"/>
      <c r="BC281" s="202"/>
      <c r="BD281" s="202"/>
      <c r="BE281" s="202"/>
    </row>
    <row r="282" spans="39:57" ht="14.25" customHeight="1" x14ac:dyDescent="0.25">
      <c r="AM282" s="202"/>
      <c r="AN282" s="202"/>
      <c r="AO282" s="202"/>
      <c r="AP282" s="202"/>
      <c r="AQ282" s="202"/>
      <c r="AR282" s="202"/>
      <c r="AS282" s="202"/>
      <c r="AT282" s="202"/>
      <c r="AU282" s="202"/>
      <c r="AV282" s="202"/>
      <c r="AW282" s="202"/>
      <c r="AX282" s="202"/>
      <c r="AY282" s="202"/>
      <c r="AZ282" s="202"/>
      <c r="BA282" s="202"/>
      <c r="BB282" s="202"/>
      <c r="BC282" s="202"/>
      <c r="BD282" s="202"/>
      <c r="BE282" s="202"/>
    </row>
    <row r="283" spans="39:57" ht="14.25" customHeight="1" x14ac:dyDescent="0.25">
      <c r="AM283" s="202"/>
      <c r="AN283" s="202"/>
      <c r="AO283" s="202"/>
      <c r="AP283" s="202"/>
      <c r="AQ283" s="202"/>
      <c r="AR283" s="202"/>
      <c r="AS283" s="202"/>
      <c r="AT283" s="202"/>
      <c r="AU283" s="202"/>
      <c r="AV283" s="202"/>
      <c r="AW283" s="202"/>
      <c r="AX283" s="202"/>
      <c r="AY283" s="202"/>
      <c r="AZ283" s="202"/>
      <c r="BA283" s="202"/>
      <c r="BB283" s="202"/>
      <c r="BC283" s="202"/>
      <c r="BD283" s="202"/>
      <c r="BE283" s="202"/>
    </row>
    <row r="284" spans="39:57" ht="14.25" customHeight="1" x14ac:dyDescent="0.25">
      <c r="AM284" s="202"/>
      <c r="AN284" s="202"/>
      <c r="AO284" s="202"/>
      <c r="AP284" s="202"/>
      <c r="AQ284" s="202"/>
      <c r="AR284" s="202"/>
      <c r="AS284" s="202"/>
      <c r="AT284" s="202"/>
      <c r="AU284" s="202"/>
      <c r="AV284" s="202"/>
      <c r="AW284" s="202"/>
      <c r="AX284" s="202"/>
      <c r="AY284" s="202"/>
      <c r="AZ284" s="202"/>
      <c r="BA284" s="202"/>
      <c r="BB284" s="202"/>
      <c r="BC284" s="202"/>
      <c r="BD284" s="202"/>
      <c r="BE284" s="202"/>
    </row>
    <row r="285" spans="39:57" ht="14.25" customHeight="1" x14ac:dyDescent="0.25">
      <c r="AM285" s="202"/>
      <c r="AN285" s="202"/>
      <c r="AO285" s="202"/>
      <c r="AP285" s="202"/>
      <c r="AQ285" s="202"/>
      <c r="AR285" s="202"/>
      <c r="AS285" s="202"/>
      <c r="AT285" s="202"/>
      <c r="AU285" s="202"/>
      <c r="AV285" s="202"/>
      <c r="AW285" s="202"/>
      <c r="AX285" s="202"/>
      <c r="AY285" s="202"/>
      <c r="AZ285" s="202"/>
      <c r="BA285" s="202"/>
      <c r="BB285" s="202"/>
      <c r="BC285" s="202"/>
      <c r="BD285" s="202"/>
      <c r="BE285" s="202"/>
    </row>
    <row r="286" spans="39:57" ht="14.25" customHeight="1" x14ac:dyDescent="0.25">
      <c r="AM286" s="202"/>
      <c r="AN286" s="202"/>
      <c r="AO286" s="202"/>
      <c r="AP286" s="202"/>
      <c r="AQ286" s="202"/>
      <c r="AR286" s="202"/>
      <c r="AS286" s="202"/>
      <c r="AT286" s="202"/>
      <c r="AU286" s="202"/>
      <c r="AV286" s="202"/>
      <c r="AW286" s="202"/>
      <c r="AX286" s="202"/>
      <c r="AY286" s="202"/>
      <c r="AZ286" s="202"/>
      <c r="BA286" s="202"/>
      <c r="BB286" s="202"/>
      <c r="BC286" s="202"/>
      <c r="BD286" s="202"/>
      <c r="BE286" s="202"/>
    </row>
    <row r="287" spans="39:57" ht="14.25" customHeight="1" x14ac:dyDescent="0.25">
      <c r="AM287" s="202"/>
      <c r="AN287" s="202"/>
      <c r="AO287" s="202"/>
      <c r="AP287" s="202"/>
      <c r="AQ287" s="202"/>
      <c r="AR287" s="202"/>
      <c r="AS287" s="202"/>
      <c r="AT287" s="202"/>
      <c r="AU287" s="202"/>
      <c r="AV287" s="202"/>
      <c r="AW287" s="202"/>
      <c r="AX287" s="202"/>
      <c r="AY287" s="202"/>
      <c r="AZ287" s="202"/>
      <c r="BA287" s="202"/>
      <c r="BB287" s="202"/>
      <c r="BC287" s="202"/>
      <c r="BD287" s="202"/>
      <c r="BE287" s="202"/>
    </row>
    <row r="288" spans="39:57" ht="14.25" customHeight="1" x14ac:dyDescent="0.25">
      <c r="AM288" s="202"/>
      <c r="AN288" s="202"/>
      <c r="AO288" s="202"/>
      <c r="AP288" s="202"/>
      <c r="AQ288" s="202"/>
      <c r="AR288" s="202"/>
      <c r="AS288" s="202"/>
      <c r="AT288" s="202"/>
      <c r="AU288" s="202"/>
      <c r="AV288" s="202"/>
      <c r="AW288" s="202"/>
      <c r="AX288" s="202"/>
      <c r="AY288" s="202"/>
      <c r="AZ288" s="202"/>
      <c r="BA288" s="202"/>
      <c r="BB288" s="202"/>
      <c r="BC288" s="202"/>
      <c r="BD288" s="202"/>
      <c r="BE288" s="202"/>
    </row>
    <row r="289" spans="39:57" ht="14.25" customHeight="1" x14ac:dyDescent="0.25">
      <c r="AM289" s="202"/>
      <c r="AN289" s="202"/>
      <c r="AO289" s="202"/>
      <c r="AP289" s="202"/>
      <c r="AQ289" s="202"/>
      <c r="AR289" s="202"/>
      <c r="AS289" s="202"/>
      <c r="AT289" s="202"/>
      <c r="AU289" s="202"/>
      <c r="AV289" s="202"/>
      <c r="AW289" s="202"/>
      <c r="AX289" s="202"/>
      <c r="AY289" s="202"/>
      <c r="AZ289" s="202"/>
      <c r="BA289" s="202"/>
      <c r="BB289" s="202"/>
      <c r="BC289" s="202"/>
      <c r="BD289" s="202"/>
      <c r="BE289" s="202"/>
    </row>
    <row r="290" spans="39:57" ht="14.25" customHeight="1" x14ac:dyDescent="0.25">
      <c r="AM290" s="202"/>
      <c r="AN290" s="202"/>
      <c r="AO290" s="202"/>
      <c r="AP290" s="202"/>
      <c r="AQ290" s="202"/>
      <c r="AR290" s="202"/>
      <c r="AS290" s="202"/>
      <c r="AT290" s="202"/>
      <c r="AU290" s="202"/>
      <c r="AV290" s="202"/>
      <c r="AW290" s="202"/>
      <c r="AX290" s="202"/>
      <c r="AY290" s="202"/>
      <c r="AZ290" s="202"/>
      <c r="BA290" s="202"/>
      <c r="BB290" s="202"/>
      <c r="BC290" s="202"/>
      <c r="BD290" s="202"/>
      <c r="BE290" s="202"/>
    </row>
    <row r="291" spans="39:57" ht="14.25" customHeight="1" x14ac:dyDescent="0.25">
      <c r="AM291" s="202"/>
      <c r="AN291" s="202"/>
      <c r="AO291" s="202"/>
      <c r="AP291" s="202"/>
      <c r="AQ291" s="202"/>
      <c r="AR291" s="202"/>
      <c r="AS291" s="202"/>
      <c r="AT291" s="202"/>
      <c r="AU291" s="202"/>
      <c r="AV291" s="202"/>
      <c r="AW291" s="202"/>
      <c r="AX291" s="202"/>
      <c r="AY291" s="202"/>
      <c r="AZ291" s="202"/>
      <c r="BA291" s="202"/>
      <c r="BB291" s="202"/>
      <c r="BC291" s="202"/>
      <c r="BD291" s="202"/>
      <c r="BE291" s="202"/>
    </row>
    <row r="292" spans="39:57" ht="14.25" customHeight="1" x14ac:dyDescent="0.25">
      <c r="AM292" s="202"/>
      <c r="AN292" s="202"/>
      <c r="AO292" s="202"/>
      <c r="AP292" s="202"/>
      <c r="AQ292" s="202"/>
      <c r="AR292" s="202"/>
      <c r="AS292" s="202"/>
      <c r="AT292" s="202"/>
      <c r="AU292" s="202"/>
      <c r="AV292" s="202"/>
      <c r="AW292" s="202"/>
      <c r="AX292" s="202"/>
      <c r="AY292" s="202"/>
      <c r="AZ292" s="202"/>
      <c r="BA292" s="202"/>
      <c r="BB292" s="202"/>
      <c r="BC292" s="202"/>
      <c r="BD292" s="202"/>
      <c r="BE292" s="202"/>
    </row>
    <row r="293" spans="39:57" ht="14.25" customHeight="1" x14ac:dyDescent="0.25">
      <c r="AM293" s="202"/>
      <c r="AN293" s="202"/>
      <c r="AO293" s="202"/>
      <c r="AP293" s="202"/>
      <c r="AQ293" s="202"/>
      <c r="AR293" s="202"/>
      <c r="AS293" s="202"/>
      <c r="AT293" s="202"/>
      <c r="AU293" s="202"/>
      <c r="AV293" s="202"/>
      <c r="AW293" s="202"/>
      <c r="AX293" s="202"/>
      <c r="AY293" s="202"/>
      <c r="AZ293" s="202"/>
      <c r="BA293" s="202"/>
      <c r="BB293" s="202"/>
      <c r="BC293" s="202"/>
      <c r="BD293" s="202"/>
      <c r="BE293" s="202"/>
    </row>
    <row r="294" spans="39:57" ht="14.25" customHeight="1" x14ac:dyDescent="0.25">
      <c r="AM294" s="202"/>
      <c r="AN294" s="202"/>
      <c r="AO294" s="202"/>
      <c r="AP294" s="202"/>
      <c r="AQ294" s="202"/>
      <c r="AR294" s="202"/>
      <c r="AS294" s="202"/>
      <c r="AT294" s="202"/>
      <c r="AU294" s="202"/>
      <c r="AV294" s="202"/>
      <c r="AW294" s="202"/>
      <c r="AX294" s="202"/>
      <c r="AY294" s="202"/>
      <c r="AZ294" s="202"/>
      <c r="BA294" s="202"/>
      <c r="BB294" s="202"/>
      <c r="BC294" s="202"/>
      <c r="BD294" s="202"/>
      <c r="BE294" s="202"/>
    </row>
    <row r="295" spans="39:57" ht="14.25" customHeight="1" x14ac:dyDescent="0.25">
      <c r="AM295" s="202"/>
      <c r="AN295" s="202"/>
      <c r="AO295" s="202"/>
      <c r="AP295" s="202"/>
      <c r="AQ295" s="202"/>
      <c r="AR295" s="202"/>
      <c r="AS295" s="202"/>
      <c r="AT295" s="202"/>
      <c r="AU295" s="202"/>
      <c r="AV295" s="202"/>
      <c r="AW295" s="202"/>
      <c r="AX295" s="202"/>
      <c r="AY295" s="202"/>
      <c r="AZ295" s="202"/>
      <c r="BA295" s="202"/>
      <c r="BB295" s="202"/>
      <c r="BC295" s="202"/>
      <c r="BD295" s="202"/>
      <c r="BE295" s="202"/>
    </row>
    <row r="296" spans="39:57" ht="14.25" customHeight="1" x14ac:dyDescent="0.25">
      <c r="AM296" s="202"/>
      <c r="AN296" s="202"/>
      <c r="AO296" s="202"/>
      <c r="AP296" s="202"/>
      <c r="AQ296" s="202"/>
      <c r="AR296" s="202"/>
      <c r="AS296" s="202"/>
      <c r="AT296" s="202"/>
      <c r="AU296" s="202"/>
      <c r="AV296" s="202"/>
      <c r="AW296" s="202"/>
      <c r="AX296" s="202"/>
      <c r="AY296" s="202"/>
      <c r="AZ296" s="202"/>
      <c r="BA296" s="202"/>
      <c r="BB296" s="202"/>
      <c r="BC296" s="202"/>
      <c r="BD296" s="202"/>
      <c r="BE296" s="202"/>
    </row>
    <row r="297" spans="39:57" ht="14.25" customHeight="1" x14ac:dyDescent="0.25">
      <c r="AM297" s="202"/>
      <c r="AN297" s="202"/>
      <c r="AO297" s="202"/>
      <c r="AP297" s="202"/>
      <c r="AQ297" s="202"/>
      <c r="AR297" s="202"/>
      <c r="AS297" s="202"/>
      <c r="AT297" s="202"/>
      <c r="AU297" s="202"/>
      <c r="AV297" s="202"/>
      <c r="AW297" s="202"/>
      <c r="AX297" s="202"/>
      <c r="AY297" s="202"/>
      <c r="AZ297" s="202"/>
      <c r="BA297" s="202"/>
      <c r="BB297" s="202"/>
      <c r="BC297" s="202"/>
      <c r="BD297" s="202"/>
      <c r="BE297" s="202"/>
    </row>
    <row r="298" spans="39:57" ht="14.25" customHeight="1" x14ac:dyDescent="0.25">
      <c r="AM298" s="202"/>
      <c r="AN298" s="202"/>
      <c r="AO298" s="202"/>
      <c r="AP298" s="202"/>
      <c r="AQ298" s="202"/>
      <c r="AR298" s="202"/>
      <c r="AS298" s="202"/>
      <c r="AT298" s="202"/>
      <c r="AU298" s="202"/>
      <c r="AV298" s="202"/>
      <c r="AW298" s="202"/>
      <c r="AX298" s="202"/>
      <c r="AY298" s="202"/>
      <c r="AZ298" s="202"/>
      <c r="BA298" s="202"/>
      <c r="BB298" s="202"/>
      <c r="BC298" s="202"/>
      <c r="BD298" s="202"/>
      <c r="BE298" s="202"/>
    </row>
    <row r="299" spans="39:57" ht="14.25" customHeight="1" x14ac:dyDescent="0.25">
      <c r="AM299" s="202"/>
      <c r="AN299" s="202"/>
      <c r="AO299" s="202"/>
      <c r="AP299" s="202"/>
      <c r="AQ299" s="202"/>
      <c r="AR299" s="202"/>
      <c r="AS299" s="202"/>
      <c r="AT299" s="202"/>
      <c r="AU299" s="202"/>
      <c r="AV299" s="202"/>
      <c r="AW299" s="202"/>
      <c r="AX299" s="202"/>
      <c r="AY299" s="202"/>
      <c r="AZ299" s="202"/>
      <c r="BA299" s="202"/>
      <c r="BB299" s="202"/>
      <c r="BC299" s="202"/>
      <c r="BD299" s="202"/>
      <c r="BE299" s="202"/>
    </row>
    <row r="300" spans="39:57" ht="14.25" customHeight="1" x14ac:dyDescent="0.25">
      <c r="AM300" s="202"/>
      <c r="AN300" s="202"/>
      <c r="AO300" s="202"/>
      <c r="AP300" s="202"/>
      <c r="AQ300" s="202"/>
      <c r="AR300" s="202"/>
      <c r="AS300" s="202"/>
      <c r="AT300" s="202"/>
      <c r="AU300" s="202"/>
      <c r="AV300" s="202"/>
      <c r="AW300" s="202"/>
      <c r="AX300" s="202"/>
      <c r="AY300" s="202"/>
      <c r="AZ300" s="202"/>
      <c r="BA300" s="202"/>
      <c r="BB300" s="202"/>
      <c r="BC300" s="202"/>
      <c r="BD300" s="202"/>
      <c r="BE300" s="202"/>
    </row>
    <row r="301" spans="39:57" ht="14.25" customHeight="1" x14ac:dyDescent="0.25">
      <c r="AM301" s="202"/>
      <c r="AN301" s="202"/>
      <c r="AO301" s="202"/>
      <c r="AP301" s="202"/>
      <c r="AQ301" s="202"/>
      <c r="AR301" s="202"/>
      <c r="AS301" s="202"/>
      <c r="AT301" s="202"/>
      <c r="AU301" s="202"/>
      <c r="AV301" s="202"/>
      <c r="AW301" s="202"/>
      <c r="AX301" s="202"/>
      <c r="AY301" s="202"/>
      <c r="AZ301" s="202"/>
      <c r="BA301" s="202"/>
      <c r="BB301" s="202"/>
      <c r="BC301" s="202"/>
      <c r="BD301" s="202"/>
      <c r="BE301" s="202"/>
    </row>
    <row r="302" spans="39:57" ht="14.25" customHeight="1" x14ac:dyDescent="0.25">
      <c r="AM302" s="202"/>
      <c r="AN302" s="202"/>
      <c r="AO302" s="202"/>
      <c r="AP302" s="202"/>
      <c r="AQ302" s="202"/>
      <c r="AR302" s="202"/>
      <c r="AS302" s="202"/>
      <c r="AT302" s="202"/>
      <c r="AU302" s="202"/>
      <c r="AV302" s="202"/>
      <c r="AW302" s="202"/>
      <c r="AX302" s="202"/>
      <c r="AY302" s="202"/>
      <c r="AZ302" s="202"/>
      <c r="BA302" s="202"/>
      <c r="BB302" s="202"/>
      <c r="BC302" s="202"/>
      <c r="BD302" s="202"/>
      <c r="BE302" s="202"/>
    </row>
    <row r="303" spans="39:57" ht="14.25" customHeight="1" x14ac:dyDescent="0.25">
      <c r="AM303" s="202"/>
      <c r="AN303" s="202"/>
      <c r="AO303" s="202"/>
      <c r="AP303" s="202"/>
      <c r="AQ303" s="202"/>
      <c r="AR303" s="202"/>
      <c r="AS303" s="202"/>
      <c r="AT303" s="202"/>
      <c r="AU303" s="202"/>
      <c r="AV303" s="202"/>
      <c r="AW303" s="202"/>
      <c r="AX303" s="202"/>
      <c r="AY303" s="202"/>
      <c r="AZ303" s="202"/>
      <c r="BA303" s="202"/>
      <c r="BB303" s="202"/>
      <c r="BC303" s="202"/>
      <c r="BD303" s="202"/>
      <c r="BE303" s="202"/>
    </row>
    <row r="304" spans="39:57" ht="14.25" customHeight="1" x14ac:dyDescent="0.25">
      <c r="AM304" s="202"/>
      <c r="AN304" s="202"/>
      <c r="AO304" s="202"/>
      <c r="AP304" s="202"/>
      <c r="AQ304" s="202"/>
      <c r="AR304" s="202"/>
      <c r="AS304" s="202"/>
      <c r="AT304" s="202"/>
      <c r="AU304" s="202"/>
      <c r="AV304" s="202"/>
      <c r="AW304" s="202"/>
      <c r="AX304" s="202"/>
      <c r="AY304" s="202"/>
      <c r="AZ304" s="202"/>
      <c r="BA304" s="202"/>
      <c r="BB304" s="202"/>
      <c r="BC304" s="202"/>
      <c r="BD304" s="202"/>
      <c r="BE304" s="202"/>
    </row>
    <row r="305" spans="39:57" ht="14.25" customHeight="1" x14ac:dyDescent="0.25">
      <c r="AM305" s="202"/>
      <c r="AN305" s="202"/>
      <c r="AO305" s="202"/>
      <c r="AP305" s="202"/>
      <c r="AQ305" s="202"/>
      <c r="AR305" s="202"/>
      <c r="AS305" s="202"/>
      <c r="AT305" s="202"/>
      <c r="AU305" s="202"/>
      <c r="AV305" s="202"/>
      <c r="AW305" s="202"/>
      <c r="AX305" s="202"/>
      <c r="AY305" s="202"/>
      <c r="AZ305" s="202"/>
      <c r="BA305" s="202"/>
      <c r="BB305" s="202"/>
      <c r="BC305" s="202"/>
      <c r="BD305" s="202"/>
      <c r="BE305" s="202"/>
    </row>
    <row r="306" spans="39:57" ht="14.25" customHeight="1" x14ac:dyDescent="0.25">
      <c r="AM306" s="202"/>
      <c r="AN306" s="202"/>
      <c r="AO306" s="202"/>
      <c r="AP306" s="202"/>
      <c r="AQ306" s="202"/>
      <c r="AR306" s="202"/>
      <c r="AS306" s="202"/>
      <c r="AT306" s="202"/>
      <c r="AU306" s="202"/>
      <c r="AV306" s="202"/>
      <c r="AW306" s="202"/>
      <c r="AX306" s="202"/>
      <c r="AY306" s="202"/>
      <c r="AZ306" s="202"/>
      <c r="BA306" s="202"/>
      <c r="BB306" s="202"/>
      <c r="BC306" s="202"/>
      <c r="BD306" s="202"/>
      <c r="BE306" s="202"/>
    </row>
    <row r="307" spans="39:57" ht="14.25" customHeight="1" x14ac:dyDescent="0.25">
      <c r="AM307" s="202"/>
      <c r="AN307" s="202"/>
      <c r="AO307" s="202"/>
      <c r="AP307" s="202"/>
      <c r="AQ307" s="202"/>
      <c r="AR307" s="202"/>
      <c r="AS307" s="202"/>
      <c r="AT307" s="202"/>
      <c r="AU307" s="202"/>
      <c r="AV307" s="202"/>
      <c r="AW307" s="202"/>
      <c r="AX307" s="202"/>
      <c r="AY307" s="202"/>
      <c r="AZ307" s="202"/>
      <c r="BA307" s="202"/>
      <c r="BB307" s="202"/>
      <c r="BC307" s="202"/>
      <c r="BD307" s="202"/>
      <c r="BE307" s="202"/>
    </row>
    <row r="308" spans="39:57" ht="14.25" customHeight="1" x14ac:dyDescent="0.25">
      <c r="AM308" s="202"/>
      <c r="AN308" s="202"/>
      <c r="AO308" s="202"/>
      <c r="AP308" s="202"/>
      <c r="AQ308" s="202"/>
      <c r="AR308" s="202"/>
      <c r="AS308" s="202"/>
      <c r="AT308" s="202"/>
      <c r="AU308" s="202"/>
      <c r="AV308" s="202"/>
      <c r="AW308" s="202"/>
      <c r="AX308" s="202"/>
      <c r="AY308" s="202"/>
      <c r="AZ308" s="202"/>
      <c r="BA308" s="202"/>
      <c r="BB308" s="202"/>
      <c r="BC308" s="202"/>
      <c r="BD308" s="202"/>
      <c r="BE308" s="202"/>
    </row>
    <row r="309" spans="39:57" ht="14.25" customHeight="1" x14ac:dyDescent="0.25">
      <c r="AM309" s="202"/>
      <c r="AN309" s="202"/>
      <c r="AO309" s="202"/>
      <c r="AP309" s="202"/>
      <c r="AQ309" s="202"/>
      <c r="AR309" s="202"/>
      <c r="AS309" s="202"/>
      <c r="AT309" s="202"/>
      <c r="AU309" s="202"/>
      <c r="AV309" s="202"/>
      <c r="AW309" s="202"/>
      <c r="AX309" s="202"/>
      <c r="AY309" s="202"/>
      <c r="AZ309" s="202"/>
      <c r="BA309" s="202"/>
      <c r="BB309" s="202"/>
      <c r="BC309" s="202"/>
      <c r="BD309" s="202"/>
      <c r="BE309" s="202"/>
    </row>
    <row r="310" spans="39:57" ht="14.25" customHeight="1" x14ac:dyDescent="0.25">
      <c r="AM310" s="202"/>
      <c r="AN310" s="202"/>
      <c r="AO310" s="202"/>
      <c r="AP310" s="202"/>
      <c r="AQ310" s="202"/>
      <c r="AR310" s="202"/>
      <c r="AS310" s="202"/>
      <c r="AT310" s="202"/>
      <c r="AU310" s="202"/>
      <c r="AV310" s="202"/>
      <c r="AW310" s="202"/>
      <c r="AX310" s="202"/>
      <c r="AY310" s="202"/>
      <c r="AZ310" s="202"/>
      <c r="BA310" s="202"/>
      <c r="BB310" s="202"/>
      <c r="BC310" s="202"/>
      <c r="BD310" s="202"/>
      <c r="BE310" s="202"/>
    </row>
    <row r="311" spans="39:57" ht="14.25" customHeight="1" x14ac:dyDescent="0.25">
      <c r="AM311" s="202"/>
      <c r="AN311" s="202"/>
      <c r="AO311" s="202"/>
      <c r="AP311" s="202"/>
      <c r="AQ311" s="202"/>
      <c r="AR311" s="202"/>
      <c r="AS311" s="202"/>
      <c r="AT311" s="202"/>
      <c r="AU311" s="202"/>
      <c r="AV311" s="202"/>
      <c r="AW311" s="202"/>
      <c r="AX311" s="202"/>
      <c r="AY311" s="202"/>
      <c r="AZ311" s="202"/>
      <c r="BA311" s="202"/>
      <c r="BB311" s="202"/>
      <c r="BC311" s="202"/>
      <c r="BD311" s="202"/>
      <c r="BE311" s="202"/>
    </row>
    <row r="312" spans="39:57" ht="14.25" customHeight="1" x14ac:dyDescent="0.25">
      <c r="AM312" s="202"/>
      <c r="AN312" s="202"/>
      <c r="AO312" s="202"/>
      <c r="AP312" s="202"/>
      <c r="AQ312" s="202"/>
      <c r="AR312" s="202"/>
      <c r="AS312" s="202"/>
      <c r="AT312" s="202"/>
      <c r="AU312" s="202"/>
      <c r="AV312" s="202"/>
      <c r="AW312" s="202"/>
      <c r="AX312" s="202"/>
      <c r="AY312" s="202"/>
      <c r="AZ312" s="202"/>
      <c r="BA312" s="202"/>
      <c r="BB312" s="202"/>
      <c r="BC312" s="202"/>
      <c r="BD312" s="202"/>
      <c r="BE312" s="202"/>
    </row>
    <row r="313" spans="39:57" ht="14.25" customHeight="1" x14ac:dyDescent="0.25">
      <c r="AM313" s="202"/>
      <c r="AN313" s="202"/>
      <c r="AO313" s="202"/>
      <c r="AP313" s="202"/>
      <c r="AQ313" s="202"/>
      <c r="AR313" s="202"/>
      <c r="AS313" s="202"/>
      <c r="AT313" s="202"/>
      <c r="AU313" s="202"/>
      <c r="AV313" s="202"/>
      <c r="AW313" s="202"/>
      <c r="AX313" s="202"/>
      <c r="AY313" s="202"/>
      <c r="AZ313" s="202"/>
      <c r="BA313" s="202"/>
      <c r="BB313" s="202"/>
      <c r="BC313" s="202"/>
      <c r="BD313" s="202"/>
      <c r="BE313" s="202"/>
    </row>
    <row r="314" spans="39:57" ht="14.25" customHeight="1" x14ac:dyDescent="0.25">
      <c r="AM314" s="202"/>
      <c r="AN314" s="202"/>
      <c r="AO314" s="202"/>
      <c r="AP314" s="202"/>
      <c r="AQ314" s="202"/>
      <c r="AR314" s="202"/>
      <c r="AS314" s="202"/>
      <c r="AT314" s="202"/>
      <c r="AU314" s="202"/>
      <c r="AV314" s="202"/>
      <c r="AW314" s="202"/>
      <c r="AX314" s="202"/>
      <c r="AY314" s="202"/>
      <c r="AZ314" s="202"/>
      <c r="BA314" s="202"/>
      <c r="BB314" s="202"/>
      <c r="BC314" s="202"/>
      <c r="BD314" s="202"/>
      <c r="BE314" s="202"/>
    </row>
    <row r="315" spans="39:57" ht="14.25" customHeight="1" x14ac:dyDescent="0.25">
      <c r="AM315" s="202"/>
      <c r="AN315" s="202"/>
      <c r="AO315" s="202"/>
      <c r="AP315" s="202"/>
      <c r="AQ315" s="202"/>
      <c r="AR315" s="202"/>
      <c r="AS315" s="202"/>
      <c r="AT315" s="202"/>
      <c r="AU315" s="202"/>
      <c r="AV315" s="202"/>
      <c r="AW315" s="202"/>
      <c r="AX315" s="202"/>
      <c r="AY315" s="202"/>
      <c r="AZ315" s="202"/>
      <c r="BA315" s="202"/>
      <c r="BB315" s="202"/>
      <c r="BC315" s="202"/>
      <c r="BD315" s="202"/>
      <c r="BE315" s="202"/>
    </row>
    <row r="316" spans="39:57" ht="14.25" customHeight="1" x14ac:dyDescent="0.25">
      <c r="AM316" s="202"/>
      <c r="AN316" s="202"/>
      <c r="AO316" s="202"/>
      <c r="AP316" s="202"/>
      <c r="AQ316" s="202"/>
      <c r="AR316" s="202"/>
      <c r="AS316" s="202"/>
      <c r="AT316" s="202"/>
      <c r="AU316" s="202"/>
      <c r="AV316" s="202"/>
      <c r="AW316" s="202"/>
      <c r="AX316" s="202"/>
      <c r="AY316" s="202"/>
      <c r="AZ316" s="202"/>
      <c r="BA316" s="202"/>
      <c r="BB316" s="202"/>
      <c r="BC316" s="202"/>
      <c r="BD316" s="202"/>
      <c r="BE316" s="202"/>
    </row>
    <row r="317" spans="39:57" ht="14.25" customHeight="1" x14ac:dyDescent="0.25">
      <c r="AM317" s="202"/>
      <c r="AN317" s="202"/>
      <c r="AO317" s="202"/>
      <c r="AP317" s="202"/>
      <c r="AQ317" s="202"/>
      <c r="AR317" s="202"/>
      <c r="AS317" s="202"/>
      <c r="AT317" s="202"/>
      <c r="AU317" s="202"/>
      <c r="AV317" s="202"/>
      <c r="AW317" s="202"/>
      <c r="AX317" s="202"/>
      <c r="AY317" s="202"/>
      <c r="AZ317" s="202"/>
      <c r="BA317" s="202"/>
      <c r="BB317" s="202"/>
      <c r="BC317" s="202"/>
      <c r="BD317" s="202"/>
      <c r="BE317" s="202"/>
    </row>
    <row r="318" spans="39:57" ht="14.25" customHeight="1" x14ac:dyDescent="0.25">
      <c r="AM318" s="202"/>
      <c r="AN318" s="202"/>
      <c r="AO318" s="202"/>
      <c r="AP318" s="202"/>
      <c r="AQ318" s="202"/>
      <c r="AR318" s="202"/>
      <c r="AS318" s="202"/>
      <c r="AT318" s="202"/>
      <c r="AU318" s="202"/>
      <c r="AV318" s="202"/>
      <c r="AW318" s="202"/>
      <c r="AX318" s="202"/>
      <c r="AY318" s="202"/>
      <c r="AZ318" s="202"/>
      <c r="BA318" s="202"/>
      <c r="BB318" s="202"/>
      <c r="BC318" s="202"/>
      <c r="BD318" s="202"/>
      <c r="BE318" s="202"/>
    </row>
    <row r="319" spans="39:57" ht="14.25" customHeight="1" x14ac:dyDescent="0.25">
      <c r="AM319" s="202"/>
      <c r="AN319" s="202"/>
      <c r="AO319" s="202"/>
      <c r="AP319" s="202"/>
      <c r="AQ319" s="202"/>
      <c r="AR319" s="202"/>
      <c r="AS319" s="202"/>
      <c r="AT319" s="202"/>
      <c r="AU319" s="202"/>
      <c r="AV319" s="202"/>
      <c r="AW319" s="202"/>
      <c r="AX319" s="202"/>
      <c r="AY319" s="202"/>
      <c r="AZ319" s="202"/>
      <c r="BA319" s="202"/>
      <c r="BB319" s="202"/>
      <c r="BC319" s="202"/>
      <c r="BD319" s="202"/>
      <c r="BE319" s="202"/>
    </row>
    <row r="320" spans="39:57" ht="14.25" customHeight="1" x14ac:dyDescent="0.25">
      <c r="AM320" s="202"/>
      <c r="AN320" s="202"/>
      <c r="AO320" s="202"/>
      <c r="AP320" s="202"/>
      <c r="AQ320" s="202"/>
      <c r="AR320" s="202"/>
      <c r="AS320" s="202"/>
      <c r="AT320" s="202"/>
      <c r="AU320" s="202"/>
      <c r="AV320" s="202"/>
      <c r="AW320" s="202"/>
      <c r="AX320" s="202"/>
      <c r="AY320" s="202"/>
      <c r="AZ320" s="202"/>
      <c r="BA320" s="202"/>
      <c r="BB320" s="202"/>
      <c r="BC320" s="202"/>
      <c r="BD320" s="202"/>
      <c r="BE320" s="202"/>
    </row>
    <row r="321" spans="39:57" ht="14.25" customHeight="1" x14ac:dyDescent="0.25">
      <c r="AM321" s="202"/>
      <c r="AN321" s="202"/>
      <c r="AO321" s="202"/>
      <c r="AP321" s="202"/>
      <c r="AQ321" s="202"/>
      <c r="AR321" s="202"/>
      <c r="AS321" s="202"/>
      <c r="AT321" s="202"/>
      <c r="AU321" s="202"/>
      <c r="AV321" s="202"/>
      <c r="AW321" s="202"/>
      <c r="AX321" s="202"/>
      <c r="AY321" s="202"/>
      <c r="AZ321" s="202"/>
      <c r="BA321" s="202"/>
      <c r="BB321" s="202"/>
      <c r="BC321" s="202"/>
      <c r="BD321" s="202"/>
      <c r="BE321" s="202"/>
    </row>
    <row r="322" spans="39:57" ht="14.25" customHeight="1" x14ac:dyDescent="0.25">
      <c r="AM322" s="202"/>
      <c r="AN322" s="202"/>
      <c r="AO322" s="202"/>
      <c r="AP322" s="202"/>
      <c r="AQ322" s="202"/>
      <c r="AR322" s="202"/>
      <c r="AS322" s="202"/>
      <c r="AT322" s="202"/>
      <c r="AU322" s="202"/>
      <c r="AV322" s="202"/>
      <c r="AW322" s="202"/>
      <c r="AX322" s="202"/>
      <c r="AY322" s="202"/>
      <c r="AZ322" s="202"/>
      <c r="BA322" s="202"/>
      <c r="BB322" s="202"/>
      <c r="BC322" s="202"/>
      <c r="BD322" s="202"/>
      <c r="BE322" s="202"/>
    </row>
    <row r="323" spans="39:57" ht="14.25" customHeight="1" x14ac:dyDescent="0.25">
      <c r="AM323" s="202"/>
      <c r="AN323" s="202"/>
      <c r="AO323" s="202"/>
      <c r="AP323" s="202"/>
      <c r="AQ323" s="202"/>
      <c r="AR323" s="202"/>
      <c r="AS323" s="202"/>
      <c r="AT323" s="202"/>
      <c r="AU323" s="202"/>
      <c r="AV323" s="202"/>
      <c r="AW323" s="202"/>
      <c r="AX323" s="202"/>
      <c r="AY323" s="202"/>
      <c r="AZ323" s="202"/>
      <c r="BA323" s="202"/>
      <c r="BB323" s="202"/>
      <c r="BC323" s="202"/>
      <c r="BD323" s="202"/>
      <c r="BE323" s="202"/>
    </row>
    <row r="324" spans="39:57" ht="14.25" customHeight="1" x14ac:dyDescent="0.25">
      <c r="AM324" s="202"/>
      <c r="AN324" s="202"/>
      <c r="AO324" s="202"/>
      <c r="AP324" s="202"/>
      <c r="AQ324" s="202"/>
      <c r="AR324" s="202"/>
      <c r="AS324" s="202"/>
      <c r="AT324" s="202"/>
      <c r="AU324" s="202"/>
      <c r="AV324" s="202"/>
      <c r="AW324" s="202"/>
      <c r="AX324" s="202"/>
      <c r="AY324" s="202"/>
      <c r="AZ324" s="202"/>
      <c r="BA324" s="202"/>
      <c r="BB324" s="202"/>
      <c r="BC324" s="202"/>
      <c r="BD324" s="202"/>
      <c r="BE324" s="202"/>
    </row>
    <row r="325" spans="39:57" ht="14.25" customHeight="1" x14ac:dyDescent="0.25">
      <c r="AM325" s="202"/>
      <c r="AN325" s="202"/>
      <c r="AO325" s="202"/>
      <c r="AP325" s="202"/>
      <c r="AQ325" s="202"/>
      <c r="AR325" s="202"/>
      <c r="AS325" s="202"/>
      <c r="AT325" s="202"/>
      <c r="AU325" s="202"/>
      <c r="AV325" s="202"/>
      <c r="AW325" s="202"/>
      <c r="AX325" s="202"/>
      <c r="AY325" s="202"/>
      <c r="AZ325" s="202"/>
      <c r="BA325" s="202"/>
      <c r="BB325" s="202"/>
      <c r="BC325" s="202"/>
      <c r="BD325" s="202"/>
      <c r="BE325" s="202"/>
    </row>
    <row r="326" spans="39:57" ht="14.25" customHeight="1" x14ac:dyDescent="0.25">
      <c r="AM326" s="202"/>
      <c r="AN326" s="202"/>
      <c r="AO326" s="202"/>
      <c r="AP326" s="202"/>
      <c r="AQ326" s="202"/>
      <c r="AR326" s="202"/>
      <c r="AS326" s="202"/>
      <c r="AT326" s="202"/>
      <c r="AU326" s="202"/>
      <c r="AV326" s="202"/>
      <c r="AW326" s="202"/>
      <c r="AX326" s="202"/>
      <c r="AY326" s="202"/>
      <c r="AZ326" s="202"/>
      <c r="BA326" s="202"/>
      <c r="BB326" s="202"/>
      <c r="BC326" s="202"/>
      <c r="BD326" s="202"/>
      <c r="BE326" s="202"/>
    </row>
    <row r="327" spans="39:57" ht="14.25" customHeight="1" x14ac:dyDescent="0.25">
      <c r="AM327" s="202"/>
      <c r="AN327" s="202"/>
      <c r="AO327" s="202"/>
      <c r="AP327" s="202"/>
      <c r="AQ327" s="202"/>
      <c r="AR327" s="202"/>
      <c r="AS327" s="202"/>
      <c r="AT327" s="202"/>
      <c r="AU327" s="202"/>
      <c r="AV327" s="202"/>
      <c r="AW327" s="202"/>
      <c r="AX327" s="202"/>
      <c r="AY327" s="202"/>
      <c r="AZ327" s="202"/>
      <c r="BA327" s="202"/>
      <c r="BB327" s="202"/>
      <c r="BC327" s="202"/>
      <c r="BD327" s="202"/>
      <c r="BE327" s="202"/>
    </row>
    <row r="328" spans="39:57" ht="14.25" customHeight="1" x14ac:dyDescent="0.25">
      <c r="AM328" s="202"/>
      <c r="AN328" s="202"/>
      <c r="AO328" s="202"/>
      <c r="AP328" s="202"/>
      <c r="AQ328" s="202"/>
      <c r="AR328" s="202"/>
      <c r="AS328" s="202"/>
      <c r="AT328" s="202"/>
      <c r="AU328" s="202"/>
      <c r="AV328" s="202"/>
      <c r="AW328" s="202"/>
      <c r="AX328" s="202"/>
      <c r="AY328" s="202"/>
      <c r="AZ328" s="202"/>
      <c r="BA328" s="202"/>
      <c r="BB328" s="202"/>
      <c r="BC328" s="202"/>
      <c r="BD328" s="202"/>
      <c r="BE328" s="202"/>
    </row>
    <row r="329" spans="39:57" ht="14.25" customHeight="1" x14ac:dyDescent="0.25">
      <c r="AM329" s="202"/>
      <c r="AN329" s="202"/>
      <c r="AO329" s="202"/>
      <c r="AP329" s="202"/>
      <c r="AQ329" s="202"/>
      <c r="AR329" s="202"/>
      <c r="AS329" s="202"/>
      <c r="AT329" s="202"/>
      <c r="AU329" s="202"/>
      <c r="AV329" s="202"/>
      <c r="AW329" s="202"/>
      <c r="AX329" s="202"/>
      <c r="AY329" s="202"/>
      <c r="AZ329" s="202"/>
      <c r="BA329" s="202"/>
      <c r="BB329" s="202"/>
      <c r="BC329" s="202"/>
      <c r="BD329" s="202"/>
      <c r="BE329" s="202"/>
    </row>
    <row r="330" spans="39:57" ht="14.25" customHeight="1" x14ac:dyDescent="0.25">
      <c r="AM330" s="202"/>
      <c r="AN330" s="202"/>
      <c r="AO330" s="202"/>
      <c r="AP330" s="202"/>
      <c r="AQ330" s="202"/>
      <c r="AR330" s="202"/>
      <c r="AS330" s="202"/>
      <c r="AT330" s="202"/>
      <c r="AU330" s="202"/>
      <c r="AV330" s="202"/>
      <c r="AW330" s="202"/>
      <c r="AX330" s="202"/>
      <c r="AY330" s="202"/>
      <c r="AZ330" s="202"/>
      <c r="BA330" s="202"/>
      <c r="BB330" s="202"/>
      <c r="BC330" s="202"/>
      <c r="BD330" s="202"/>
      <c r="BE330" s="202"/>
    </row>
    <row r="331" spans="39:57" ht="14.25" customHeight="1" x14ac:dyDescent="0.25">
      <c r="AM331" s="202"/>
      <c r="AN331" s="202"/>
      <c r="AO331" s="202"/>
      <c r="AP331" s="202"/>
      <c r="AQ331" s="202"/>
      <c r="AR331" s="202"/>
      <c r="AS331" s="202"/>
      <c r="AT331" s="202"/>
      <c r="AU331" s="202"/>
      <c r="AV331" s="202"/>
      <c r="AW331" s="202"/>
      <c r="AX331" s="202"/>
      <c r="AY331" s="202"/>
      <c r="AZ331" s="202"/>
      <c r="BA331" s="202"/>
      <c r="BB331" s="202"/>
      <c r="BC331" s="202"/>
      <c r="BD331" s="202"/>
      <c r="BE331" s="202"/>
    </row>
    <row r="332" spans="39:57" ht="14.25" customHeight="1" x14ac:dyDescent="0.25">
      <c r="AM332" s="202"/>
      <c r="AN332" s="202"/>
      <c r="AO332" s="202"/>
      <c r="AP332" s="202"/>
      <c r="AQ332" s="202"/>
      <c r="AR332" s="202"/>
      <c r="AS332" s="202"/>
      <c r="AT332" s="202"/>
      <c r="AU332" s="202"/>
      <c r="AV332" s="202"/>
      <c r="AW332" s="202"/>
      <c r="AX332" s="202"/>
      <c r="AY332" s="202"/>
      <c r="AZ332" s="202"/>
      <c r="BA332" s="202"/>
      <c r="BB332" s="202"/>
      <c r="BC332" s="202"/>
      <c r="BD332" s="202"/>
      <c r="BE332" s="202"/>
    </row>
    <row r="333" spans="39:57" ht="14.25" customHeight="1" x14ac:dyDescent="0.25">
      <c r="AM333" s="202"/>
      <c r="AN333" s="202"/>
      <c r="AO333" s="202"/>
      <c r="AP333" s="202"/>
      <c r="AQ333" s="202"/>
      <c r="AR333" s="202"/>
      <c r="AS333" s="202"/>
      <c r="AT333" s="202"/>
      <c r="AU333" s="202"/>
      <c r="AV333" s="202"/>
      <c r="AW333" s="202"/>
      <c r="AX333" s="202"/>
      <c r="AY333" s="202"/>
      <c r="AZ333" s="202"/>
      <c r="BA333" s="202"/>
      <c r="BB333" s="202"/>
      <c r="BC333" s="202"/>
      <c r="BD333" s="202"/>
      <c r="BE333" s="202"/>
    </row>
    <row r="334" spans="39:57" ht="14.25" customHeight="1" x14ac:dyDescent="0.25">
      <c r="AM334" s="202"/>
      <c r="AN334" s="202"/>
      <c r="AO334" s="202"/>
      <c r="AP334" s="202"/>
      <c r="AQ334" s="202"/>
      <c r="AR334" s="202"/>
      <c r="AS334" s="202"/>
      <c r="AT334" s="202"/>
      <c r="AU334" s="202"/>
      <c r="AV334" s="202"/>
      <c r="AW334" s="202"/>
      <c r="AX334" s="202"/>
      <c r="AY334" s="202"/>
      <c r="AZ334" s="202"/>
      <c r="BA334" s="202"/>
      <c r="BB334" s="202"/>
      <c r="BC334" s="202"/>
      <c r="BD334" s="202"/>
      <c r="BE334" s="202"/>
    </row>
    <row r="335" spans="39:57" ht="14.25" customHeight="1" x14ac:dyDescent="0.25">
      <c r="AM335" s="202"/>
      <c r="AN335" s="202"/>
      <c r="AO335" s="202"/>
      <c r="AP335" s="202"/>
      <c r="AQ335" s="202"/>
      <c r="AR335" s="202"/>
      <c r="AS335" s="202"/>
      <c r="AT335" s="202"/>
      <c r="AU335" s="202"/>
      <c r="AV335" s="202"/>
      <c r="AW335" s="202"/>
      <c r="AX335" s="202"/>
      <c r="AY335" s="202"/>
      <c r="AZ335" s="202"/>
      <c r="BA335" s="202"/>
      <c r="BB335" s="202"/>
      <c r="BC335" s="202"/>
      <c r="BD335" s="202"/>
      <c r="BE335" s="202"/>
    </row>
    <row r="336" spans="39:57" ht="14.25" customHeight="1" x14ac:dyDescent="0.25">
      <c r="AM336" s="202"/>
      <c r="AN336" s="202"/>
      <c r="AO336" s="202"/>
      <c r="AP336" s="202"/>
      <c r="AQ336" s="202"/>
      <c r="AR336" s="202"/>
      <c r="AS336" s="202"/>
      <c r="AT336" s="202"/>
      <c r="AU336" s="202"/>
      <c r="AV336" s="202"/>
      <c r="AW336" s="202"/>
      <c r="AX336" s="202"/>
      <c r="AY336" s="202"/>
      <c r="AZ336" s="202"/>
      <c r="BA336" s="202"/>
      <c r="BB336" s="202"/>
      <c r="BC336" s="202"/>
      <c r="BD336" s="202"/>
      <c r="BE336" s="202"/>
    </row>
    <row r="337" spans="39:57" ht="14.25" customHeight="1" x14ac:dyDescent="0.25">
      <c r="AM337" s="202"/>
      <c r="AN337" s="202"/>
      <c r="AO337" s="202"/>
      <c r="AP337" s="202"/>
      <c r="AQ337" s="202"/>
      <c r="AR337" s="202"/>
      <c r="AS337" s="202"/>
      <c r="AT337" s="202"/>
      <c r="AU337" s="202"/>
      <c r="AV337" s="202"/>
      <c r="AW337" s="202"/>
      <c r="AX337" s="202"/>
      <c r="AY337" s="202"/>
      <c r="AZ337" s="202"/>
      <c r="BA337" s="202"/>
      <c r="BB337" s="202"/>
      <c r="BC337" s="202"/>
      <c r="BD337" s="202"/>
      <c r="BE337" s="202"/>
    </row>
    <row r="338" spans="39:57" ht="14.25" customHeight="1" x14ac:dyDescent="0.25">
      <c r="AM338" s="202"/>
      <c r="AN338" s="202"/>
      <c r="AO338" s="202"/>
      <c r="AP338" s="202"/>
      <c r="AQ338" s="202"/>
      <c r="AR338" s="202"/>
      <c r="AS338" s="202"/>
      <c r="AT338" s="202"/>
      <c r="AU338" s="202"/>
      <c r="AV338" s="202"/>
      <c r="AW338" s="202"/>
      <c r="AX338" s="202"/>
      <c r="AY338" s="202"/>
      <c r="AZ338" s="202"/>
      <c r="BA338" s="202"/>
      <c r="BB338" s="202"/>
      <c r="BC338" s="202"/>
      <c r="BD338" s="202"/>
      <c r="BE338" s="202"/>
    </row>
    <row r="339" spans="39:57" ht="14.25" customHeight="1" x14ac:dyDescent="0.25">
      <c r="AM339" s="202"/>
      <c r="AN339" s="202"/>
      <c r="AO339" s="202"/>
      <c r="AP339" s="202"/>
      <c r="AQ339" s="202"/>
      <c r="AR339" s="202"/>
      <c r="AS339" s="202"/>
      <c r="AT339" s="202"/>
      <c r="AU339" s="202"/>
      <c r="AV339" s="202"/>
      <c r="AW339" s="202"/>
      <c r="AX339" s="202"/>
      <c r="AY339" s="202"/>
      <c r="AZ339" s="202"/>
      <c r="BA339" s="202"/>
      <c r="BB339" s="202"/>
      <c r="BC339" s="202"/>
      <c r="BD339" s="202"/>
      <c r="BE339" s="202"/>
    </row>
    <row r="340" spans="39:57" ht="14.25" customHeight="1" x14ac:dyDescent="0.25">
      <c r="AM340" s="202"/>
      <c r="AN340" s="202"/>
      <c r="AO340" s="202"/>
      <c r="AP340" s="202"/>
      <c r="AQ340" s="202"/>
      <c r="AR340" s="202"/>
      <c r="AS340" s="202"/>
      <c r="AT340" s="202"/>
      <c r="AU340" s="202"/>
      <c r="AV340" s="202"/>
      <c r="AW340" s="202"/>
      <c r="AX340" s="202"/>
      <c r="AY340" s="202"/>
      <c r="AZ340" s="202"/>
      <c r="BA340" s="202"/>
      <c r="BB340" s="202"/>
      <c r="BC340" s="202"/>
      <c r="BD340" s="202"/>
      <c r="BE340" s="202"/>
    </row>
    <row r="341" spans="39:57" ht="14.25" customHeight="1" x14ac:dyDescent="0.25">
      <c r="AM341" s="202"/>
      <c r="AN341" s="202"/>
      <c r="AO341" s="202"/>
      <c r="AP341" s="202"/>
      <c r="AQ341" s="202"/>
      <c r="AR341" s="202"/>
      <c r="AS341" s="202"/>
      <c r="AT341" s="202"/>
      <c r="AU341" s="202"/>
      <c r="AV341" s="202"/>
      <c r="AW341" s="202"/>
      <c r="AX341" s="202"/>
      <c r="AY341" s="202"/>
      <c r="AZ341" s="202"/>
      <c r="BA341" s="202"/>
      <c r="BB341" s="202"/>
      <c r="BC341" s="202"/>
      <c r="BD341" s="202"/>
      <c r="BE341" s="202"/>
    </row>
    <row r="342" spans="39:57" ht="14.25" customHeight="1" x14ac:dyDescent="0.25">
      <c r="AM342" s="202"/>
      <c r="AN342" s="202"/>
      <c r="AO342" s="202"/>
      <c r="AP342" s="202"/>
      <c r="AQ342" s="202"/>
      <c r="AR342" s="202"/>
      <c r="AS342" s="202"/>
      <c r="AT342" s="202"/>
      <c r="AU342" s="202"/>
      <c r="AV342" s="202"/>
      <c r="AW342" s="202"/>
      <c r="AX342" s="202"/>
      <c r="AY342" s="202"/>
      <c r="AZ342" s="202"/>
      <c r="BA342" s="202"/>
      <c r="BB342" s="202"/>
      <c r="BC342" s="202"/>
      <c r="BD342" s="202"/>
      <c r="BE342" s="202"/>
    </row>
    <row r="343" spans="39:57" ht="14.25" customHeight="1" x14ac:dyDescent="0.25">
      <c r="AM343" s="202"/>
      <c r="AN343" s="202"/>
      <c r="AO343" s="202"/>
      <c r="AP343" s="202"/>
      <c r="AQ343" s="202"/>
      <c r="AR343" s="202"/>
      <c r="AS343" s="202"/>
      <c r="AT343" s="202"/>
      <c r="AU343" s="202"/>
      <c r="AV343" s="202"/>
      <c r="AW343" s="202"/>
      <c r="AX343" s="202"/>
      <c r="AY343" s="202"/>
      <c r="AZ343" s="202"/>
      <c r="BA343" s="202"/>
      <c r="BB343" s="202"/>
      <c r="BC343" s="202"/>
      <c r="BD343" s="202"/>
      <c r="BE343" s="202"/>
    </row>
    <row r="344" spans="39:57" ht="14.25" customHeight="1" x14ac:dyDescent="0.25">
      <c r="AM344" s="202"/>
      <c r="AN344" s="202"/>
      <c r="AO344" s="202"/>
      <c r="AP344" s="202"/>
      <c r="AQ344" s="202"/>
      <c r="AR344" s="202"/>
      <c r="AS344" s="202"/>
      <c r="AT344" s="202"/>
      <c r="AU344" s="202"/>
      <c r="AV344" s="202"/>
      <c r="AW344" s="202"/>
      <c r="AX344" s="202"/>
      <c r="AY344" s="202"/>
      <c r="AZ344" s="202"/>
      <c r="BA344" s="202"/>
      <c r="BB344" s="202"/>
      <c r="BC344" s="202"/>
      <c r="BD344" s="202"/>
      <c r="BE344" s="202"/>
    </row>
    <row r="345" spans="39:57" ht="14.25" customHeight="1" x14ac:dyDescent="0.25">
      <c r="AM345" s="202"/>
      <c r="AN345" s="202"/>
      <c r="AO345" s="202"/>
      <c r="AP345" s="202"/>
      <c r="AQ345" s="202"/>
      <c r="AR345" s="202"/>
      <c r="AS345" s="202"/>
      <c r="AT345" s="202"/>
      <c r="AU345" s="202"/>
      <c r="AV345" s="202"/>
      <c r="AW345" s="202"/>
      <c r="AX345" s="202"/>
      <c r="AY345" s="202"/>
      <c r="AZ345" s="202"/>
      <c r="BA345" s="202"/>
      <c r="BB345" s="202"/>
      <c r="BC345" s="202"/>
      <c r="BD345" s="202"/>
      <c r="BE345" s="202"/>
    </row>
    <row r="346" spans="39:57" ht="14.25" customHeight="1" x14ac:dyDescent="0.25">
      <c r="AM346" s="202"/>
      <c r="AN346" s="202"/>
      <c r="AO346" s="202"/>
      <c r="AP346" s="202"/>
      <c r="AQ346" s="202"/>
      <c r="AR346" s="202"/>
      <c r="AS346" s="202"/>
      <c r="AT346" s="202"/>
      <c r="AU346" s="202"/>
      <c r="AV346" s="202"/>
      <c r="AW346" s="202"/>
      <c r="AX346" s="202"/>
      <c r="AY346" s="202"/>
      <c r="AZ346" s="202"/>
      <c r="BA346" s="202"/>
      <c r="BB346" s="202"/>
      <c r="BC346" s="202"/>
      <c r="BD346" s="202"/>
      <c r="BE346" s="202"/>
    </row>
    <row r="347" spans="39:57" ht="14.25" customHeight="1" x14ac:dyDescent="0.25">
      <c r="AM347" s="202"/>
      <c r="AN347" s="202"/>
      <c r="AO347" s="202"/>
      <c r="AP347" s="202"/>
      <c r="AQ347" s="202"/>
      <c r="AR347" s="202"/>
      <c r="AS347" s="202"/>
      <c r="AT347" s="202"/>
      <c r="AU347" s="202"/>
      <c r="AV347" s="202"/>
      <c r="AW347" s="202"/>
      <c r="AX347" s="202"/>
      <c r="AY347" s="202"/>
      <c r="AZ347" s="202"/>
      <c r="BA347" s="202"/>
      <c r="BB347" s="202"/>
      <c r="BC347" s="202"/>
      <c r="BD347" s="202"/>
      <c r="BE347" s="202"/>
    </row>
    <row r="348" spans="39:57" ht="14.25" customHeight="1" x14ac:dyDescent="0.25">
      <c r="AM348" s="202"/>
      <c r="AN348" s="202"/>
      <c r="AO348" s="202"/>
      <c r="AP348" s="202"/>
      <c r="AQ348" s="202"/>
      <c r="AR348" s="202"/>
      <c r="AS348" s="202"/>
      <c r="AT348" s="202"/>
      <c r="AU348" s="202"/>
      <c r="AV348" s="202"/>
      <c r="AW348" s="202"/>
      <c r="AX348" s="202"/>
      <c r="AY348" s="202"/>
      <c r="AZ348" s="202"/>
      <c r="BA348" s="202"/>
      <c r="BB348" s="202"/>
      <c r="BC348" s="202"/>
      <c r="BD348" s="202"/>
      <c r="BE348" s="202"/>
    </row>
    <row r="349" spans="39:57" ht="14.25" customHeight="1" x14ac:dyDescent="0.25">
      <c r="AM349" s="202"/>
      <c r="AN349" s="202"/>
      <c r="AO349" s="202"/>
      <c r="AP349" s="202"/>
      <c r="AQ349" s="202"/>
      <c r="AR349" s="202"/>
      <c r="AS349" s="202"/>
      <c r="AT349" s="202"/>
      <c r="AU349" s="202"/>
      <c r="AV349" s="202"/>
      <c r="AW349" s="202"/>
      <c r="AX349" s="202"/>
      <c r="AY349" s="202"/>
      <c r="AZ349" s="202"/>
      <c r="BA349" s="202"/>
      <c r="BB349" s="202"/>
      <c r="BC349" s="202"/>
      <c r="BD349" s="202"/>
      <c r="BE349" s="202"/>
    </row>
    <row r="350" spans="39:57" ht="14.25" customHeight="1" x14ac:dyDescent="0.25">
      <c r="AM350" s="202"/>
      <c r="AN350" s="202"/>
      <c r="AO350" s="202"/>
      <c r="AP350" s="202"/>
      <c r="AQ350" s="202"/>
      <c r="AR350" s="202"/>
      <c r="AS350" s="202"/>
      <c r="AT350" s="202"/>
      <c r="AU350" s="202"/>
      <c r="AV350" s="202"/>
      <c r="AW350" s="202"/>
      <c r="AX350" s="202"/>
      <c r="AY350" s="202"/>
      <c r="AZ350" s="202"/>
      <c r="BA350" s="202"/>
      <c r="BB350" s="202"/>
      <c r="BC350" s="202"/>
      <c r="BD350" s="202"/>
      <c r="BE350" s="202"/>
    </row>
    <row r="351" spans="39:57" ht="14.25" customHeight="1" x14ac:dyDescent="0.25">
      <c r="AM351" s="202"/>
      <c r="AN351" s="202"/>
      <c r="AO351" s="202"/>
      <c r="AP351" s="202"/>
      <c r="AQ351" s="202"/>
      <c r="AR351" s="202"/>
      <c r="AS351" s="202"/>
      <c r="AT351" s="202"/>
      <c r="AU351" s="202"/>
      <c r="AV351" s="202"/>
      <c r="AW351" s="202"/>
      <c r="AX351" s="202"/>
      <c r="AY351" s="202"/>
      <c r="AZ351" s="202"/>
      <c r="BA351" s="202"/>
      <c r="BB351" s="202"/>
      <c r="BC351" s="202"/>
      <c r="BD351" s="202"/>
      <c r="BE351" s="202"/>
    </row>
    <row r="352" spans="39:57" ht="14.25" customHeight="1" x14ac:dyDescent="0.25">
      <c r="AM352" s="202"/>
      <c r="AN352" s="202"/>
      <c r="AO352" s="202"/>
      <c r="AP352" s="202"/>
      <c r="AQ352" s="202"/>
      <c r="AR352" s="202"/>
      <c r="AS352" s="202"/>
      <c r="AT352" s="202"/>
      <c r="AU352" s="202"/>
      <c r="AV352" s="202"/>
      <c r="AW352" s="202"/>
      <c r="AX352" s="202"/>
      <c r="AY352" s="202"/>
      <c r="AZ352" s="202"/>
      <c r="BA352" s="202"/>
      <c r="BB352" s="202"/>
      <c r="BC352" s="202"/>
      <c r="BD352" s="202"/>
      <c r="BE352" s="202"/>
    </row>
    <row r="353" spans="39:57" ht="14.25" customHeight="1" x14ac:dyDescent="0.25">
      <c r="AM353" s="202"/>
      <c r="AN353" s="202"/>
      <c r="AO353" s="202"/>
      <c r="AP353" s="202"/>
      <c r="AQ353" s="202"/>
      <c r="AR353" s="202"/>
      <c r="AS353" s="202"/>
      <c r="AT353" s="202"/>
      <c r="AU353" s="202"/>
      <c r="AV353" s="202"/>
      <c r="AW353" s="202"/>
      <c r="AX353" s="202"/>
      <c r="AY353" s="202"/>
      <c r="AZ353" s="202"/>
      <c r="BA353" s="202"/>
      <c r="BB353" s="202"/>
      <c r="BC353" s="202"/>
      <c r="BD353" s="202"/>
      <c r="BE353" s="202"/>
    </row>
    <row r="354" spans="39:57" ht="14.25" customHeight="1" x14ac:dyDescent="0.25">
      <c r="AM354" s="202"/>
      <c r="AN354" s="202"/>
      <c r="AO354" s="202"/>
      <c r="AP354" s="202"/>
      <c r="AQ354" s="202"/>
      <c r="AR354" s="202"/>
      <c r="AS354" s="202"/>
      <c r="AT354" s="202"/>
      <c r="AU354" s="202"/>
      <c r="AV354" s="202"/>
      <c r="AW354" s="202"/>
      <c r="AX354" s="202"/>
      <c r="AY354" s="202"/>
      <c r="AZ354" s="202"/>
      <c r="BA354" s="202"/>
      <c r="BB354" s="202"/>
      <c r="BC354" s="202"/>
      <c r="BD354" s="202"/>
      <c r="BE354" s="202"/>
    </row>
    <row r="355" spans="39:57" ht="14.25" customHeight="1" x14ac:dyDescent="0.25">
      <c r="AM355" s="202"/>
      <c r="AN355" s="202"/>
      <c r="AO355" s="202"/>
      <c r="AP355" s="202"/>
      <c r="AQ355" s="202"/>
      <c r="AR355" s="202"/>
      <c r="AS355" s="202"/>
      <c r="AT355" s="202"/>
      <c r="AU355" s="202"/>
      <c r="AV355" s="202"/>
      <c r="AW355" s="202"/>
      <c r="AX355" s="202"/>
      <c r="AY355" s="202"/>
      <c r="AZ355" s="202"/>
      <c r="BA355" s="202"/>
      <c r="BB355" s="202"/>
      <c r="BC355" s="202"/>
      <c r="BD355" s="202"/>
      <c r="BE355" s="202"/>
    </row>
    <row r="356" spans="39:57" ht="14.25" customHeight="1" x14ac:dyDescent="0.25">
      <c r="AM356" s="202"/>
      <c r="AN356" s="202"/>
      <c r="AO356" s="202"/>
      <c r="AP356" s="202"/>
      <c r="AQ356" s="202"/>
      <c r="AR356" s="202"/>
      <c r="AS356" s="202"/>
      <c r="AT356" s="202"/>
      <c r="AU356" s="202"/>
      <c r="AV356" s="202"/>
      <c r="AW356" s="202"/>
      <c r="AX356" s="202"/>
      <c r="AY356" s="202"/>
      <c r="AZ356" s="202"/>
      <c r="BA356" s="202"/>
      <c r="BB356" s="202"/>
      <c r="BC356" s="202"/>
      <c r="BD356" s="202"/>
      <c r="BE356" s="202"/>
    </row>
    <row r="357" spans="39:57" ht="14.25" customHeight="1" x14ac:dyDescent="0.25">
      <c r="AM357" s="202"/>
      <c r="AN357" s="202"/>
      <c r="AO357" s="202"/>
      <c r="AP357" s="202"/>
      <c r="AQ357" s="202"/>
      <c r="AR357" s="202"/>
      <c r="AS357" s="202"/>
      <c r="AT357" s="202"/>
      <c r="AU357" s="202"/>
      <c r="AV357" s="202"/>
      <c r="AW357" s="202"/>
      <c r="AX357" s="202"/>
      <c r="AY357" s="202"/>
      <c r="AZ357" s="202"/>
      <c r="BA357" s="202"/>
      <c r="BB357" s="202"/>
      <c r="BC357" s="202"/>
      <c r="BD357" s="202"/>
      <c r="BE357" s="202"/>
    </row>
    <row r="358" spans="39:57" ht="14.25" customHeight="1" x14ac:dyDescent="0.25">
      <c r="AM358" s="202"/>
      <c r="AN358" s="202"/>
      <c r="AO358" s="202"/>
      <c r="AP358" s="202"/>
      <c r="AQ358" s="202"/>
      <c r="AR358" s="202"/>
      <c r="AS358" s="202"/>
      <c r="AT358" s="202"/>
      <c r="AU358" s="202"/>
      <c r="AV358" s="202"/>
      <c r="AW358" s="202"/>
      <c r="AX358" s="202"/>
      <c r="AY358" s="202"/>
      <c r="AZ358" s="202"/>
      <c r="BA358" s="202"/>
      <c r="BB358" s="202"/>
      <c r="BC358" s="202"/>
      <c r="BD358" s="202"/>
      <c r="BE358" s="202"/>
    </row>
    <row r="359" spans="39:57" ht="14.25" customHeight="1" x14ac:dyDescent="0.25">
      <c r="AM359" s="202"/>
      <c r="AN359" s="202"/>
      <c r="AO359" s="202"/>
      <c r="AP359" s="202"/>
      <c r="AQ359" s="202"/>
      <c r="AR359" s="202"/>
      <c r="AS359" s="202"/>
      <c r="AT359" s="202"/>
      <c r="AU359" s="202"/>
      <c r="AV359" s="202"/>
      <c r="AW359" s="202"/>
      <c r="AX359" s="202"/>
      <c r="AY359" s="202"/>
      <c r="AZ359" s="202"/>
      <c r="BA359" s="202"/>
      <c r="BB359" s="202"/>
      <c r="BC359" s="202"/>
      <c r="BD359" s="202"/>
      <c r="BE359" s="202"/>
    </row>
    <row r="360" spans="39:57" ht="14.25" customHeight="1" x14ac:dyDescent="0.25">
      <c r="AM360" s="202"/>
      <c r="AN360" s="202"/>
      <c r="AO360" s="202"/>
      <c r="AP360" s="202"/>
      <c r="AQ360" s="202"/>
      <c r="AR360" s="202"/>
      <c r="AS360" s="202"/>
      <c r="AT360" s="202"/>
      <c r="AU360" s="202"/>
      <c r="AV360" s="202"/>
      <c r="AW360" s="202"/>
      <c r="AX360" s="202"/>
      <c r="AY360" s="202"/>
      <c r="AZ360" s="202"/>
      <c r="BA360" s="202"/>
      <c r="BB360" s="202"/>
      <c r="BC360" s="202"/>
      <c r="BD360" s="202"/>
      <c r="BE360" s="202"/>
    </row>
    <row r="361" spans="39:57" ht="14.25" customHeight="1" x14ac:dyDescent="0.25">
      <c r="AM361" s="202"/>
      <c r="AN361" s="202"/>
      <c r="AO361" s="202"/>
      <c r="AP361" s="202"/>
      <c r="AQ361" s="202"/>
      <c r="AR361" s="202"/>
      <c r="AS361" s="202"/>
      <c r="AT361" s="202"/>
      <c r="AU361" s="202"/>
      <c r="AV361" s="202"/>
      <c r="AW361" s="202"/>
      <c r="AX361" s="202"/>
      <c r="AY361" s="202"/>
      <c r="AZ361" s="202"/>
      <c r="BA361" s="202"/>
      <c r="BB361" s="202"/>
      <c r="BC361" s="202"/>
      <c r="BD361" s="202"/>
      <c r="BE361" s="202"/>
    </row>
    <row r="362" spans="39:57" ht="14.25" customHeight="1" x14ac:dyDescent="0.25">
      <c r="AM362" s="202"/>
      <c r="AN362" s="202"/>
      <c r="AO362" s="202"/>
      <c r="AP362" s="202"/>
      <c r="AQ362" s="202"/>
      <c r="AR362" s="202"/>
      <c r="AS362" s="202"/>
      <c r="AT362" s="202"/>
      <c r="AU362" s="202"/>
      <c r="AV362" s="202"/>
      <c r="AW362" s="202"/>
      <c r="AX362" s="202"/>
      <c r="AY362" s="202"/>
      <c r="AZ362" s="202"/>
      <c r="BA362" s="202"/>
      <c r="BB362" s="202"/>
      <c r="BC362" s="202"/>
      <c r="BD362" s="202"/>
      <c r="BE362" s="202"/>
    </row>
    <row r="363" spans="39:57" ht="14.25" customHeight="1" x14ac:dyDescent="0.25">
      <c r="AM363" s="202"/>
      <c r="AN363" s="202"/>
      <c r="AO363" s="202"/>
      <c r="AP363" s="202"/>
      <c r="AQ363" s="202"/>
      <c r="AR363" s="202"/>
      <c r="AS363" s="202"/>
      <c r="AT363" s="202"/>
      <c r="AU363" s="202"/>
      <c r="AV363" s="202"/>
      <c r="AW363" s="202"/>
      <c r="AX363" s="202"/>
      <c r="AY363" s="202"/>
      <c r="AZ363" s="202"/>
      <c r="BA363" s="202"/>
      <c r="BB363" s="202"/>
      <c r="BC363" s="202"/>
      <c r="BD363" s="202"/>
      <c r="BE363" s="202"/>
    </row>
    <row r="364" spans="39:57" ht="14.25" customHeight="1" x14ac:dyDescent="0.25">
      <c r="AM364" s="202"/>
      <c r="AN364" s="202"/>
      <c r="AO364" s="202"/>
      <c r="AP364" s="202"/>
      <c r="AQ364" s="202"/>
      <c r="AR364" s="202"/>
      <c r="AS364" s="202"/>
      <c r="AT364" s="202"/>
      <c r="AU364" s="202"/>
      <c r="AV364" s="202"/>
      <c r="AW364" s="202"/>
      <c r="AX364" s="202"/>
      <c r="AY364" s="202"/>
      <c r="AZ364" s="202"/>
      <c r="BA364" s="202"/>
      <c r="BB364" s="202"/>
      <c r="BC364" s="202"/>
      <c r="BD364" s="202"/>
      <c r="BE364" s="202"/>
    </row>
    <row r="365" spans="39:57" ht="14.25" customHeight="1" x14ac:dyDescent="0.25">
      <c r="AM365" s="202"/>
      <c r="AN365" s="202"/>
      <c r="AO365" s="202"/>
      <c r="AP365" s="202"/>
      <c r="AQ365" s="202"/>
      <c r="AR365" s="202"/>
      <c r="AS365" s="202"/>
      <c r="AT365" s="202"/>
      <c r="AU365" s="202"/>
      <c r="AV365" s="202"/>
      <c r="AW365" s="202"/>
      <c r="AX365" s="202"/>
      <c r="AY365" s="202"/>
      <c r="AZ365" s="202"/>
      <c r="BA365" s="202"/>
      <c r="BB365" s="202"/>
      <c r="BC365" s="202"/>
      <c r="BD365" s="202"/>
      <c r="BE365" s="202"/>
    </row>
    <row r="366" spans="39:57" ht="14.25" customHeight="1" x14ac:dyDescent="0.25">
      <c r="AM366" s="202"/>
      <c r="AN366" s="202"/>
      <c r="AO366" s="202"/>
      <c r="AP366" s="202"/>
      <c r="AQ366" s="202"/>
      <c r="AR366" s="202"/>
      <c r="AS366" s="202"/>
      <c r="AT366" s="202"/>
      <c r="AU366" s="202"/>
      <c r="AV366" s="202"/>
      <c r="AW366" s="202"/>
      <c r="AX366" s="202"/>
      <c r="AY366" s="202"/>
      <c r="AZ366" s="202"/>
      <c r="BA366" s="202"/>
      <c r="BB366" s="202"/>
      <c r="BC366" s="202"/>
      <c r="BD366" s="202"/>
      <c r="BE366" s="202"/>
    </row>
    <row r="367" spans="39:57" ht="14.25" customHeight="1" x14ac:dyDescent="0.25">
      <c r="AM367" s="202"/>
      <c r="AN367" s="202"/>
      <c r="AO367" s="202"/>
      <c r="AP367" s="202"/>
      <c r="AQ367" s="202"/>
      <c r="AR367" s="202"/>
      <c r="AS367" s="202"/>
      <c r="AT367" s="202"/>
      <c r="AU367" s="202"/>
      <c r="AV367" s="202"/>
      <c r="AW367" s="202"/>
      <c r="AX367" s="202"/>
      <c r="AY367" s="202"/>
      <c r="AZ367" s="202"/>
      <c r="BA367" s="202"/>
      <c r="BB367" s="202"/>
      <c r="BC367" s="202"/>
      <c r="BD367" s="202"/>
      <c r="BE367" s="202"/>
    </row>
    <row r="368" spans="39:57" ht="14.25" customHeight="1" x14ac:dyDescent="0.25">
      <c r="AM368" s="202"/>
      <c r="AN368" s="202"/>
      <c r="AO368" s="202"/>
      <c r="AP368" s="202"/>
      <c r="AQ368" s="202"/>
      <c r="AR368" s="202"/>
      <c r="AS368" s="202"/>
      <c r="AT368" s="202"/>
      <c r="AU368" s="202"/>
      <c r="AV368" s="202"/>
      <c r="AW368" s="202"/>
      <c r="AX368" s="202"/>
      <c r="AY368" s="202"/>
      <c r="AZ368" s="202"/>
      <c r="BA368" s="202"/>
      <c r="BB368" s="202"/>
      <c r="BC368" s="202"/>
      <c r="BD368" s="202"/>
      <c r="BE368" s="202"/>
    </row>
    <row r="369" spans="39:57" ht="14.25" customHeight="1" x14ac:dyDescent="0.25">
      <c r="AM369" s="202"/>
      <c r="AN369" s="202"/>
      <c r="AO369" s="202"/>
      <c r="AP369" s="202"/>
      <c r="AQ369" s="202"/>
      <c r="AR369" s="202"/>
      <c r="AS369" s="202"/>
      <c r="AT369" s="202"/>
      <c r="AU369" s="202"/>
      <c r="AV369" s="202"/>
      <c r="AW369" s="202"/>
      <c r="AX369" s="202"/>
      <c r="AY369" s="202"/>
      <c r="AZ369" s="202"/>
      <c r="BA369" s="202"/>
      <c r="BB369" s="202"/>
      <c r="BC369" s="202"/>
      <c r="BD369" s="202"/>
      <c r="BE369" s="202"/>
    </row>
    <row r="370" spans="39:57" ht="14.25" customHeight="1" x14ac:dyDescent="0.25">
      <c r="AM370" s="202"/>
      <c r="AN370" s="202"/>
      <c r="AO370" s="202"/>
      <c r="AP370" s="202"/>
      <c r="AQ370" s="202"/>
      <c r="AR370" s="202"/>
      <c r="AS370" s="202"/>
      <c r="AT370" s="202"/>
      <c r="AU370" s="202"/>
      <c r="AV370" s="202"/>
      <c r="AW370" s="202"/>
      <c r="AX370" s="202"/>
      <c r="AY370" s="202"/>
      <c r="AZ370" s="202"/>
      <c r="BA370" s="202"/>
      <c r="BB370" s="202"/>
      <c r="BC370" s="202"/>
      <c r="BD370" s="202"/>
      <c r="BE370" s="202"/>
    </row>
    <row r="371" spans="39:57" ht="14.25" customHeight="1" x14ac:dyDescent="0.25">
      <c r="AM371" s="202"/>
      <c r="AN371" s="202"/>
      <c r="AO371" s="202"/>
      <c r="AP371" s="202"/>
      <c r="AQ371" s="202"/>
      <c r="AR371" s="202"/>
      <c r="AS371" s="202"/>
      <c r="AT371" s="202"/>
      <c r="AU371" s="202"/>
      <c r="AV371" s="202"/>
      <c r="AW371" s="202"/>
      <c r="AX371" s="202"/>
      <c r="AY371" s="202"/>
      <c r="AZ371" s="202"/>
      <c r="BA371" s="202"/>
      <c r="BB371" s="202"/>
      <c r="BC371" s="202"/>
      <c r="BD371" s="202"/>
      <c r="BE371" s="202"/>
    </row>
    <row r="372" spans="39:57" ht="14.25" customHeight="1" x14ac:dyDescent="0.25">
      <c r="AM372" s="202"/>
      <c r="AN372" s="202"/>
      <c r="AO372" s="202"/>
      <c r="AP372" s="202"/>
      <c r="AQ372" s="202"/>
      <c r="AR372" s="202"/>
      <c r="AS372" s="202"/>
      <c r="AT372" s="202"/>
      <c r="AU372" s="202"/>
      <c r="AV372" s="202"/>
      <c r="AW372" s="202"/>
      <c r="AX372" s="202"/>
      <c r="AY372" s="202"/>
      <c r="AZ372" s="202"/>
      <c r="BA372" s="202"/>
      <c r="BB372" s="202"/>
      <c r="BC372" s="202"/>
      <c r="BD372" s="202"/>
      <c r="BE372" s="202"/>
    </row>
    <row r="373" spans="39:57" ht="14.25" customHeight="1" x14ac:dyDescent="0.25">
      <c r="AM373" s="202"/>
      <c r="AN373" s="202"/>
      <c r="AO373" s="202"/>
      <c r="AP373" s="202"/>
      <c r="AQ373" s="202"/>
      <c r="AR373" s="202"/>
      <c r="AS373" s="202"/>
      <c r="AT373" s="202"/>
      <c r="AU373" s="202"/>
      <c r="AV373" s="202"/>
      <c r="AW373" s="202"/>
      <c r="AX373" s="202"/>
      <c r="AY373" s="202"/>
      <c r="AZ373" s="202"/>
      <c r="BA373" s="202"/>
      <c r="BB373" s="202"/>
      <c r="BC373" s="202"/>
      <c r="BD373" s="202"/>
      <c r="BE373" s="202"/>
    </row>
    <row r="374" spans="39:57" ht="14.25" customHeight="1" x14ac:dyDescent="0.25">
      <c r="AM374" s="202"/>
      <c r="AN374" s="202"/>
      <c r="AO374" s="202"/>
      <c r="AP374" s="202"/>
      <c r="AQ374" s="202"/>
      <c r="AR374" s="202"/>
      <c r="AS374" s="202"/>
      <c r="AT374" s="202"/>
      <c r="AU374" s="202"/>
      <c r="AV374" s="202"/>
      <c r="AW374" s="202"/>
      <c r="AX374" s="202"/>
      <c r="AY374" s="202"/>
      <c r="AZ374" s="202"/>
      <c r="BA374" s="202"/>
      <c r="BB374" s="202"/>
      <c r="BC374" s="202"/>
      <c r="BD374" s="202"/>
      <c r="BE374" s="202"/>
    </row>
    <row r="375" spans="39:57" ht="14.25" customHeight="1" x14ac:dyDescent="0.25">
      <c r="AM375" s="202"/>
      <c r="AN375" s="202"/>
      <c r="AO375" s="202"/>
      <c r="AP375" s="202"/>
      <c r="AQ375" s="202"/>
      <c r="AR375" s="202"/>
      <c r="AS375" s="202"/>
      <c r="AT375" s="202"/>
      <c r="AU375" s="202"/>
      <c r="AV375" s="202"/>
      <c r="AW375" s="202"/>
      <c r="AX375" s="202"/>
      <c r="AY375" s="202"/>
      <c r="AZ375" s="202"/>
      <c r="BA375" s="202"/>
      <c r="BB375" s="202"/>
      <c r="BC375" s="202"/>
      <c r="BD375" s="202"/>
      <c r="BE375" s="202"/>
    </row>
    <row r="376" spans="39:57" ht="14.25" customHeight="1" x14ac:dyDescent="0.25">
      <c r="AM376" s="202"/>
      <c r="AN376" s="202"/>
      <c r="AO376" s="202"/>
      <c r="AP376" s="202"/>
      <c r="AQ376" s="202"/>
      <c r="AR376" s="202"/>
      <c r="AS376" s="202"/>
      <c r="AT376" s="202"/>
      <c r="AU376" s="202"/>
      <c r="AV376" s="202"/>
      <c r="AW376" s="202"/>
      <c r="AX376" s="202"/>
      <c r="AY376" s="202"/>
      <c r="AZ376" s="202"/>
      <c r="BA376" s="202"/>
      <c r="BB376" s="202"/>
      <c r="BC376" s="202"/>
      <c r="BD376" s="202"/>
      <c r="BE376" s="202"/>
    </row>
    <row r="377" spans="39:57" ht="14.25" customHeight="1" x14ac:dyDescent="0.25">
      <c r="AM377" s="202"/>
      <c r="AN377" s="202"/>
      <c r="AO377" s="202"/>
      <c r="AP377" s="202"/>
      <c r="AQ377" s="202"/>
      <c r="AR377" s="202"/>
      <c r="AS377" s="202"/>
      <c r="AT377" s="202"/>
      <c r="AU377" s="202"/>
      <c r="AV377" s="202"/>
      <c r="AW377" s="202"/>
      <c r="AX377" s="202"/>
      <c r="AY377" s="202"/>
      <c r="AZ377" s="202"/>
      <c r="BA377" s="202"/>
      <c r="BB377" s="202"/>
      <c r="BC377" s="202"/>
      <c r="BD377" s="202"/>
      <c r="BE377" s="202"/>
    </row>
    <row r="378" spans="39:57" ht="14.25" customHeight="1" x14ac:dyDescent="0.25">
      <c r="AM378" s="202"/>
      <c r="AN378" s="202"/>
      <c r="AO378" s="202"/>
      <c r="AP378" s="202"/>
      <c r="AQ378" s="202"/>
      <c r="AR378" s="202"/>
      <c r="AS378" s="202"/>
      <c r="AT378" s="202"/>
      <c r="AU378" s="202"/>
      <c r="AV378" s="202"/>
      <c r="AW378" s="202"/>
      <c r="AX378" s="202"/>
      <c r="AY378" s="202"/>
      <c r="AZ378" s="202"/>
      <c r="BA378" s="202"/>
      <c r="BB378" s="202"/>
      <c r="BC378" s="202"/>
      <c r="BD378" s="202"/>
      <c r="BE378" s="202"/>
    </row>
    <row r="379" spans="39:57" ht="14.25" customHeight="1" x14ac:dyDescent="0.25">
      <c r="AM379" s="202"/>
      <c r="AN379" s="202"/>
      <c r="AO379" s="202"/>
      <c r="AP379" s="202"/>
      <c r="AQ379" s="202"/>
      <c r="AR379" s="202"/>
      <c r="AS379" s="202"/>
      <c r="AT379" s="202"/>
      <c r="AU379" s="202"/>
      <c r="AV379" s="202"/>
      <c r="AW379" s="202"/>
      <c r="AX379" s="202"/>
      <c r="AY379" s="202"/>
      <c r="AZ379" s="202"/>
      <c r="BA379" s="202"/>
      <c r="BB379" s="202"/>
      <c r="BC379" s="202"/>
      <c r="BD379" s="202"/>
      <c r="BE379" s="202"/>
    </row>
    <row r="380" spans="39:57" ht="14.25" customHeight="1" x14ac:dyDescent="0.25">
      <c r="AM380" s="202"/>
      <c r="AN380" s="202"/>
      <c r="AO380" s="202"/>
      <c r="AP380" s="202"/>
      <c r="AQ380" s="202"/>
      <c r="AR380" s="202"/>
      <c r="AS380" s="202"/>
      <c r="AT380" s="202"/>
      <c r="AU380" s="202"/>
      <c r="AV380" s="202"/>
      <c r="AW380" s="202"/>
      <c r="AX380" s="202"/>
      <c r="AY380" s="202"/>
      <c r="AZ380" s="202"/>
      <c r="BA380" s="202"/>
      <c r="BB380" s="202"/>
      <c r="BC380" s="202"/>
      <c r="BD380" s="202"/>
      <c r="BE380" s="202"/>
    </row>
    <row r="381" spans="39:57" ht="14.25" customHeight="1" x14ac:dyDescent="0.25">
      <c r="AM381" s="202"/>
      <c r="AN381" s="202"/>
      <c r="AO381" s="202"/>
      <c r="AP381" s="202"/>
      <c r="AQ381" s="202"/>
      <c r="AR381" s="202"/>
      <c r="AS381" s="202"/>
      <c r="AT381" s="202"/>
      <c r="AU381" s="202"/>
      <c r="AV381" s="202"/>
      <c r="AW381" s="202"/>
      <c r="AX381" s="202"/>
      <c r="AY381" s="202"/>
      <c r="AZ381" s="202"/>
      <c r="BA381" s="202"/>
      <c r="BB381" s="202"/>
      <c r="BC381" s="202"/>
      <c r="BD381" s="202"/>
      <c r="BE381" s="202"/>
    </row>
    <row r="382" spans="39:57" ht="14.25" customHeight="1" x14ac:dyDescent="0.25">
      <c r="AM382" s="202"/>
      <c r="AN382" s="202"/>
      <c r="AO382" s="202"/>
      <c r="AP382" s="202"/>
      <c r="AQ382" s="202"/>
      <c r="AR382" s="202"/>
      <c r="AS382" s="202"/>
      <c r="AT382" s="202"/>
      <c r="AU382" s="202"/>
      <c r="AV382" s="202"/>
      <c r="AW382" s="202"/>
      <c r="AX382" s="202"/>
      <c r="AY382" s="202"/>
      <c r="AZ382" s="202"/>
      <c r="BA382" s="202"/>
      <c r="BB382" s="202"/>
      <c r="BC382" s="202"/>
      <c r="BD382" s="202"/>
      <c r="BE382" s="202"/>
    </row>
    <row r="383" spans="39:57" ht="14.25" customHeight="1" x14ac:dyDescent="0.25">
      <c r="AM383" s="202"/>
      <c r="AN383" s="202"/>
      <c r="AO383" s="202"/>
      <c r="AP383" s="202"/>
      <c r="AQ383" s="202"/>
      <c r="AR383" s="202"/>
      <c r="AS383" s="202"/>
      <c r="AT383" s="202"/>
      <c r="AU383" s="202"/>
      <c r="AV383" s="202"/>
      <c r="AW383" s="202"/>
      <c r="AX383" s="202"/>
      <c r="AY383" s="202"/>
      <c r="AZ383" s="202"/>
      <c r="BA383" s="202"/>
      <c r="BB383" s="202"/>
      <c r="BC383" s="202"/>
      <c r="BD383" s="202"/>
      <c r="BE383" s="202"/>
    </row>
    <row r="384" spans="39:57" ht="14.25" customHeight="1" x14ac:dyDescent="0.25">
      <c r="AM384" s="202"/>
      <c r="AN384" s="202"/>
      <c r="AO384" s="202"/>
      <c r="AP384" s="202"/>
      <c r="AQ384" s="202"/>
      <c r="AR384" s="202"/>
      <c r="AS384" s="202"/>
      <c r="AT384" s="202"/>
      <c r="AU384" s="202"/>
      <c r="AV384" s="202"/>
      <c r="AW384" s="202"/>
      <c r="AX384" s="202"/>
      <c r="AY384" s="202"/>
      <c r="AZ384" s="202"/>
      <c r="BA384" s="202"/>
      <c r="BB384" s="202"/>
      <c r="BC384" s="202"/>
      <c r="BD384" s="202"/>
      <c r="BE384" s="202"/>
    </row>
    <row r="385" spans="39:57" ht="14.25" customHeight="1" x14ac:dyDescent="0.25">
      <c r="AM385" s="202"/>
      <c r="AN385" s="202"/>
      <c r="AO385" s="202"/>
      <c r="AP385" s="202"/>
      <c r="AQ385" s="202"/>
      <c r="AR385" s="202"/>
      <c r="AS385" s="202"/>
      <c r="AT385" s="202"/>
      <c r="AU385" s="202"/>
      <c r="AV385" s="202"/>
      <c r="AW385" s="202"/>
      <c r="AX385" s="202"/>
      <c r="AY385" s="202"/>
      <c r="AZ385" s="202"/>
      <c r="BA385" s="202"/>
      <c r="BB385" s="202"/>
      <c r="BC385" s="202"/>
      <c r="BD385" s="202"/>
      <c r="BE385" s="202"/>
    </row>
    <row r="386" spans="39:57" ht="14.25" customHeight="1" x14ac:dyDescent="0.25">
      <c r="AM386" s="202"/>
      <c r="AN386" s="202"/>
      <c r="AO386" s="202"/>
      <c r="AP386" s="202"/>
      <c r="AQ386" s="202"/>
      <c r="AR386" s="202"/>
      <c r="AS386" s="202"/>
      <c r="AT386" s="202"/>
      <c r="AU386" s="202"/>
      <c r="AV386" s="202"/>
      <c r="AW386" s="202"/>
      <c r="AX386" s="202"/>
      <c r="AY386" s="202"/>
      <c r="AZ386" s="202"/>
      <c r="BA386" s="202"/>
      <c r="BB386" s="202"/>
      <c r="BC386" s="202"/>
      <c r="BD386" s="202"/>
      <c r="BE386" s="202"/>
    </row>
    <row r="387" spans="39:57" ht="14.25" customHeight="1" x14ac:dyDescent="0.25">
      <c r="AM387" s="202"/>
      <c r="AN387" s="202"/>
      <c r="AO387" s="202"/>
      <c r="AP387" s="202"/>
      <c r="AQ387" s="202"/>
      <c r="AR387" s="202"/>
      <c r="AS387" s="202"/>
      <c r="AT387" s="202"/>
      <c r="AU387" s="202"/>
      <c r="AV387" s="202"/>
      <c r="AW387" s="202"/>
      <c r="AX387" s="202"/>
      <c r="AY387" s="202"/>
      <c r="AZ387" s="202"/>
      <c r="BA387" s="202"/>
      <c r="BB387" s="202"/>
      <c r="BC387" s="202"/>
      <c r="BD387" s="202"/>
      <c r="BE387" s="202"/>
    </row>
    <row r="388" spans="39:57" ht="14.25" customHeight="1" x14ac:dyDescent="0.25">
      <c r="AM388" s="202"/>
      <c r="AN388" s="202"/>
      <c r="AO388" s="202"/>
      <c r="AP388" s="202"/>
      <c r="AQ388" s="202"/>
      <c r="AR388" s="202"/>
      <c r="AS388" s="202"/>
      <c r="AT388" s="202"/>
      <c r="AU388" s="202"/>
      <c r="AV388" s="202"/>
      <c r="AW388" s="202"/>
      <c r="AX388" s="202"/>
      <c r="AY388" s="202"/>
      <c r="AZ388" s="202"/>
      <c r="BA388" s="202"/>
      <c r="BB388" s="202"/>
      <c r="BC388" s="202"/>
      <c r="BD388" s="202"/>
      <c r="BE388" s="202"/>
    </row>
    <row r="389" spans="39:57" ht="14.25" customHeight="1" x14ac:dyDescent="0.25">
      <c r="AM389" s="202"/>
      <c r="AN389" s="202"/>
      <c r="AO389" s="202"/>
      <c r="AP389" s="202"/>
      <c r="AQ389" s="202"/>
      <c r="AR389" s="202"/>
      <c r="AS389" s="202"/>
      <c r="AT389" s="202"/>
      <c r="AU389" s="202"/>
      <c r="AV389" s="202"/>
      <c r="AW389" s="202"/>
      <c r="AX389" s="202"/>
      <c r="AY389" s="202"/>
      <c r="AZ389" s="202"/>
      <c r="BA389" s="202"/>
      <c r="BB389" s="202"/>
      <c r="BC389" s="202"/>
      <c r="BD389" s="202"/>
      <c r="BE389" s="202"/>
    </row>
    <row r="390" spans="39:57" ht="14.25" customHeight="1" x14ac:dyDescent="0.25">
      <c r="AM390" s="202"/>
      <c r="AN390" s="202"/>
      <c r="AO390" s="202"/>
      <c r="AP390" s="202"/>
      <c r="AQ390" s="202"/>
      <c r="AR390" s="202"/>
      <c r="AS390" s="202"/>
      <c r="AT390" s="202"/>
      <c r="AU390" s="202"/>
      <c r="AV390" s="202"/>
      <c r="AW390" s="202"/>
      <c r="AX390" s="202"/>
      <c r="AY390" s="202"/>
      <c r="AZ390" s="202"/>
      <c r="BA390" s="202"/>
      <c r="BB390" s="202"/>
      <c r="BC390" s="202"/>
      <c r="BD390" s="202"/>
      <c r="BE390" s="202"/>
    </row>
    <row r="391" spans="39:57" ht="14.25" customHeight="1" x14ac:dyDescent="0.25">
      <c r="AM391" s="202"/>
      <c r="AN391" s="202"/>
      <c r="AO391" s="202"/>
      <c r="AP391" s="202"/>
      <c r="AQ391" s="202"/>
      <c r="AR391" s="202"/>
      <c r="AS391" s="202"/>
      <c r="AT391" s="202"/>
      <c r="AU391" s="202"/>
      <c r="AV391" s="202"/>
      <c r="AW391" s="202"/>
      <c r="AX391" s="202"/>
      <c r="AY391" s="202"/>
      <c r="AZ391" s="202"/>
      <c r="BA391" s="202"/>
      <c r="BB391" s="202"/>
      <c r="BC391" s="202"/>
      <c r="BD391" s="202"/>
      <c r="BE391" s="202"/>
    </row>
    <row r="392" spans="39:57" ht="14.25" customHeight="1" x14ac:dyDescent="0.25">
      <c r="AM392" s="202"/>
      <c r="AN392" s="202"/>
      <c r="AO392" s="202"/>
      <c r="AP392" s="202"/>
      <c r="AQ392" s="202"/>
      <c r="AR392" s="202"/>
      <c r="AS392" s="202"/>
      <c r="AT392" s="202"/>
      <c r="AU392" s="202"/>
      <c r="AV392" s="202"/>
      <c r="AW392" s="202"/>
      <c r="AX392" s="202"/>
      <c r="AY392" s="202"/>
      <c r="AZ392" s="202"/>
      <c r="BA392" s="202"/>
      <c r="BB392" s="202"/>
      <c r="BC392" s="202"/>
      <c r="BD392" s="202"/>
      <c r="BE392" s="202"/>
    </row>
    <row r="393" spans="39:57" ht="14.25" customHeight="1" x14ac:dyDescent="0.25">
      <c r="AM393" s="202"/>
      <c r="AN393" s="202"/>
      <c r="AO393" s="202"/>
      <c r="AP393" s="202"/>
      <c r="AQ393" s="202"/>
      <c r="AR393" s="202"/>
      <c r="AS393" s="202"/>
      <c r="AT393" s="202"/>
      <c r="AU393" s="202"/>
      <c r="AV393" s="202"/>
      <c r="AW393" s="202"/>
      <c r="AX393" s="202"/>
      <c r="AY393" s="202"/>
      <c r="AZ393" s="202"/>
      <c r="BA393" s="202"/>
      <c r="BB393" s="202"/>
      <c r="BC393" s="202"/>
      <c r="BD393" s="202"/>
      <c r="BE393" s="202"/>
    </row>
    <row r="394" spans="39:57" ht="14.25" customHeight="1" x14ac:dyDescent="0.25">
      <c r="AM394" s="202"/>
      <c r="AN394" s="202"/>
      <c r="AO394" s="202"/>
      <c r="AP394" s="202"/>
      <c r="AQ394" s="202"/>
      <c r="AR394" s="202"/>
      <c r="AS394" s="202"/>
      <c r="AT394" s="202"/>
      <c r="AU394" s="202"/>
      <c r="AV394" s="202"/>
      <c r="AW394" s="202"/>
      <c r="AX394" s="202"/>
      <c r="AY394" s="202"/>
      <c r="AZ394" s="202"/>
      <c r="BA394" s="202"/>
      <c r="BB394" s="202"/>
      <c r="BC394" s="202"/>
      <c r="BD394" s="202"/>
      <c r="BE394" s="202"/>
    </row>
    <row r="395" spans="39:57" ht="14.25" customHeight="1" x14ac:dyDescent="0.25">
      <c r="AM395" s="202"/>
      <c r="AN395" s="202"/>
      <c r="AO395" s="202"/>
      <c r="AP395" s="202"/>
      <c r="AQ395" s="202"/>
      <c r="AR395" s="202"/>
      <c r="AS395" s="202"/>
      <c r="AT395" s="202"/>
      <c r="AU395" s="202"/>
      <c r="AV395" s="202"/>
      <c r="AW395" s="202"/>
      <c r="AX395" s="202"/>
      <c r="AY395" s="202"/>
      <c r="AZ395" s="202"/>
      <c r="BA395" s="202"/>
      <c r="BB395" s="202"/>
      <c r="BC395" s="202"/>
      <c r="BD395" s="202"/>
      <c r="BE395" s="202"/>
    </row>
    <row r="396" spans="39:57" ht="14.25" customHeight="1" x14ac:dyDescent="0.25">
      <c r="AM396" s="202"/>
      <c r="AN396" s="202"/>
      <c r="AO396" s="202"/>
      <c r="AP396" s="202"/>
      <c r="AQ396" s="202"/>
      <c r="AR396" s="202"/>
      <c r="AS396" s="202"/>
      <c r="AT396" s="202"/>
      <c r="AU396" s="202"/>
      <c r="AV396" s="202"/>
      <c r="AW396" s="202"/>
      <c r="AX396" s="202"/>
      <c r="AY396" s="202"/>
      <c r="AZ396" s="202"/>
      <c r="BA396" s="202"/>
      <c r="BB396" s="202"/>
      <c r="BC396" s="202"/>
      <c r="BD396" s="202"/>
      <c r="BE396" s="202"/>
    </row>
    <row r="397" spans="39:57" ht="14.25" customHeight="1" x14ac:dyDescent="0.25">
      <c r="AM397" s="202"/>
      <c r="AN397" s="202"/>
      <c r="AO397" s="202"/>
      <c r="AP397" s="202"/>
      <c r="AQ397" s="202"/>
      <c r="AR397" s="202"/>
      <c r="AS397" s="202"/>
      <c r="AT397" s="202"/>
      <c r="AU397" s="202"/>
      <c r="AV397" s="202"/>
      <c r="AW397" s="202"/>
      <c r="AX397" s="202"/>
      <c r="AY397" s="202"/>
      <c r="AZ397" s="202"/>
      <c r="BA397" s="202"/>
      <c r="BB397" s="202"/>
      <c r="BC397" s="202"/>
      <c r="BD397" s="202"/>
      <c r="BE397" s="202"/>
    </row>
    <row r="398" spans="39:57" ht="14.25" customHeight="1" x14ac:dyDescent="0.25">
      <c r="AM398" s="202"/>
      <c r="AN398" s="202"/>
      <c r="AO398" s="202"/>
      <c r="AP398" s="202"/>
      <c r="AQ398" s="202"/>
      <c r="AR398" s="202"/>
      <c r="AS398" s="202"/>
      <c r="AT398" s="202"/>
      <c r="AU398" s="202"/>
      <c r="AV398" s="202"/>
      <c r="AW398" s="202"/>
      <c r="AX398" s="202"/>
      <c r="AY398" s="202"/>
      <c r="AZ398" s="202"/>
      <c r="BA398" s="202"/>
      <c r="BB398" s="202"/>
      <c r="BC398" s="202"/>
      <c r="BD398" s="202"/>
      <c r="BE398" s="202"/>
    </row>
    <row r="399" spans="39:57" ht="14.25" customHeight="1" x14ac:dyDescent="0.25">
      <c r="AM399" s="202"/>
      <c r="AN399" s="202"/>
      <c r="AO399" s="202"/>
      <c r="AP399" s="202"/>
      <c r="AQ399" s="202"/>
      <c r="AR399" s="202"/>
      <c r="AS399" s="202"/>
      <c r="AT399" s="202"/>
      <c r="AU399" s="202"/>
      <c r="AV399" s="202"/>
      <c r="AW399" s="202"/>
      <c r="AX399" s="202"/>
      <c r="AY399" s="202"/>
      <c r="AZ399" s="202"/>
      <c r="BA399" s="202"/>
      <c r="BB399" s="202"/>
      <c r="BC399" s="202"/>
      <c r="BD399" s="202"/>
      <c r="BE399" s="202"/>
    </row>
    <row r="400" spans="39:57" ht="14.25" customHeight="1" x14ac:dyDescent="0.25">
      <c r="AM400" s="202"/>
      <c r="AN400" s="202"/>
      <c r="AO400" s="202"/>
      <c r="AP400" s="202"/>
      <c r="AQ400" s="202"/>
      <c r="AR400" s="202"/>
      <c r="AS400" s="202"/>
      <c r="AT400" s="202"/>
      <c r="AU400" s="202"/>
      <c r="AV400" s="202"/>
      <c r="AW400" s="202"/>
      <c r="AX400" s="202"/>
      <c r="AY400" s="202"/>
      <c r="AZ400" s="202"/>
      <c r="BA400" s="202"/>
      <c r="BB400" s="202"/>
      <c r="BC400" s="202"/>
      <c r="BD400" s="202"/>
      <c r="BE400" s="202"/>
    </row>
    <row r="401" spans="39:57" ht="14.25" customHeight="1" x14ac:dyDescent="0.25">
      <c r="AM401" s="202"/>
      <c r="AN401" s="202"/>
      <c r="AO401" s="202"/>
      <c r="AP401" s="202"/>
      <c r="AQ401" s="202"/>
      <c r="AR401" s="202"/>
      <c r="AS401" s="202"/>
      <c r="AT401" s="202"/>
      <c r="AU401" s="202"/>
      <c r="AV401" s="202"/>
      <c r="AW401" s="202"/>
      <c r="AX401" s="202"/>
      <c r="AY401" s="202"/>
      <c r="AZ401" s="202"/>
      <c r="BA401" s="202"/>
      <c r="BB401" s="202"/>
      <c r="BC401" s="202"/>
      <c r="BD401" s="202"/>
      <c r="BE401" s="202"/>
    </row>
    <row r="402" spans="39:57" ht="14.25" customHeight="1" x14ac:dyDescent="0.25">
      <c r="AM402" s="202"/>
      <c r="AN402" s="202"/>
      <c r="AO402" s="202"/>
      <c r="AP402" s="202"/>
      <c r="AQ402" s="202"/>
      <c r="AR402" s="202"/>
      <c r="AS402" s="202"/>
      <c r="AT402" s="202"/>
      <c r="AU402" s="202"/>
      <c r="AV402" s="202"/>
      <c r="AW402" s="202"/>
      <c r="AX402" s="202"/>
      <c r="AY402" s="202"/>
      <c r="AZ402" s="202"/>
      <c r="BA402" s="202"/>
      <c r="BB402" s="202"/>
      <c r="BC402" s="202"/>
      <c r="BD402" s="202"/>
      <c r="BE402" s="202"/>
    </row>
    <row r="403" spans="39:57" ht="14.25" customHeight="1" x14ac:dyDescent="0.25">
      <c r="AM403" s="202"/>
      <c r="AN403" s="202"/>
      <c r="AO403" s="202"/>
      <c r="AP403" s="202"/>
      <c r="AQ403" s="202"/>
      <c r="AR403" s="202"/>
      <c r="AS403" s="202"/>
      <c r="AT403" s="202"/>
      <c r="AU403" s="202"/>
      <c r="AV403" s="202"/>
      <c r="AW403" s="202"/>
      <c r="AX403" s="202"/>
      <c r="AY403" s="202"/>
      <c r="AZ403" s="202"/>
      <c r="BA403" s="202"/>
      <c r="BB403" s="202"/>
      <c r="BC403" s="202"/>
      <c r="BD403" s="202"/>
      <c r="BE403" s="202"/>
    </row>
    <row r="404" spans="39:57" ht="14.25" customHeight="1" x14ac:dyDescent="0.25">
      <c r="AM404" s="202"/>
      <c r="AN404" s="202"/>
      <c r="AO404" s="202"/>
      <c r="AP404" s="202"/>
      <c r="AQ404" s="202"/>
      <c r="AR404" s="202"/>
      <c r="AS404" s="202"/>
      <c r="AT404" s="202"/>
      <c r="AU404" s="202"/>
      <c r="AV404" s="202"/>
      <c r="AW404" s="202"/>
      <c r="AX404" s="202"/>
      <c r="AY404" s="202"/>
      <c r="AZ404" s="202"/>
      <c r="BA404" s="202"/>
      <c r="BB404" s="202"/>
      <c r="BC404" s="202"/>
      <c r="BD404" s="202"/>
      <c r="BE404" s="202"/>
    </row>
    <row r="405" spans="39:57" ht="14.25" customHeight="1" x14ac:dyDescent="0.25">
      <c r="AM405" s="202"/>
      <c r="AN405" s="202"/>
      <c r="AO405" s="202"/>
      <c r="AP405" s="202"/>
      <c r="AQ405" s="202"/>
      <c r="AR405" s="202"/>
      <c r="AS405" s="202"/>
      <c r="AT405" s="202"/>
      <c r="AU405" s="202"/>
      <c r="AV405" s="202"/>
      <c r="AW405" s="202"/>
      <c r="AX405" s="202"/>
      <c r="AY405" s="202"/>
      <c r="AZ405" s="202"/>
      <c r="BA405" s="202"/>
      <c r="BB405" s="202"/>
      <c r="BC405" s="202"/>
      <c r="BD405" s="202"/>
      <c r="BE405" s="202"/>
    </row>
    <row r="406" spans="39:57" ht="14.25" customHeight="1" x14ac:dyDescent="0.25">
      <c r="AM406" s="202"/>
      <c r="AN406" s="202"/>
      <c r="AO406" s="202"/>
      <c r="AP406" s="202"/>
      <c r="AQ406" s="202"/>
      <c r="AR406" s="202"/>
      <c r="AS406" s="202"/>
      <c r="AT406" s="202"/>
      <c r="AU406" s="202"/>
      <c r="AV406" s="202"/>
      <c r="AW406" s="202"/>
      <c r="AX406" s="202"/>
      <c r="AY406" s="202"/>
      <c r="AZ406" s="202"/>
      <c r="BA406" s="202"/>
      <c r="BB406" s="202"/>
      <c r="BC406" s="202"/>
      <c r="BD406" s="202"/>
      <c r="BE406" s="202"/>
    </row>
    <row r="407" spans="39:57" ht="14.25" customHeight="1" x14ac:dyDescent="0.25">
      <c r="AM407" s="202"/>
      <c r="AN407" s="202"/>
      <c r="AO407" s="202"/>
      <c r="AP407" s="202"/>
      <c r="AQ407" s="202"/>
      <c r="AR407" s="202"/>
      <c r="AS407" s="202"/>
      <c r="AT407" s="202"/>
      <c r="AU407" s="202"/>
      <c r="AV407" s="202"/>
      <c r="AW407" s="202"/>
      <c r="AX407" s="202"/>
      <c r="AY407" s="202"/>
      <c r="AZ407" s="202"/>
      <c r="BA407" s="202"/>
      <c r="BB407" s="202"/>
      <c r="BC407" s="202"/>
      <c r="BD407" s="202"/>
      <c r="BE407" s="202"/>
    </row>
    <row r="408" spans="39:57" ht="14.25" customHeight="1" x14ac:dyDescent="0.25">
      <c r="AM408" s="202"/>
      <c r="AN408" s="202"/>
      <c r="AO408" s="202"/>
      <c r="AP408" s="202"/>
      <c r="AQ408" s="202"/>
      <c r="AR408" s="202"/>
      <c r="AS408" s="202"/>
      <c r="AT408" s="202"/>
      <c r="AU408" s="202"/>
      <c r="AV408" s="202"/>
      <c r="AW408" s="202"/>
      <c r="AX408" s="202"/>
      <c r="AY408" s="202"/>
      <c r="AZ408" s="202"/>
      <c r="BA408" s="202"/>
      <c r="BB408" s="202"/>
      <c r="BC408" s="202"/>
      <c r="BD408" s="202"/>
      <c r="BE408" s="202"/>
    </row>
    <row r="409" spans="39:57" ht="14.25" customHeight="1" x14ac:dyDescent="0.25">
      <c r="AM409" s="202"/>
      <c r="AN409" s="202"/>
      <c r="AO409" s="202"/>
      <c r="AP409" s="202"/>
      <c r="AQ409" s="202"/>
      <c r="AR409" s="202"/>
      <c r="AS409" s="202"/>
      <c r="AT409" s="202"/>
      <c r="AU409" s="202"/>
      <c r="AV409" s="202"/>
      <c r="AW409" s="202"/>
      <c r="AX409" s="202"/>
      <c r="AY409" s="202"/>
      <c r="AZ409" s="202"/>
      <c r="BA409" s="202"/>
      <c r="BB409" s="202"/>
      <c r="BC409" s="202"/>
      <c r="BD409" s="202"/>
      <c r="BE409" s="202"/>
    </row>
    <row r="410" spans="39:57" ht="14.25" customHeight="1" x14ac:dyDescent="0.25">
      <c r="AM410" s="202"/>
      <c r="AN410" s="202"/>
      <c r="AO410" s="202"/>
      <c r="AP410" s="202"/>
      <c r="AQ410" s="202"/>
      <c r="AR410" s="202"/>
      <c r="AS410" s="202"/>
      <c r="AT410" s="202"/>
      <c r="AU410" s="202"/>
      <c r="AV410" s="202"/>
      <c r="AW410" s="202"/>
      <c r="AX410" s="202"/>
      <c r="AY410" s="202"/>
      <c r="AZ410" s="202"/>
      <c r="BA410" s="202"/>
      <c r="BB410" s="202"/>
      <c r="BC410" s="202"/>
      <c r="BD410" s="202"/>
      <c r="BE410" s="202"/>
    </row>
    <row r="411" spans="39:57" ht="14.25" customHeight="1" x14ac:dyDescent="0.25">
      <c r="AM411" s="202"/>
      <c r="AN411" s="202"/>
      <c r="AO411" s="202"/>
      <c r="AP411" s="202"/>
      <c r="AQ411" s="202"/>
      <c r="AR411" s="202"/>
      <c r="AS411" s="202"/>
      <c r="AT411" s="202"/>
      <c r="AU411" s="202"/>
      <c r="AV411" s="202"/>
      <c r="AW411" s="202"/>
      <c r="AX411" s="202"/>
      <c r="AY411" s="202"/>
      <c r="AZ411" s="202"/>
      <c r="BA411" s="202"/>
      <c r="BB411" s="202"/>
      <c r="BC411" s="202"/>
      <c r="BD411" s="202"/>
      <c r="BE411" s="202"/>
    </row>
    <row r="412" spans="39:57" ht="14.25" customHeight="1" x14ac:dyDescent="0.25">
      <c r="AM412" s="202"/>
      <c r="AN412" s="202"/>
      <c r="AO412" s="202"/>
      <c r="AP412" s="202"/>
      <c r="AQ412" s="202"/>
      <c r="AR412" s="202"/>
      <c r="AS412" s="202"/>
      <c r="AT412" s="202"/>
      <c r="AU412" s="202"/>
      <c r="AV412" s="202"/>
      <c r="AW412" s="202"/>
      <c r="AX412" s="202"/>
      <c r="AY412" s="202"/>
      <c r="AZ412" s="202"/>
      <c r="BA412" s="202"/>
      <c r="BB412" s="202"/>
      <c r="BC412" s="202"/>
      <c r="BD412" s="202"/>
      <c r="BE412" s="202"/>
    </row>
    <row r="413" spans="39:57" ht="14.25" customHeight="1" x14ac:dyDescent="0.25">
      <c r="AM413" s="202"/>
      <c r="AN413" s="202"/>
      <c r="AO413" s="202"/>
      <c r="AP413" s="202"/>
      <c r="AQ413" s="202"/>
      <c r="AR413" s="202"/>
      <c r="AS413" s="202"/>
      <c r="AT413" s="202"/>
      <c r="AU413" s="202"/>
      <c r="AV413" s="202"/>
      <c r="AW413" s="202"/>
      <c r="AX413" s="202"/>
      <c r="AY413" s="202"/>
      <c r="AZ413" s="202"/>
      <c r="BA413" s="202"/>
      <c r="BB413" s="202"/>
      <c r="BC413" s="202"/>
      <c r="BD413" s="202"/>
      <c r="BE413" s="202"/>
    </row>
    <row r="414" spans="39:57" ht="14.25" customHeight="1" x14ac:dyDescent="0.25">
      <c r="AM414" s="202"/>
      <c r="AN414" s="202"/>
      <c r="AO414" s="202"/>
      <c r="AP414" s="202"/>
      <c r="AQ414" s="202"/>
      <c r="AR414" s="202"/>
      <c r="AS414" s="202"/>
      <c r="AT414" s="202"/>
      <c r="AU414" s="202"/>
      <c r="AV414" s="202"/>
      <c r="AW414" s="202"/>
      <c r="AX414" s="202"/>
      <c r="AY414" s="202"/>
      <c r="AZ414" s="202"/>
      <c r="BA414" s="202"/>
      <c r="BB414" s="202"/>
      <c r="BC414" s="202"/>
      <c r="BD414" s="202"/>
      <c r="BE414" s="202"/>
    </row>
    <row r="415" spans="39:57" ht="14.25" customHeight="1" x14ac:dyDescent="0.25">
      <c r="AM415" s="202"/>
      <c r="AN415" s="202"/>
      <c r="AO415" s="202"/>
      <c r="AP415" s="202"/>
      <c r="AQ415" s="202"/>
      <c r="AR415" s="202"/>
      <c r="AS415" s="202"/>
      <c r="AT415" s="202"/>
      <c r="AU415" s="202"/>
      <c r="AV415" s="202"/>
      <c r="AW415" s="202"/>
      <c r="AX415" s="202"/>
      <c r="AY415" s="202"/>
      <c r="AZ415" s="202"/>
      <c r="BA415" s="202"/>
      <c r="BB415" s="202"/>
      <c r="BC415" s="202"/>
      <c r="BD415" s="202"/>
      <c r="BE415" s="202"/>
    </row>
    <row r="416" spans="39:57" ht="14.25" customHeight="1" x14ac:dyDescent="0.25">
      <c r="AM416" s="202"/>
      <c r="AN416" s="202"/>
      <c r="AO416" s="202"/>
      <c r="AP416" s="202"/>
      <c r="AQ416" s="202"/>
      <c r="AR416" s="202"/>
      <c r="AS416" s="202"/>
      <c r="AT416" s="202"/>
      <c r="AU416" s="202"/>
      <c r="AV416" s="202"/>
      <c r="AW416" s="202"/>
      <c r="AX416" s="202"/>
      <c r="AY416" s="202"/>
      <c r="AZ416" s="202"/>
      <c r="BA416" s="202"/>
      <c r="BB416" s="202"/>
      <c r="BC416" s="202"/>
      <c r="BD416" s="202"/>
      <c r="BE416" s="202"/>
    </row>
    <row r="417" spans="39:57" ht="14.25" customHeight="1" x14ac:dyDescent="0.25">
      <c r="AM417" s="202"/>
      <c r="AN417" s="202"/>
      <c r="AO417" s="202"/>
      <c r="AP417" s="202"/>
      <c r="AQ417" s="202"/>
      <c r="AR417" s="202"/>
      <c r="AS417" s="202"/>
      <c r="AT417" s="202"/>
      <c r="AU417" s="202"/>
      <c r="AV417" s="202"/>
      <c r="AW417" s="202"/>
      <c r="AX417" s="202"/>
      <c r="AY417" s="202"/>
      <c r="AZ417" s="202"/>
      <c r="BA417" s="202"/>
      <c r="BB417" s="202"/>
      <c r="BC417" s="202"/>
      <c r="BD417" s="202"/>
      <c r="BE417" s="202"/>
    </row>
    <row r="418" spans="39:57" ht="14.25" customHeight="1" x14ac:dyDescent="0.25">
      <c r="AM418" s="202"/>
      <c r="AN418" s="202"/>
      <c r="AO418" s="202"/>
      <c r="AP418" s="202"/>
      <c r="AQ418" s="202"/>
      <c r="AR418" s="202"/>
      <c r="AS418" s="202"/>
      <c r="AT418" s="202"/>
      <c r="AU418" s="202"/>
      <c r="AV418" s="202"/>
      <c r="AW418" s="202"/>
      <c r="AX418" s="202"/>
      <c r="AY418" s="202"/>
      <c r="AZ418" s="202"/>
      <c r="BA418" s="202"/>
      <c r="BB418" s="202"/>
      <c r="BC418" s="202"/>
      <c r="BD418" s="202"/>
      <c r="BE418" s="202"/>
    </row>
    <row r="419" spans="39:57" ht="14.25" customHeight="1" x14ac:dyDescent="0.25">
      <c r="AM419" s="202"/>
      <c r="AN419" s="202"/>
      <c r="AO419" s="202"/>
      <c r="AP419" s="202"/>
      <c r="AQ419" s="202"/>
      <c r="AR419" s="202"/>
      <c r="AS419" s="202"/>
      <c r="AT419" s="202"/>
      <c r="AU419" s="202"/>
      <c r="AV419" s="202"/>
      <c r="AW419" s="202"/>
      <c r="AX419" s="202"/>
      <c r="AY419" s="202"/>
      <c r="AZ419" s="202"/>
      <c r="BA419" s="202"/>
      <c r="BB419" s="202"/>
      <c r="BC419" s="202"/>
      <c r="BD419" s="202"/>
      <c r="BE419" s="202"/>
    </row>
    <row r="420" spans="39:57" ht="14.25" customHeight="1" x14ac:dyDescent="0.25">
      <c r="AM420" s="202"/>
      <c r="AN420" s="202"/>
      <c r="AO420" s="202"/>
      <c r="AP420" s="202"/>
      <c r="AQ420" s="202"/>
      <c r="AR420" s="202"/>
      <c r="AS420" s="202"/>
      <c r="AT420" s="202"/>
      <c r="AU420" s="202"/>
      <c r="AV420" s="202"/>
      <c r="AW420" s="202"/>
      <c r="AX420" s="202"/>
      <c r="AY420" s="202"/>
      <c r="AZ420" s="202"/>
      <c r="BA420" s="202"/>
      <c r="BB420" s="202"/>
      <c r="BC420" s="202"/>
      <c r="BD420" s="202"/>
      <c r="BE420" s="202"/>
    </row>
    <row r="421" spans="39:57" ht="14.25" customHeight="1" x14ac:dyDescent="0.25">
      <c r="AM421" s="202"/>
      <c r="AN421" s="202"/>
      <c r="AO421" s="202"/>
      <c r="AP421" s="202"/>
      <c r="AQ421" s="202"/>
      <c r="AR421" s="202"/>
      <c r="AS421" s="202"/>
      <c r="AT421" s="202"/>
      <c r="AU421" s="202"/>
      <c r="AV421" s="202"/>
      <c r="AW421" s="202"/>
      <c r="AX421" s="202"/>
      <c r="AY421" s="202"/>
      <c r="AZ421" s="202"/>
      <c r="BA421" s="202"/>
      <c r="BB421" s="202"/>
      <c r="BC421" s="202"/>
      <c r="BD421" s="202"/>
      <c r="BE421" s="202"/>
    </row>
    <row r="422" spans="39:57" ht="14.25" customHeight="1" x14ac:dyDescent="0.25">
      <c r="AM422" s="202"/>
      <c r="AN422" s="202"/>
      <c r="AO422" s="202"/>
      <c r="AP422" s="202"/>
      <c r="AQ422" s="202"/>
      <c r="AR422" s="202"/>
      <c r="AS422" s="202"/>
      <c r="AT422" s="202"/>
      <c r="AU422" s="202"/>
      <c r="AV422" s="202"/>
      <c r="AW422" s="202"/>
      <c r="AX422" s="202"/>
      <c r="AY422" s="202"/>
      <c r="AZ422" s="202"/>
      <c r="BA422" s="202"/>
      <c r="BB422" s="202"/>
      <c r="BC422" s="202"/>
      <c r="BD422" s="202"/>
      <c r="BE422" s="202"/>
    </row>
    <row r="423" spans="39:57" ht="14.25" customHeight="1" x14ac:dyDescent="0.25">
      <c r="AM423" s="202"/>
      <c r="AN423" s="202"/>
      <c r="AO423" s="202"/>
      <c r="AP423" s="202"/>
      <c r="AQ423" s="202"/>
      <c r="AR423" s="202"/>
      <c r="AS423" s="202"/>
      <c r="AT423" s="202"/>
      <c r="AU423" s="202"/>
      <c r="AV423" s="202"/>
      <c r="AW423" s="202"/>
      <c r="AX423" s="202"/>
      <c r="AY423" s="202"/>
      <c r="AZ423" s="202"/>
      <c r="BA423" s="202"/>
      <c r="BB423" s="202"/>
      <c r="BC423" s="202"/>
      <c r="BD423" s="202"/>
      <c r="BE423" s="202"/>
    </row>
    <row r="424" spans="39:57" ht="14.25" customHeight="1" x14ac:dyDescent="0.25">
      <c r="AM424" s="202"/>
      <c r="AN424" s="202"/>
      <c r="AO424" s="202"/>
      <c r="AP424" s="202"/>
      <c r="AQ424" s="202"/>
      <c r="AR424" s="202"/>
      <c r="AS424" s="202"/>
      <c r="AT424" s="202"/>
      <c r="AU424" s="202"/>
      <c r="AV424" s="202"/>
      <c r="AW424" s="202"/>
      <c r="AX424" s="202"/>
      <c r="AY424" s="202"/>
      <c r="AZ424" s="202"/>
      <c r="BA424" s="202"/>
      <c r="BB424" s="202"/>
      <c r="BC424" s="202"/>
      <c r="BD424" s="202"/>
      <c r="BE424" s="202"/>
    </row>
    <row r="425" spans="39:57" ht="14.25" customHeight="1" x14ac:dyDescent="0.25">
      <c r="AM425" s="202"/>
      <c r="AN425" s="202"/>
      <c r="AO425" s="202"/>
      <c r="AP425" s="202"/>
      <c r="AQ425" s="202"/>
      <c r="AR425" s="202"/>
      <c r="AS425" s="202"/>
      <c r="AT425" s="202"/>
      <c r="AU425" s="202"/>
      <c r="AV425" s="202"/>
      <c r="AW425" s="202"/>
      <c r="AX425" s="202"/>
      <c r="AY425" s="202"/>
      <c r="AZ425" s="202"/>
      <c r="BA425" s="202"/>
      <c r="BB425" s="202"/>
      <c r="BC425" s="202"/>
      <c r="BD425" s="202"/>
      <c r="BE425" s="202"/>
    </row>
    <row r="426" spans="39:57" ht="14.25" customHeight="1" x14ac:dyDescent="0.25">
      <c r="AM426" s="202"/>
      <c r="AN426" s="202"/>
      <c r="AO426" s="202"/>
      <c r="AP426" s="202"/>
      <c r="AQ426" s="202"/>
      <c r="AR426" s="202"/>
      <c r="AS426" s="202"/>
      <c r="AT426" s="202"/>
      <c r="AU426" s="202"/>
      <c r="AV426" s="202"/>
      <c r="AW426" s="202"/>
      <c r="AX426" s="202"/>
      <c r="AY426" s="202"/>
      <c r="AZ426" s="202"/>
      <c r="BA426" s="202"/>
      <c r="BB426" s="202"/>
      <c r="BC426" s="202"/>
      <c r="BD426" s="202"/>
      <c r="BE426" s="202"/>
    </row>
    <row r="427" spans="39:57" ht="14.25" customHeight="1" x14ac:dyDescent="0.25">
      <c r="AM427" s="202"/>
      <c r="AN427" s="202"/>
      <c r="AO427" s="202"/>
      <c r="AP427" s="202"/>
      <c r="AQ427" s="202"/>
      <c r="AR427" s="202"/>
      <c r="AS427" s="202"/>
      <c r="AT427" s="202"/>
      <c r="AU427" s="202"/>
      <c r="AV427" s="202"/>
      <c r="AW427" s="202"/>
      <c r="AX427" s="202"/>
      <c r="AY427" s="202"/>
      <c r="AZ427" s="202"/>
      <c r="BA427" s="202"/>
      <c r="BB427" s="202"/>
      <c r="BC427" s="202"/>
      <c r="BD427" s="202"/>
      <c r="BE427" s="202"/>
    </row>
    <row r="428" spans="39:57" ht="14.25" customHeight="1" x14ac:dyDescent="0.25">
      <c r="AM428" s="202"/>
      <c r="AN428" s="202"/>
      <c r="AO428" s="202"/>
      <c r="AP428" s="202"/>
      <c r="AQ428" s="202"/>
      <c r="AR428" s="202"/>
      <c r="AS428" s="202"/>
      <c r="AT428" s="202"/>
      <c r="AU428" s="202"/>
      <c r="AV428" s="202"/>
      <c r="AW428" s="202"/>
      <c r="AX428" s="202"/>
      <c r="AY428" s="202"/>
      <c r="AZ428" s="202"/>
      <c r="BA428" s="202"/>
      <c r="BB428" s="202"/>
      <c r="BC428" s="202"/>
      <c r="BD428" s="202"/>
      <c r="BE428" s="202"/>
    </row>
    <row r="429" spans="39:57" ht="14.25" customHeight="1" x14ac:dyDescent="0.25">
      <c r="AM429" s="202"/>
      <c r="AN429" s="202"/>
      <c r="AO429" s="202"/>
      <c r="AP429" s="202"/>
      <c r="AQ429" s="202"/>
      <c r="AR429" s="202"/>
      <c r="AS429" s="202"/>
      <c r="AT429" s="202"/>
      <c r="AU429" s="202"/>
      <c r="AV429" s="202"/>
      <c r="AW429" s="202"/>
      <c r="AX429" s="202"/>
      <c r="AY429" s="202"/>
      <c r="AZ429" s="202"/>
      <c r="BA429" s="202"/>
      <c r="BB429" s="202"/>
      <c r="BC429" s="202"/>
      <c r="BD429" s="202"/>
      <c r="BE429" s="202"/>
    </row>
    <row r="430" spans="39:57" ht="14.25" customHeight="1" x14ac:dyDescent="0.25">
      <c r="AM430" s="202"/>
      <c r="AN430" s="202"/>
      <c r="AO430" s="202"/>
      <c r="AP430" s="202"/>
      <c r="AQ430" s="202"/>
      <c r="AR430" s="202"/>
      <c r="AS430" s="202"/>
      <c r="AT430" s="202"/>
      <c r="AU430" s="202"/>
      <c r="AV430" s="202"/>
      <c r="AW430" s="202"/>
      <c r="AX430" s="202"/>
      <c r="AY430" s="202"/>
      <c r="AZ430" s="202"/>
      <c r="BA430" s="202"/>
      <c r="BB430" s="202"/>
      <c r="BC430" s="202"/>
      <c r="BD430" s="202"/>
      <c r="BE430" s="202"/>
    </row>
    <row r="431" spans="39:57" ht="14.25" customHeight="1" x14ac:dyDescent="0.25">
      <c r="AM431" s="202"/>
      <c r="AN431" s="202"/>
      <c r="AO431" s="202"/>
      <c r="AP431" s="202"/>
      <c r="AQ431" s="202"/>
      <c r="AR431" s="202"/>
      <c r="AS431" s="202"/>
      <c r="AT431" s="202"/>
      <c r="AU431" s="202"/>
      <c r="AV431" s="202"/>
      <c r="AW431" s="202"/>
      <c r="AX431" s="202"/>
      <c r="AY431" s="202"/>
      <c r="AZ431" s="202"/>
      <c r="BA431" s="202"/>
      <c r="BB431" s="202"/>
      <c r="BC431" s="202"/>
      <c r="BD431" s="202"/>
      <c r="BE431" s="202"/>
    </row>
    <row r="432" spans="39:57" ht="14.25" customHeight="1" x14ac:dyDescent="0.25">
      <c r="AM432" s="202"/>
      <c r="AN432" s="202"/>
      <c r="AO432" s="202"/>
      <c r="AP432" s="202"/>
      <c r="AQ432" s="202"/>
      <c r="AR432" s="202"/>
      <c r="AS432" s="202"/>
      <c r="AT432" s="202"/>
      <c r="AU432" s="202"/>
      <c r="AV432" s="202"/>
      <c r="AW432" s="202"/>
      <c r="AX432" s="202"/>
      <c r="AY432" s="202"/>
      <c r="AZ432" s="202"/>
      <c r="BA432" s="202"/>
      <c r="BB432" s="202"/>
      <c r="BC432" s="202"/>
      <c r="BD432" s="202"/>
      <c r="BE432" s="202"/>
    </row>
    <row r="433" spans="39:57" ht="14.25" customHeight="1" x14ac:dyDescent="0.25">
      <c r="AM433" s="202"/>
      <c r="AN433" s="202"/>
      <c r="AO433" s="202"/>
      <c r="AP433" s="202"/>
      <c r="AQ433" s="202"/>
      <c r="AR433" s="202"/>
      <c r="AS433" s="202"/>
      <c r="AT433" s="202"/>
      <c r="AU433" s="202"/>
      <c r="AV433" s="202"/>
      <c r="AW433" s="202"/>
      <c r="AX433" s="202"/>
      <c r="AY433" s="202"/>
      <c r="AZ433" s="202"/>
      <c r="BA433" s="202"/>
      <c r="BB433" s="202"/>
      <c r="BC433" s="202"/>
      <c r="BD433" s="202"/>
      <c r="BE433" s="202"/>
    </row>
    <row r="434" spans="39:57" ht="14.25" customHeight="1" x14ac:dyDescent="0.25">
      <c r="AM434" s="202"/>
      <c r="AN434" s="202"/>
      <c r="AO434" s="202"/>
      <c r="AP434" s="202"/>
      <c r="AQ434" s="202"/>
      <c r="AR434" s="202"/>
      <c r="AS434" s="202"/>
      <c r="AT434" s="202"/>
      <c r="AU434" s="202"/>
      <c r="AV434" s="202"/>
      <c r="AW434" s="202"/>
      <c r="AX434" s="202"/>
      <c r="AY434" s="202"/>
      <c r="AZ434" s="202"/>
      <c r="BA434" s="202"/>
      <c r="BB434" s="202"/>
      <c r="BC434" s="202"/>
      <c r="BD434" s="202"/>
      <c r="BE434" s="202"/>
    </row>
    <row r="435" spans="39:57" ht="14.25" customHeight="1" x14ac:dyDescent="0.25">
      <c r="AM435" s="202"/>
      <c r="AN435" s="202"/>
      <c r="AO435" s="202"/>
      <c r="AP435" s="202"/>
      <c r="AQ435" s="202"/>
      <c r="AR435" s="202"/>
      <c r="AS435" s="202"/>
      <c r="AT435" s="202"/>
      <c r="AU435" s="202"/>
      <c r="AV435" s="202"/>
      <c r="AW435" s="202"/>
      <c r="AX435" s="202"/>
      <c r="AY435" s="202"/>
      <c r="AZ435" s="202"/>
      <c r="BA435" s="202"/>
      <c r="BB435" s="202"/>
      <c r="BC435" s="202"/>
      <c r="BD435" s="202"/>
      <c r="BE435" s="202"/>
    </row>
    <row r="436" spans="39:57" ht="14.25" customHeight="1" x14ac:dyDescent="0.25">
      <c r="AM436" s="202"/>
      <c r="AN436" s="202"/>
      <c r="AO436" s="202"/>
      <c r="AP436" s="202"/>
      <c r="AQ436" s="202"/>
      <c r="AR436" s="202"/>
      <c r="AS436" s="202"/>
      <c r="AT436" s="202"/>
      <c r="AU436" s="202"/>
      <c r="AV436" s="202"/>
      <c r="AW436" s="202"/>
      <c r="AX436" s="202"/>
      <c r="AY436" s="202"/>
      <c r="AZ436" s="202"/>
      <c r="BA436" s="202"/>
      <c r="BB436" s="202"/>
      <c r="BC436" s="202"/>
      <c r="BD436" s="202"/>
      <c r="BE436" s="202"/>
    </row>
    <row r="437" spans="39:57" ht="14.25" customHeight="1" x14ac:dyDescent="0.25">
      <c r="AM437" s="202"/>
      <c r="AN437" s="202"/>
      <c r="AO437" s="202"/>
      <c r="AP437" s="202"/>
      <c r="AQ437" s="202"/>
      <c r="AR437" s="202"/>
      <c r="AS437" s="202"/>
      <c r="AT437" s="202"/>
      <c r="AU437" s="202"/>
      <c r="AV437" s="202"/>
      <c r="AW437" s="202"/>
      <c r="AX437" s="202"/>
      <c r="AY437" s="202"/>
      <c r="AZ437" s="202"/>
      <c r="BA437" s="202"/>
      <c r="BB437" s="202"/>
      <c r="BC437" s="202"/>
      <c r="BD437" s="202"/>
      <c r="BE437" s="202"/>
    </row>
    <row r="438" spans="39:57" ht="14.25" customHeight="1" x14ac:dyDescent="0.25">
      <c r="AM438" s="202"/>
      <c r="AN438" s="202"/>
      <c r="AO438" s="202"/>
      <c r="AP438" s="202"/>
      <c r="AQ438" s="202"/>
      <c r="AR438" s="202"/>
      <c r="AS438" s="202"/>
      <c r="AT438" s="202"/>
      <c r="AU438" s="202"/>
      <c r="AV438" s="202"/>
      <c r="AW438" s="202"/>
      <c r="AX438" s="202"/>
      <c r="AY438" s="202"/>
      <c r="AZ438" s="202"/>
      <c r="BA438" s="202"/>
      <c r="BB438" s="202"/>
      <c r="BC438" s="202"/>
      <c r="BD438" s="202"/>
      <c r="BE438" s="202"/>
    </row>
    <row r="439" spans="39:57" ht="14.25" customHeight="1" x14ac:dyDescent="0.25">
      <c r="AM439" s="202"/>
      <c r="AN439" s="202"/>
      <c r="AO439" s="202"/>
      <c r="AP439" s="202"/>
      <c r="AQ439" s="202"/>
      <c r="AR439" s="202"/>
      <c r="AS439" s="202"/>
      <c r="AT439" s="202"/>
      <c r="AU439" s="202"/>
      <c r="AV439" s="202"/>
      <c r="AW439" s="202"/>
      <c r="AX439" s="202"/>
      <c r="AY439" s="202"/>
      <c r="AZ439" s="202"/>
      <c r="BA439" s="202"/>
      <c r="BB439" s="202"/>
      <c r="BC439" s="202"/>
      <c r="BD439" s="202"/>
      <c r="BE439" s="202"/>
    </row>
    <row r="440" spans="39:57" ht="14.25" customHeight="1" x14ac:dyDescent="0.25">
      <c r="AM440" s="202"/>
      <c r="AN440" s="202"/>
      <c r="AO440" s="202"/>
      <c r="AP440" s="202"/>
      <c r="AQ440" s="202"/>
      <c r="AR440" s="202"/>
      <c r="AS440" s="202"/>
      <c r="AT440" s="202"/>
      <c r="AU440" s="202"/>
      <c r="AV440" s="202"/>
      <c r="AW440" s="202"/>
      <c r="AX440" s="202"/>
      <c r="AY440" s="202"/>
      <c r="AZ440" s="202"/>
      <c r="BA440" s="202"/>
      <c r="BB440" s="202"/>
      <c r="BC440" s="202"/>
      <c r="BD440" s="202"/>
      <c r="BE440" s="202"/>
    </row>
    <row r="441" spans="39:57" ht="14.25" customHeight="1" x14ac:dyDescent="0.25">
      <c r="AM441" s="202"/>
      <c r="AN441" s="202"/>
      <c r="AO441" s="202"/>
      <c r="AP441" s="202"/>
      <c r="AQ441" s="202"/>
      <c r="AR441" s="202"/>
      <c r="AS441" s="202"/>
      <c r="AT441" s="202"/>
      <c r="AU441" s="202"/>
      <c r="AV441" s="202"/>
      <c r="AW441" s="202"/>
      <c r="AX441" s="202"/>
      <c r="AY441" s="202"/>
      <c r="AZ441" s="202"/>
      <c r="BA441" s="202"/>
      <c r="BB441" s="202"/>
      <c r="BC441" s="202"/>
      <c r="BD441" s="202"/>
      <c r="BE441" s="202"/>
    </row>
    <row r="442" spans="39:57" ht="14.25" customHeight="1" x14ac:dyDescent="0.25">
      <c r="AM442" s="202"/>
      <c r="AN442" s="202"/>
      <c r="AO442" s="202"/>
      <c r="AP442" s="202"/>
      <c r="AQ442" s="202"/>
      <c r="AR442" s="202"/>
      <c r="AS442" s="202"/>
      <c r="AT442" s="202"/>
      <c r="AU442" s="202"/>
      <c r="AV442" s="202"/>
      <c r="AW442" s="202"/>
      <c r="AX442" s="202"/>
      <c r="AY442" s="202"/>
      <c r="AZ442" s="202"/>
      <c r="BA442" s="202"/>
      <c r="BB442" s="202"/>
      <c r="BC442" s="202"/>
      <c r="BD442" s="202"/>
      <c r="BE442" s="202"/>
    </row>
    <row r="443" spans="39:57" ht="14.25" customHeight="1" x14ac:dyDescent="0.25">
      <c r="AM443" s="202"/>
      <c r="AN443" s="202"/>
      <c r="AO443" s="202"/>
      <c r="AP443" s="202"/>
      <c r="AQ443" s="202"/>
      <c r="AR443" s="202"/>
      <c r="AS443" s="202"/>
      <c r="AT443" s="202"/>
      <c r="AU443" s="202"/>
      <c r="AV443" s="202"/>
      <c r="AW443" s="202"/>
      <c r="AX443" s="202"/>
      <c r="AY443" s="202"/>
      <c r="AZ443" s="202"/>
      <c r="BA443" s="202"/>
      <c r="BB443" s="202"/>
      <c r="BC443" s="202"/>
      <c r="BD443" s="202"/>
      <c r="BE443" s="202"/>
    </row>
    <row r="444" spans="39:57" ht="14.25" customHeight="1" x14ac:dyDescent="0.25">
      <c r="AM444" s="202"/>
      <c r="AN444" s="202"/>
      <c r="AO444" s="202"/>
      <c r="AP444" s="202"/>
      <c r="AQ444" s="202"/>
      <c r="AR444" s="202"/>
      <c r="AS444" s="202"/>
      <c r="AT444" s="202"/>
      <c r="AU444" s="202"/>
      <c r="AV444" s="202"/>
      <c r="AW444" s="202"/>
      <c r="AX444" s="202"/>
      <c r="AY444" s="202"/>
      <c r="AZ444" s="202"/>
      <c r="BA444" s="202"/>
      <c r="BB444" s="202"/>
      <c r="BC444" s="202"/>
      <c r="BD444" s="202"/>
      <c r="BE444" s="202"/>
    </row>
    <row r="445" spans="39:57" ht="14.25" customHeight="1" x14ac:dyDescent="0.25">
      <c r="AM445" s="202"/>
      <c r="AN445" s="202"/>
      <c r="AO445" s="202"/>
      <c r="AP445" s="202"/>
      <c r="AQ445" s="202"/>
      <c r="AR445" s="202"/>
      <c r="AS445" s="202"/>
      <c r="AT445" s="202"/>
      <c r="AU445" s="202"/>
      <c r="AV445" s="202"/>
      <c r="AW445" s="202"/>
      <c r="AX445" s="202"/>
      <c r="AY445" s="202"/>
      <c r="AZ445" s="202"/>
      <c r="BA445" s="202"/>
      <c r="BB445" s="202"/>
      <c r="BC445" s="202"/>
      <c r="BD445" s="202"/>
      <c r="BE445" s="202"/>
    </row>
    <row r="446" spans="39:57" ht="14.25" customHeight="1" x14ac:dyDescent="0.25">
      <c r="AM446" s="202"/>
      <c r="AN446" s="202"/>
      <c r="AO446" s="202"/>
      <c r="AP446" s="202"/>
      <c r="AQ446" s="202"/>
      <c r="AR446" s="202"/>
      <c r="AS446" s="202"/>
      <c r="AT446" s="202"/>
      <c r="AU446" s="202"/>
      <c r="AV446" s="202"/>
      <c r="AW446" s="202"/>
      <c r="AX446" s="202"/>
      <c r="AY446" s="202"/>
      <c r="AZ446" s="202"/>
      <c r="BA446" s="202"/>
      <c r="BB446" s="202"/>
      <c r="BC446" s="202"/>
      <c r="BD446" s="202"/>
      <c r="BE446" s="202"/>
    </row>
    <row r="447" spans="39:57" ht="14.25" customHeight="1" x14ac:dyDescent="0.25">
      <c r="AM447" s="202"/>
      <c r="AN447" s="202"/>
      <c r="AO447" s="202"/>
      <c r="AP447" s="202"/>
      <c r="AQ447" s="202"/>
      <c r="AR447" s="202"/>
      <c r="AS447" s="202"/>
      <c r="AT447" s="202"/>
      <c r="AU447" s="202"/>
      <c r="AV447" s="202"/>
      <c r="AW447" s="202"/>
      <c r="AX447" s="202"/>
      <c r="AY447" s="202"/>
      <c r="AZ447" s="202"/>
      <c r="BA447" s="202"/>
      <c r="BB447" s="202"/>
      <c r="BC447" s="202"/>
      <c r="BD447" s="202"/>
      <c r="BE447" s="202"/>
    </row>
    <row r="448" spans="39:57" ht="14.25" customHeight="1" x14ac:dyDescent="0.25">
      <c r="AM448" s="202"/>
      <c r="AN448" s="202"/>
      <c r="AO448" s="202"/>
      <c r="AP448" s="202"/>
      <c r="AQ448" s="202"/>
      <c r="AR448" s="202"/>
      <c r="AS448" s="202"/>
      <c r="AT448" s="202"/>
      <c r="AU448" s="202"/>
      <c r="AV448" s="202"/>
      <c r="AW448" s="202"/>
      <c r="AX448" s="202"/>
      <c r="AY448" s="202"/>
      <c r="AZ448" s="202"/>
      <c r="BA448" s="202"/>
      <c r="BB448" s="202"/>
      <c r="BC448" s="202"/>
      <c r="BD448" s="202"/>
      <c r="BE448" s="202"/>
    </row>
    <row r="449" spans="39:57" ht="14.25" customHeight="1" x14ac:dyDescent="0.25">
      <c r="AM449" s="202"/>
      <c r="AN449" s="202"/>
      <c r="AO449" s="202"/>
      <c r="AP449" s="202"/>
      <c r="AQ449" s="202"/>
      <c r="AR449" s="202"/>
      <c r="AS449" s="202"/>
      <c r="AT449" s="202"/>
      <c r="AU449" s="202"/>
      <c r="AV449" s="202"/>
      <c r="AW449" s="202"/>
      <c r="AX449" s="202"/>
      <c r="AY449" s="202"/>
      <c r="AZ449" s="202"/>
      <c r="BA449" s="202"/>
      <c r="BB449" s="202"/>
      <c r="BC449" s="202"/>
      <c r="BD449" s="202"/>
      <c r="BE449" s="202"/>
    </row>
    <row r="450" spans="39:57" ht="14.25" customHeight="1" x14ac:dyDescent="0.25">
      <c r="AM450" s="202"/>
      <c r="AN450" s="202"/>
      <c r="AO450" s="202"/>
      <c r="AP450" s="202"/>
      <c r="AQ450" s="202"/>
      <c r="AR450" s="202"/>
      <c r="AS450" s="202"/>
      <c r="AT450" s="202"/>
      <c r="AU450" s="202"/>
      <c r="AV450" s="202"/>
      <c r="AW450" s="202"/>
      <c r="AX450" s="202"/>
      <c r="AY450" s="202"/>
      <c r="AZ450" s="202"/>
      <c r="BA450" s="202"/>
      <c r="BB450" s="202"/>
      <c r="BC450" s="202"/>
      <c r="BD450" s="202"/>
      <c r="BE450" s="202"/>
    </row>
    <row r="451" spans="39:57" ht="14.25" customHeight="1" x14ac:dyDescent="0.25">
      <c r="AM451" s="202"/>
      <c r="AN451" s="202"/>
      <c r="AO451" s="202"/>
      <c r="AP451" s="202"/>
      <c r="AQ451" s="202"/>
      <c r="AR451" s="202"/>
      <c r="AS451" s="202"/>
      <c r="AT451" s="202"/>
      <c r="AU451" s="202"/>
      <c r="AV451" s="202"/>
      <c r="AW451" s="202"/>
      <c r="AX451" s="202"/>
      <c r="AY451" s="202"/>
      <c r="AZ451" s="202"/>
      <c r="BA451" s="202"/>
      <c r="BB451" s="202"/>
      <c r="BC451" s="202"/>
      <c r="BD451" s="202"/>
      <c r="BE451" s="202"/>
    </row>
    <row r="452" spans="39:57" ht="14.25" customHeight="1" x14ac:dyDescent="0.25">
      <c r="AM452" s="202"/>
      <c r="AN452" s="202"/>
      <c r="AO452" s="202"/>
      <c r="AP452" s="202"/>
      <c r="AQ452" s="202"/>
      <c r="AR452" s="202"/>
      <c r="AS452" s="202"/>
      <c r="AT452" s="202"/>
      <c r="AU452" s="202"/>
      <c r="AV452" s="202"/>
      <c r="AW452" s="202"/>
      <c r="AX452" s="202"/>
      <c r="AY452" s="202"/>
      <c r="AZ452" s="202"/>
      <c r="BA452" s="202"/>
      <c r="BB452" s="202"/>
      <c r="BC452" s="202"/>
      <c r="BD452" s="202"/>
      <c r="BE452" s="202"/>
    </row>
    <row r="453" spans="39:57" ht="14.25" customHeight="1" x14ac:dyDescent="0.25">
      <c r="AM453" s="202"/>
      <c r="AN453" s="202"/>
      <c r="AO453" s="202"/>
      <c r="AP453" s="202"/>
      <c r="AQ453" s="202"/>
      <c r="AR453" s="202"/>
      <c r="AS453" s="202"/>
      <c r="AT453" s="202"/>
      <c r="AU453" s="202"/>
      <c r="AV453" s="202"/>
      <c r="AW453" s="202"/>
      <c r="AX453" s="202"/>
      <c r="AY453" s="202"/>
      <c r="AZ453" s="202"/>
      <c r="BA453" s="202"/>
      <c r="BB453" s="202"/>
      <c r="BC453" s="202"/>
      <c r="BD453" s="202"/>
      <c r="BE453" s="202"/>
    </row>
    <row r="454" spans="39:57" ht="14.25" customHeight="1" x14ac:dyDescent="0.25">
      <c r="AM454" s="202"/>
      <c r="AN454" s="202"/>
      <c r="AO454" s="202"/>
      <c r="AP454" s="202"/>
      <c r="AQ454" s="202"/>
      <c r="AR454" s="202"/>
      <c r="AS454" s="202"/>
      <c r="AT454" s="202"/>
      <c r="AU454" s="202"/>
      <c r="AV454" s="202"/>
      <c r="AW454" s="202"/>
      <c r="AX454" s="202"/>
      <c r="AY454" s="202"/>
      <c r="AZ454" s="202"/>
      <c r="BA454" s="202"/>
      <c r="BB454" s="202"/>
      <c r="BC454" s="202"/>
      <c r="BD454" s="202"/>
      <c r="BE454" s="202"/>
    </row>
    <row r="455" spans="39:57" ht="14.25" customHeight="1" x14ac:dyDescent="0.25">
      <c r="AM455" s="202"/>
      <c r="AN455" s="202"/>
      <c r="AO455" s="202"/>
      <c r="AP455" s="202"/>
      <c r="AQ455" s="202"/>
      <c r="AR455" s="202"/>
      <c r="AS455" s="202"/>
      <c r="AT455" s="202"/>
      <c r="AU455" s="202"/>
      <c r="AV455" s="202"/>
      <c r="AW455" s="202"/>
      <c r="AX455" s="202"/>
      <c r="AY455" s="202"/>
      <c r="AZ455" s="202"/>
      <c r="BA455" s="202"/>
      <c r="BB455" s="202"/>
      <c r="BC455" s="202"/>
      <c r="BD455" s="202"/>
      <c r="BE455" s="202"/>
    </row>
    <row r="456" spans="39:57" ht="14.25" customHeight="1" x14ac:dyDescent="0.25">
      <c r="AM456" s="202"/>
      <c r="AN456" s="202"/>
      <c r="AO456" s="202"/>
      <c r="AP456" s="202"/>
      <c r="AQ456" s="202"/>
      <c r="AR456" s="202"/>
      <c r="AS456" s="202"/>
      <c r="AT456" s="202"/>
      <c r="AU456" s="202"/>
      <c r="AV456" s="202"/>
      <c r="AW456" s="202"/>
      <c r="AX456" s="202"/>
      <c r="AY456" s="202"/>
      <c r="AZ456" s="202"/>
      <c r="BA456" s="202"/>
      <c r="BB456" s="202"/>
      <c r="BC456" s="202"/>
      <c r="BD456" s="202"/>
      <c r="BE456" s="202"/>
    </row>
    <row r="457" spans="39:57" ht="14.25" customHeight="1" x14ac:dyDescent="0.25">
      <c r="AM457" s="202"/>
      <c r="AN457" s="202"/>
      <c r="AO457" s="202"/>
      <c r="AP457" s="202"/>
      <c r="AQ457" s="202"/>
      <c r="AR457" s="202"/>
      <c r="AS457" s="202"/>
      <c r="AT457" s="202"/>
      <c r="AU457" s="202"/>
      <c r="AV457" s="202"/>
      <c r="AW457" s="202"/>
      <c r="AX457" s="202"/>
      <c r="AY457" s="202"/>
      <c r="AZ457" s="202"/>
      <c r="BA457" s="202"/>
      <c r="BB457" s="202"/>
      <c r="BC457" s="202"/>
      <c r="BD457" s="202"/>
      <c r="BE457" s="202"/>
    </row>
    <row r="458" spans="39:57" ht="14.25" customHeight="1" x14ac:dyDescent="0.25">
      <c r="AM458" s="202"/>
      <c r="AN458" s="202"/>
      <c r="AO458" s="202"/>
      <c r="AP458" s="202"/>
      <c r="AQ458" s="202"/>
      <c r="AR458" s="202"/>
      <c r="AS458" s="202"/>
      <c r="AT458" s="202"/>
      <c r="AU458" s="202"/>
      <c r="AV458" s="202"/>
      <c r="AW458" s="202"/>
      <c r="AX458" s="202"/>
      <c r="AY458" s="202"/>
      <c r="AZ458" s="202"/>
      <c r="BA458" s="202"/>
      <c r="BB458" s="202"/>
      <c r="BC458" s="202"/>
      <c r="BD458" s="202"/>
      <c r="BE458" s="202"/>
    </row>
    <row r="459" spans="39:57" ht="14.25" customHeight="1" x14ac:dyDescent="0.25">
      <c r="AM459" s="202"/>
      <c r="AN459" s="202"/>
      <c r="AO459" s="202"/>
      <c r="AP459" s="202"/>
      <c r="AQ459" s="202"/>
      <c r="AR459" s="202"/>
      <c r="AS459" s="202"/>
      <c r="AT459" s="202"/>
      <c r="AU459" s="202"/>
      <c r="AV459" s="202"/>
      <c r="AW459" s="202"/>
      <c r="AX459" s="202"/>
      <c r="AY459" s="202"/>
      <c r="AZ459" s="202"/>
      <c r="BA459" s="202"/>
      <c r="BB459" s="202"/>
      <c r="BC459" s="202"/>
      <c r="BD459" s="202"/>
      <c r="BE459" s="202"/>
    </row>
    <row r="460" spans="39:57" ht="14.25" customHeight="1" x14ac:dyDescent="0.25">
      <c r="AM460" s="202"/>
      <c r="AN460" s="202"/>
      <c r="AO460" s="202"/>
      <c r="AP460" s="202"/>
      <c r="AQ460" s="202"/>
      <c r="AR460" s="202"/>
      <c r="AS460" s="202"/>
      <c r="AT460" s="202"/>
      <c r="AU460" s="202"/>
      <c r="AV460" s="202"/>
      <c r="AW460" s="202"/>
      <c r="AX460" s="202"/>
      <c r="AY460" s="202"/>
      <c r="AZ460" s="202"/>
      <c r="BA460" s="202"/>
      <c r="BB460" s="202"/>
      <c r="BC460" s="202"/>
      <c r="BD460" s="202"/>
      <c r="BE460" s="202"/>
    </row>
    <row r="461" spans="39:57" ht="14.25" customHeight="1" x14ac:dyDescent="0.25">
      <c r="AM461" s="202"/>
      <c r="AN461" s="202"/>
      <c r="AO461" s="202"/>
      <c r="AP461" s="202"/>
      <c r="AQ461" s="202"/>
      <c r="AR461" s="202"/>
      <c r="AS461" s="202"/>
      <c r="AT461" s="202"/>
      <c r="AU461" s="202"/>
      <c r="AV461" s="202"/>
      <c r="AW461" s="202"/>
      <c r="AX461" s="202"/>
      <c r="AY461" s="202"/>
      <c r="AZ461" s="202"/>
      <c r="BA461" s="202"/>
      <c r="BB461" s="202"/>
      <c r="BC461" s="202"/>
      <c r="BD461" s="202"/>
      <c r="BE461" s="202"/>
    </row>
    <row r="462" spans="39:57" ht="14.25" customHeight="1" x14ac:dyDescent="0.25">
      <c r="AM462" s="202"/>
      <c r="AN462" s="202"/>
      <c r="AO462" s="202"/>
      <c r="AP462" s="202"/>
      <c r="AQ462" s="202"/>
      <c r="AR462" s="202"/>
      <c r="AS462" s="202"/>
      <c r="AT462" s="202"/>
      <c r="AU462" s="202"/>
      <c r="AV462" s="202"/>
      <c r="AW462" s="202"/>
      <c r="AX462" s="202"/>
      <c r="AY462" s="202"/>
      <c r="AZ462" s="202"/>
      <c r="BA462" s="202"/>
      <c r="BB462" s="202"/>
      <c r="BC462" s="202"/>
      <c r="BD462" s="202"/>
      <c r="BE462" s="202"/>
    </row>
    <row r="463" spans="39:57" ht="14.25" customHeight="1" x14ac:dyDescent="0.25">
      <c r="AM463" s="202"/>
      <c r="AN463" s="202"/>
      <c r="AO463" s="202"/>
      <c r="AP463" s="202"/>
      <c r="AQ463" s="202"/>
      <c r="AR463" s="202"/>
      <c r="AS463" s="202"/>
      <c r="AT463" s="202"/>
      <c r="AU463" s="202"/>
      <c r="AV463" s="202"/>
      <c r="AW463" s="202"/>
      <c r="AX463" s="202"/>
      <c r="AY463" s="202"/>
      <c r="AZ463" s="202"/>
      <c r="BA463" s="202"/>
      <c r="BB463" s="202"/>
      <c r="BC463" s="202"/>
      <c r="BD463" s="202"/>
      <c r="BE463" s="202"/>
    </row>
    <row r="464" spans="39:57" ht="14.25" customHeight="1" x14ac:dyDescent="0.25">
      <c r="AM464" s="202"/>
      <c r="AN464" s="202"/>
      <c r="AO464" s="202"/>
      <c r="AP464" s="202"/>
      <c r="AQ464" s="202"/>
      <c r="AR464" s="202"/>
      <c r="AS464" s="202"/>
      <c r="AT464" s="202"/>
      <c r="AU464" s="202"/>
      <c r="AV464" s="202"/>
      <c r="AW464" s="202"/>
      <c r="AX464" s="202"/>
      <c r="AY464" s="202"/>
      <c r="AZ464" s="202"/>
      <c r="BA464" s="202"/>
      <c r="BB464" s="202"/>
      <c r="BC464" s="202"/>
      <c r="BD464" s="202"/>
      <c r="BE464" s="202"/>
    </row>
    <row r="465" spans="39:57" ht="14.25" customHeight="1" x14ac:dyDescent="0.25">
      <c r="AM465" s="202"/>
      <c r="AN465" s="202"/>
      <c r="AO465" s="202"/>
      <c r="AP465" s="202"/>
      <c r="AQ465" s="202"/>
      <c r="AR465" s="202"/>
      <c r="AS465" s="202"/>
      <c r="AT465" s="202"/>
      <c r="AU465" s="202"/>
      <c r="AV465" s="202"/>
      <c r="AW465" s="202"/>
      <c r="AX465" s="202"/>
      <c r="AY465" s="202"/>
      <c r="AZ465" s="202"/>
      <c r="BA465" s="202"/>
      <c r="BB465" s="202"/>
      <c r="BC465" s="202"/>
      <c r="BD465" s="202"/>
      <c r="BE465" s="202"/>
    </row>
    <row r="466" spans="39:57" ht="14.25" customHeight="1" x14ac:dyDescent="0.25">
      <c r="AM466" s="202"/>
      <c r="AN466" s="202"/>
      <c r="AO466" s="202"/>
      <c r="AP466" s="202"/>
      <c r="AQ466" s="202"/>
      <c r="AR466" s="202"/>
      <c r="AS466" s="202"/>
      <c r="AT466" s="202"/>
      <c r="AU466" s="202"/>
      <c r="AV466" s="202"/>
      <c r="AW466" s="202"/>
      <c r="AX466" s="202"/>
      <c r="AY466" s="202"/>
      <c r="AZ466" s="202"/>
      <c r="BA466" s="202"/>
      <c r="BB466" s="202"/>
      <c r="BC466" s="202"/>
      <c r="BD466" s="202"/>
      <c r="BE466" s="202"/>
    </row>
    <row r="467" spans="39:57" ht="14.25" customHeight="1" x14ac:dyDescent="0.25">
      <c r="AM467" s="202"/>
      <c r="AN467" s="202"/>
      <c r="AO467" s="202"/>
      <c r="AP467" s="202"/>
      <c r="AQ467" s="202"/>
      <c r="AR467" s="202"/>
      <c r="AS467" s="202"/>
      <c r="AT467" s="202"/>
      <c r="AU467" s="202"/>
      <c r="AV467" s="202"/>
      <c r="AW467" s="202"/>
      <c r="AX467" s="202"/>
      <c r="AY467" s="202"/>
      <c r="AZ467" s="202"/>
      <c r="BA467" s="202"/>
      <c r="BB467" s="202"/>
      <c r="BC467" s="202"/>
      <c r="BD467" s="202"/>
      <c r="BE467" s="202"/>
    </row>
    <row r="468" spans="39:57" ht="14.25" customHeight="1" x14ac:dyDescent="0.25">
      <c r="AM468" s="202"/>
      <c r="AN468" s="202"/>
      <c r="AO468" s="202"/>
      <c r="AP468" s="202"/>
      <c r="AQ468" s="202"/>
      <c r="AR468" s="202"/>
      <c r="AS468" s="202"/>
      <c r="AT468" s="202"/>
      <c r="AU468" s="202"/>
      <c r="AV468" s="202"/>
      <c r="AW468" s="202"/>
      <c r="AX468" s="202"/>
      <c r="AY468" s="202"/>
      <c r="AZ468" s="202"/>
      <c r="BA468" s="202"/>
      <c r="BB468" s="202"/>
      <c r="BC468" s="202"/>
      <c r="BD468" s="202"/>
      <c r="BE468" s="202"/>
    </row>
    <row r="469" spans="39:57" ht="14.25" customHeight="1" x14ac:dyDescent="0.25">
      <c r="AM469" s="202"/>
      <c r="AN469" s="202"/>
      <c r="AO469" s="202"/>
      <c r="AP469" s="202"/>
      <c r="AQ469" s="202"/>
      <c r="AR469" s="202"/>
      <c r="AS469" s="202"/>
      <c r="AT469" s="202"/>
      <c r="AU469" s="202"/>
      <c r="AV469" s="202"/>
      <c r="AW469" s="202"/>
      <c r="AX469" s="202"/>
      <c r="AY469" s="202"/>
      <c r="AZ469" s="202"/>
      <c r="BA469" s="202"/>
      <c r="BB469" s="202"/>
      <c r="BC469" s="202"/>
      <c r="BD469" s="202"/>
      <c r="BE469" s="202"/>
    </row>
    <row r="470" spans="39:57" ht="14.25" customHeight="1" x14ac:dyDescent="0.25">
      <c r="AM470" s="202"/>
      <c r="AN470" s="202"/>
      <c r="AO470" s="202"/>
      <c r="AP470" s="202"/>
      <c r="AQ470" s="202"/>
      <c r="AR470" s="202"/>
      <c r="AS470" s="202"/>
      <c r="AT470" s="202"/>
      <c r="AU470" s="202"/>
      <c r="AV470" s="202"/>
      <c r="AW470" s="202"/>
      <c r="AX470" s="202"/>
      <c r="AY470" s="202"/>
      <c r="AZ470" s="202"/>
      <c r="BA470" s="202"/>
      <c r="BB470" s="202"/>
      <c r="BC470" s="202"/>
      <c r="BD470" s="202"/>
      <c r="BE470" s="202"/>
    </row>
    <row r="471" spans="39:57" ht="14.25" customHeight="1" x14ac:dyDescent="0.25">
      <c r="AM471" s="202"/>
      <c r="AN471" s="202"/>
      <c r="AO471" s="202"/>
      <c r="AP471" s="202"/>
      <c r="AQ471" s="202"/>
      <c r="AR471" s="202"/>
      <c r="AS471" s="202"/>
      <c r="AT471" s="202"/>
      <c r="AU471" s="202"/>
      <c r="AV471" s="202"/>
      <c r="AW471" s="202"/>
      <c r="AX471" s="202"/>
      <c r="AY471" s="202"/>
      <c r="AZ471" s="202"/>
      <c r="BA471" s="202"/>
      <c r="BB471" s="202"/>
      <c r="BC471" s="202"/>
      <c r="BD471" s="202"/>
      <c r="BE471" s="202"/>
    </row>
    <row r="472" spans="39:57" ht="14.25" customHeight="1" x14ac:dyDescent="0.25">
      <c r="AM472" s="202"/>
      <c r="AN472" s="202"/>
      <c r="AO472" s="202"/>
      <c r="AP472" s="202"/>
      <c r="AQ472" s="202"/>
      <c r="AR472" s="202"/>
      <c r="AS472" s="202"/>
      <c r="AT472" s="202"/>
      <c r="AU472" s="202"/>
      <c r="AV472" s="202"/>
      <c r="AW472" s="202"/>
      <c r="AX472" s="202"/>
      <c r="AY472" s="202"/>
      <c r="AZ472" s="202"/>
      <c r="BA472" s="202"/>
      <c r="BB472" s="202"/>
      <c r="BC472" s="202"/>
      <c r="BD472" s="202"/>
      <c r="BE472" s="202"/>
    </row>
    <row r="473" spans="39:57" ht="14.25" customHeight="1" x14ac:dyDescent="0.25">
      <c r="AM473" s="202"/>
      <c r="AN473" s="202"/>
      <c r="AO473" s="202"/>
      <c r="AP473" s="202"/>
      <c r="AQ473" s="202"/>
      <c r="AR473" s="202"/>
      <c r="AS473" s="202"/>
      <c r="AT473" s="202"/>
      <c r="AU473" s="202"/>
      <c r="AV473" s="202"/>
      <c r="AW473" s="202"/>
      <c r="AX473" s="202"/>
      <c r="AY473" s="202"/>
      <c r="AZ473" s="202"/>
      <c r="BA473" s="202"/>
      <c r="BB473" s="202"/>
      <c r="BC473" s="202"/>
      <c r="BD473" s="202"/>
      <c r="BE473" s="202"/>
    </row>
    <row r="474" spans="39:57" ht="14.25" customHeight="1" x14ac:dyDescent="0.25">
      <c r="AM474" s="202"/>
      <c r="AN474" s="202"/>
      <c r="AO474" s="202"/>
      <c r="AP474" s="202"/>
      <c r="AQ474" s="202"/>
      <c r="AR474" s="202"/>
      <c r="AS474" s="202"/>
      <c r="AT474" s="202"/>
      <c r="AU474" s="202"/>
      <c r="AV474" s="202"/>
      <c r="AW474" s="202"/>
      <c r="AX474" s="202"/>
      <c r="AY474" s="202"/>
      <c r="AZ474" s="202"/>
      <c r="BA474" s="202"/>
      <c r="BB474" s="202"/>
      <c r="BC474" s="202"/>
      <c r="BD474" s="202"/>
      <c r="BE474" s="202"/>
    </row>
    <row r="475" spans="39:57" ht="14.25" customHeight="1" x14ac:dyDescent="0.25">
      <c r="AM475" s="202"/>
      <c r="AN475" s="202"/>
      <c r="AO475" s="202"/>
      <c r="AP475" s="202"/>
      <c r="AQ475" s="202"/>
      <c r="AR475" s="202"/>
      <c r="AS475" s="202"/>
      <c r="AT475" s="202"/>
      <c r="AU475" s="202"/>
      <c r="AV475" s="202"/>
      <c r="AW475" s="202"/>
      <c r="AX475" s="202"/>
      <c r="AY475" s="202"/>
      <c r="AZ475" s="202"/>
      <c r="BA475" s="202"/>
      <c r="BB475" s="202"/>
      <c r="BC475" s="202"/>
      <c r="BD475" s="202"/>
      <c r="BE475" s="202"/>
    </row>
    <row r="476" spans="39:57" ht="14.25" customHeight="1" x14ac:dyDescent="0.25">
      <c r="AM476" s="202"/>
      <c r="AN476" s="202"/>
      <c r="AO476" s="202"/>
      <c r="AP476" s="202"/>
      <c r="AQ476" s="202"/>
      <c r="AR476" s="202"/>
      <c r="AS476" s="202"/>
      <c r="AT476" s="202"/>
      <c r="AU476" s="202"/>
      <c r="AV476" s="202"/>
      <c r="AW476" s="202"/>
      <c r="AX476" s="202"/>
      <c r="AY476" s="202"/>
      <c r="AZ476" s="202"/>
      <c r="BA476" s="202"/>
      <c r="BB476" s="202"/>
      <c r="BC476" s="202"/>
      <c r="BD476" s="202"/>
      <c r="BE476" s="202"/>
    </row>
  </sheetData>
  <sheetProtection algorithmName="SHA-512" hashValue="FoiF/5UIzkYMr3M8d3gVP3xBl0CJa9spfSgjS73N6jeb3Inqn0hVZZj2oyzwHhNO+xMvlEOuKJXZanTZmrsAtQ==" saltValue="KMyN0BjczAOhgRwDMnyM6g==" spinCount="100000" sheet="1" selectLockedCells="1"/>
  <mergeCells count="123">
    <mergeCell ref="K23:R23"/>
    <mergeCell ref="V21:AA21"/>
    <mergeCell ref="V1:X1"/>
    <mergeCell ref="V4:X4"/>
    <mergeCell ref="Y2:AA2"/>
    <mergeCell ref="Y4:AA4"/>
    <mergeCell ref="K17:R17"/>
    <mergeCell ref="K18:R18"/>
    <mergeCell ref="K19:R19"/>
    <mergeCell ref="K20:R20"/>
    <mergeCell ref="K21:R21"/>
    <mergeCell ref="K22:R22"/>
    <mergeCell ref="V8:AA9"/>
    <mergeCell ref="V23:AA23"/>
    <mergeCell ref="AC7:AG7"/>
    <mergeCell ref="AB1:AD1"/>
    <mergeCell ref="K12:R12"/>
    <mergeCell ref="K13:R13"/>
    <mergeCell ref="K16:R16"/>
    <mergeCell ref="AB3:AD3"/>
    <mergeCell ref="AB4:AD4"/>
    <mergeCell ref="AE1:AG1"/>
    <mergeCell ref="AE3:AG3"/>
    <mergeCell ref="S1:U1"/>
    <mergeCell ref="V16:AA16"/>
    <mergeCell ref="V12:AA12"/>
    <mergeCell ref="V13:AA13"/>
    <mergeCell ref="K24:R24"/>
    <mergeCell ref="K25:R25"/>
    <mergeCell ref="AH7:AJ7"/>
    <mergeCell ref="V20:AA20"/>
    <mergeCell ref="AH17:AJ17"/>
    <mergeCell ref="AK1:AL1"/>
    <mergeCell ref="AH2:AJ2"/>
    <mergeCell ref="AK2:AL2"/>
    <mergeCell ref="AK3:AL3"/>
    <mergeCell ref="AH1:AJ1"/>
    <mergeCell ref="AH3:AJ3"/>
    <mergeCell ref="AH4:AL4"/>
    <mergeCell ref="AE4:AG4"/>
    <mergeCell ref="AE2:AG2"/>
    <mergeCell ref="AH8:AJ8"/>
    <mergeCell ref="AH9:AJ9"/>
    <mergeCell ref="M4:O4"/>
    <mergeCell ref="AC16:AG16"/>
    <mergeCell ref="V14:AA14"/>
    <mergeCell ref="V15:AA15"/>
    <mergeCell ref="AC12:AG12"/>
    <mergeCell ref="Y1:AA1"/>
    <mergeCell ref="S4:U4"/>
    <mergeCell ref="S3:U3"/>
    <mergeCell ref="A1:C1"/>
    <mergeCell ref="A2:C2"/>
    <mergeCell ref="A3:C3"/>
    <mergeCell ref="A4:C4"/>
    <mergeCell ref="M1:O1"/>
    <mergeCell ref="M2:O2"/>
    <mergeCell ref="K14:R14"/>
    <mergeCell ref="K15:R15"/>
    <mergeCell ref="M5:O5"/>
    <mergeCell ref="P5:R5"/>
    <mergeCell ref="D4:F4"/>
    <mergeCell ref="D1:F1"/>
    <mergeCell ref="D3:F3"/>
    <mergeCell ref="D2:F2"/>
    <mergeCell ref="P1:R1"/>
    <mergeCell ref="P2:R2"/>
    <mergeCell ref="P3:R3"/>
    <mergeCell ref="P4:R4"/>
    <mergeCell ref="G4:I4"/>
    <mergeCell ref="G2:L2"/>
    <mergeCell ref="G1:I1"/>
    <mergeCell ref="J1:L1"/>
    <mergeCell ref="G3:I3"/>
    <mergeCell ref="J3:L3"/>
    <mergeCell ref="K30:R30"/>
    <mergeCell ref="AC14:AG14"/>
    <mergeCell ref="AC15:AG15"/>
    <mergeCell ref="AC8:AG8"/>
    <mergeCell ref="AC9:AG9"/>
    <mergeCell ref="AC20:AJ20"/>
    <mergeCell ref="V17:AA17"/>
    <mergeCell ref="V10:AA11"/>
    <mergeCell ref="AC13:AG13"/>
    <mergeCell ref="AH13:AJ13"/>
    <mergeCell ref="AC17:AG17"/>
    <mergeCell ref="AC19:AG19"/>
    <mergeCell ref="AH19:AJ19"/>
    <mergeCell ref="AC10:AG10"/>
    <mergeCell ref="AH10:AJ10"/>
    <mergeCell ref="V18:AA18"/>
    <mergeCell ref="V19:AA19"/>
    <mergeCell ref="AH18:AJ18"/>
    <mergeCell ref="AH15:AJ15"/>
    <mergeCell ref="AH12:AJ12"/>
    <mergeCell ref="AC11:AG11"/>
    <mergeCell ref="AH11:AJ11"/>
    <mergeCell ref="AC18:AG18"/>
    <mergeCell ref="K28:R28"/>
    <mergeCell ref="A5:C5"/>
    <mergeCell ref="AB2:AD2"/>
    <mergeCell ref="AH16:AJ16"/>
    <mergeCell ref="AH14:AJ14"/>
    <mergeCell ref="M3:O3"/>
    <mergeCell ref="D5:L5"/>
    <mergeCell ref="K29:R29"/>
    <mergeCell ref="J4:L4"/>
    <mergeCell ref="S2:U2"/>
    <mergeCell ref="Y3:AA3"/>
    <mergeCell ref="S5:U5"/>
    <mergeCell ref="V5:X5"/>
    <mergeCell ref="V2:X2"/>
    <mergeCell ref="V3:X3"/>
    <mergeCell ref="Y5:AA5"/>
    <mergeCell ref="AB5:AD5"/>
    <mergeCell ref="V22:AA22"/>
    <mergeCell ref="J7:AA7"/>
    <mergeCell ref="K8:T8"/>
    <mergeCell ref="K9:R9"/>
    <mergeCell ref="K10:R10"/>
    <mergeCell ref="K11:R11"/>
    <mergeCell ref="K26:R26"/>
    <mergeCell ref="K27:R27"/>
  </mergeCells>
  <conditionalFormatting sqref="J9:J29">
    <cfRule type="expression" dxfId="218" priority="2">
      <formula>$K9=""</formula>
    </cfRule>
  </conditionalFormatting>
  <conditionalFormatting sqref="K8 K9:R30">
    <cfRule type="containsBlanks" dxfId="217" priority="11">
      <formula>LEN(TRIM(K8))=0</formula>
    </cfRule>
  </conditionalFormatting>
  <conditionalFormatting sqref="K9:R30">
    <cfRule type="containsText" dxfId="216" priority="16" operator="containsText" text="مقررات">
      <formula>NOT(ISERROR(SEARCH("مقررات",K9)))</formula>
    </cfRule>
  </conditionalFormatting>
  <dataValidations count="7">
    <dataValidation type="list" allowBlank="1" showInputMessage="1" showErrorMessage="1" sqref="AH13:AJ13" xr:uid="{00000000-0002-0000-0200-000000000000}">
      <formula1>$BS$1:$BS$2</formula1>
    </dataValidation>
    <dataValidation type="list" allowBlank="1" showInputMessage="1" showErrorMessage="1" sqref="D5:L5" xr:uid="{00000000-0002-0000-0200-000001000000}">
      <formula1>$AO$1:$AO$11</formula1>
    </dataValidation>
    <dataValidation type="list" allowBlank="1" showInputMessage="1" showErrorMessage="1" sqref="V10:AA11" xr:uid="{00000000-0002-0000-0200-000002000000}">
      <formula1>$BT$1:$BT$2</formula1>
    </dataValidation>
    <dataValidation errorStyle="warning" allowBlank="1" showInputMessage="1" showErrorMessage="1" error="يجب أن تتأكد بأن جميع البيانات المطلوبة ممتلئة بالمعلومات الصحيحة دون أية نقص، ثم اضغط عل الرقم واحد لتتمكن من اختيار المقرر" sqref="T31" xr:uid="{00000000-0002-0000-0200-000003000000}"/>
    <dataValidation type="custom" errorStyle="warning" allowBlank="1" showInputMessage="1" showErrorMessage="1" error="يجب أن تتأكد أولاً بأن جميع البيانات المطلوبة ممتلئة بالمعلومات الصحيحة دون أية نقص، ثم اضغط على الرقم (1) لتتمكن من اختيار المقرر" sqref="T15" xr:uid="{00000000-0002-0000-0200-000004000000}">
      <formula1>AND($AN$1=0,T15=1)</formula1>
    </dataValidation>
    <dataValidation type="custom" allowBlank="1" showInputMessage="1" showErrorMessage="1" error="أكملت الخطة الدرسية" sqref="AA27:AA28" xr:uid="{00000000-0002-0000-0200-000005000000}">
      <formula1>OR($D$2="الثانية حديث",#REF!&lt;7,$BZ$25&lt;6)</formula1>
    </dataValidation>
    <dataValidation errorStyle="warning" allowBlank="1" showInputMessage="1" showErrorMessage="1" error="يجب أن تتأكد أولاً بأن جميع البيانات المطلوبة ممتلئة بالمعلومات الصحيحة دون أية نقص، ثم اضغط على الرقم (1) لتتمكن من اختيار المقرر" sqref="T10:T14 T16:T30" xr:uid="{00000000-0002-0000-0200-000006000000}"/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1:AJ47"/>
  <sheetViews>
    <sheetView rightToLeft="1" zoomScaleNormal="100" workbookViewId="0">
      <selection activeCell="AM15" sqref="AM15"/>
    </sheetView>
  </sheetViews>
  <sheetFormatPr defaultColWidth="8.8984375" defaultRowHeight="15" x14ac:dyDescent="0.25"/>
  <cols>
    <col min="1" max="1" width="1.3984375" style="1" customWidth="1"/>
    <col min="2" max="3" width="5.09765625" style="1" customWidth="1"/>
    <col min="4" max="4" width="4.09765625" style="1" customWidth="1"/>
    <col min="5" max="5" width="8" style="14" customWidth="1"/>
    <col min="6" max="6" width="7.09765625" style="14" customWidth="1"/>
    <col min="7" max="7" width="4.59765625" style="14" customWidth="1"/>
    <col min="8" max="8" width="5.3984375" style="14" customWidth="1"/>
    <col min="9" max="9" width="5.3984375" style="1" customWidth="1"/>
    <col min="10" max="10" width="9.09765625" style="1" customWidth="1"/>
    <col min="11" max="11" width="5" style="1" customWidth="1"/>
    <col min="12" max="12" width="3.8984375" style="1" customWidth="1"/>
    <col min="13" max="13" width="9.3984375" style="14" customWidth="1"/>
    <col min="14" max="14" width="6" style="14" customWidth="1"/>
    <col min="15" max="15" width="7.09765625" style="14" customWidth="1"/>
    <col min="16" max="17" width="4.3984375" style="1" customWidth="1"/>
    <col min="18" max="18" width="4" style="1" customWidth="1"/>
    <col min="19" max="19" width="1.3984375" style="1" customWidth="1"/>
    <col min="20" max="20" width="9" style="1" hidden="1" customWidth="1"/>
    <col min="21" max="21" width="6" style="1" hidden="1" customWidth="1"/>
    <col min="22" max="22" width="3" style="28" hidden="1" customWidth="1"/>
    <col min="23" max="23" width="6" style="28" hidden="1" customWidth="1"/>
    <col min="24" max="25" width="3" style="1" hidden="1" customWidth="1"/>
    <col min="26" max="26" width="12.3984375" style="1" hidden="1" customWidth="1"/>
    <col min="27" max="27" width="3" style="1" hidden="1" customWidth="1"/>
    <col min="28" max="28" width="1.09765625" style="1" hidden="1" customWidth="1"/>
    <col min="29" max="30" width="8.8984375" style="1" hidden="1" customWidth="1"/>
    <col min="31" max="31" width="30.3984375" style="1" hidden="1" customWidth="1"/>
    <col min="32" max="34" width="8.8984375" style="1" hidden="1" customWidth="1"/>
    <col min="35" max="36" width="8.8984375" style="1" customWidth="1"/>
    <col min="37" max="16383" width="8.8984375" style="1"/>
    <col min="16384" max="16384" width="9.765625E-2" style="1" customWidth="1"/>
  </cols>
  <sheetData>
    <row r="1" spans="2:36" ht="18.600000000000001" customHeight="1" thickTop="1" thickBot="1" x14ac:dyDescent="0.3">
      <c r="B1" s="401">
        <f ca="1">NOW()</f>
        <v>45868.484238194447</v>
      </c>
      <c r="C1" s="401"/>
      <c r="D1" s="401"/>
      <c r="E1" s="401"/>
      <c r="F1" s="477" t="s">
        <v>1173</v>
      </c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AC1" s="81"/>
      <c r="AD1" s="459" t="str">
        <f>IF(AJ1&gt;0,"يجب عليك ادخال البيانات المطلوبة أدناه بالمعلومات الصحيحة في صفحة إدخال البيانات لتتمكن من طباعة استمارة المقررات بشكل صحيح","")</f>
        <v/>
      </c>
      <c r="AE1" s="460"/>
      <c r="AF1" s="460"/>
      <c r="AG1" s="460"/>
      <c r="AH1" s="461"/>
      <c r="AI1" s="81"/>
      <c r="AJ1" s="80">
        <v>0</v>
      </c>
    </row>
    <row r="2" spans="2:36" ht="17.25" customHeight="1" thickBot="1" x14ac:dyDescent="0.3">
      <c r="B2" s="402" t="s">
        <v>185</v>
      </c>
      <c r="C2" s="403"/>
      <c r="D2" s="404">
        <f>'إختيار المقررات'!D1</f>
        <v>0</v>
      </c>
      <c r="E2" s="404"/>
      <c r="F2" s="405" t="s">
        <v>82</v>
      </c>
      <c r="G2" s="405"/>
      <c r="H2" s="406" t="str">
        <f>'إختيار المقررات'!J1</f>
        <v/>
      </c>
      <c r="I2" s="406"/>
      <c r="J2" s="406"/>
      <c r="K2" s="405" t="s">
        <v>83</v>
      </c>
      <c r="L2" s="405"/>
      <c r="M2" s="416" t="e">
        <f>'إختيار المقررات'!P1</f>
        <v>#N/A</v>
      </c>
      <c r="N2" s="416"/>
      <c r="O2" s="116" t="s">
        <v>84</v>
      </c>
      <c r="P2" s="416" t="e">
        <f>'إختيار المقررات'!V1</f>
        <v>#N/A</v>
      </c>
      <c r="Q2" s="416"/>
      <c r="R2" s="417"/>
      <c r="AC2" s="81"/>
      <c r="AD2" s="462"/>
      <c r="AE2" s="463"/>
      <c r="AF2" s="463"/>
      <c r="AG2" s="463"/>
      <c r="AH2" s="464"/>
      <c r="AI2" s="195" t="s">
        <v>1174</v>
      </c>
    </row>
    <row r="3" spans="2:36" ht="17.25" customHeight="1" thickTop="1" thickBot="1" x14ac:dyDescent="0.3">
      <c r="B3" s="424" t="s">
        <v>186</v>
      </c>
      <c r="C3" s="425"/>
      <c r="D3" s="418" t="e">
        <f>'إختيار المقررات'!D2</f>
        <v>#N/A</v>
      </c>
      <c r="E3" s="418"/>
      <c r="F3" s="407"/>
      <c r="G3" s="407"/>
      <c r="H3" s="420"/>
      <c r="I3" s="420"/>
      <c r="J3" s="426"/>
      <c r="K3" s="426"/>
      <c r="L3" s="426"/>
      <c r="M3" s="117"/>
      <c r="N3" s="418"/>
      <c r="O3" s="418"/>
      <c r="P3" s="418"/>
      <c r="Q3" s="422"/>
      <c r="R3" s="423"/>
      <c r="W3" s="28" t="e">
        <f>IF(Z3&lt;&gt;"",1,"")</f>
        <v>#N/A</v>
      </c>
      <c r="X3" s="1">
        <v>1</v>
      </c>
      <c r="Y3" s="1" t="e">
        <f>IF(Z3&lt;&gt;"",X3,"")</f>
        <v>#N/A</v>
      </c>
      <c r="Z3" s="1" t="e">
        <f>IF(LEN(M2)&lt;2,K2,"")</f>
        <v>#N/A</v>
      </c>
      <c r="AA3" s="1" t="str">
        <f>IFERROR(SMALL($Y$3:$Y$22,X3),"")</f>
        <v/>
      </c>
      <c r="AC3" s="80"/>
      <c r="AD3" s="80"/>
      <c r="AE3" s="465" t="str">
        <f>IFERROR(VLOOKUP(AA3,$X$3:$Z$22,3,0),"")</f>
        <v/>
      </c>
      <c r="AF3" s="465"/>
      <c r="AG3" s="465"/>
      <c r="AH3" s="80"/>
      <c r="AI3" s="80"/>
    </row>
    <row r="4" spans="2:36" ht="18.75" customHeight="1" thickTop="1" thickBot="1" x14ac:dyDescent="0.3">
      <c r="B4" s="424" t="s">
        <v>187</v>
      </c>
      <c r="C4" s="425"/>
      <c r="D4" s="407" t="e">
        <f>'إختيار المقررات'!D3</f>
        <v>#N/A</v>
      </c>
      <c r="E4" s="407"/>
      <c r="F4" s="409" t="s">
        <v>188</v>
      </c>
      <c r="G4" s="409"/>
      <c r="H4" s="419" t="e">
        <f>'إختيار المقررات'!AB1</f>
        <v>#N/A</v>
      </c>
      <c r="I4" s="419"/>
      <c r="J4" s="114" t="s">
        <v>189</v>
      </c>
      <c r="K4" s="407" t="e">
        <f>'إختيار المقررات'!AH1</f>
        <v>#N/A</v>
      </c>
      <c r="L4" s="407"/>
      <c r="M4" s="407"/>
      <c r="N4" s="418"/>
      <c r="O4" s="418"/>
      <c r="P4" s="418"/>
      <c r="Q4" s="420"/>
      <c r="R4" s="421"/>
      <c r="X4" s="1">
        <v>2</v>
      </c>
      <c r="Y4" s="1" t="e">
        <f t="shared" ref="Y4:Y25" si="0">IF(Z4&lt;&gt;"",X4,"")</f>
        <v>#N/A</v>
      </c>
      <c r="Z4" s="1" t="e">
        <f>IF(LEN(P2)&lt;2,O2,"")</f>
        <v>#N/A</v>
      </c>
      <c r="AA4" s="1" t="str">
        <f t="shared" ref="AA4:AA21" si="1">IFERROR(SMALL($Y$3:$Y$22,X4),"")</f>
        <v/>
      </c>
      <c r="AC4" s="80"/>
      <c r="AD4" s="80"/>
      <c r="AE4" s="465" t="str">
        <f t="shared" ref="AE4:AE22" si="2">IFERROR(VLOOKUP(AA4,$X$3:$Z$22,3,0),"")</f>
        <v/>
      </c>
      <c r="AF4" s="465"/>
      <c r="AG4" s="465"/>
      <c r="AH4" s="80"/>
      <c r="AI4" s="80"/>
    </row>
    <row r="5" spans="2:36" ht="18.75" customHeight="1" thickTop="1" thickBot="1" x14ac:dyDescent="0.3">
      <c r="B5" s="424" t="s">
        <v>190</v>
      </c>
      <c r="C5" s="425"/>
      <c r="D5" s="407" t="e">
        <f>'إختيار المقررات'!J3</f>
        <v>#N/A</v>
      </c>
      <c r="E5" s="407"/>
      <c r="F5" s="425" t="s">
        <v>191</v>
      </c>
      <c r="G5" s="425"/>
      <c r="H5" s="429" t="e">
        <f>'إختيار المقررات'!P3</f>
        <v>#N/A</v>
      </c>
      <c r="I5" s="427"/>
      <c r="J5" s="114" t="s">
        <v>192</v>
      </c>
      <c r="K5" s="427" t="e">
        <f>'إختيار المقررات'!AB3</f>
        <v>#N/A</v>
      </c>
      <c r="L5" s="427"/>
      <c r="M5" s="427"/>
      <c r="N5" s="425" t="s">
        <v>193</v>
      </c>
      <c r="O5" s="425"/>
      <c r="P5" s="407" t="str">
        <f>'إختيار المقررات'!V3</f>
        <v/>
      </c>
      <c r="Q5" s="407"/>
      <c r="R5" s="428"/>
      <c r="X5" s="1">
        <v>3</v>
      </c>
      <c r="Y5" s="1">
        <f t="shared" si="0"/>
        <v>3</v>
      </c>
      <c r="Z5" s="1">
        <f>IF(LEN(N3)&lt;2,Q3,"")</f>
        <v>0</v>
      </c>
      <c r="AA5" s="1" t="str">
        <f t="shared" si="1"/>
        <v/>
      </c>
      <c r="AC5" s="80"/>
      <c r="AD5" s="80"/>
      <c r="AE5" s="465" t="str">
        <f t="shared" si="2"/>
        <v/>
      </c>
      <c r="AF5" s="465"/>
      <c r="AG5" s="465"/>
      <c r="AH5" s="80"/>
      <c r="AI5" s="80"/>
    </row>
    <row r="6" spans="2:36" ht="18.75" customHeight="1" thickTop="1" thickBot="1" x14ac:dyDescent="0.3">
      <c r="B6" s="408" t="s">
        <v>194</v>
      </c>
      <c r="C6" s="409"/>
      <c r="D6" s="407" t="e">
        <f>'إختيار المقررات'!AH3</f>
        <v>#N/A</v>
      </c>
      <c r="E6" s="407"/>
      <c r="F6" s="409" t="s">
        <v>195</v>
      </c>
      <c r="G6" s="409"/>
      <c r="H6" s="407" t="e">
        <f>'إختيار المقررات'!D4</f>
        <v>#N/A</v>
      </c>
      <c r="I6" s="407"/>
      <c r="J6" s="115" t="s">
        <v>196</v>
      </c>
      <c r="K6" s="427" t="e">
        <f>'إختيار المقررات'!P4</f>
        <v>#N/A</v>
      </c>
      <c r="L6" s="427"/>
      <c r="M6" s="427"/>
      <c r="N6" s="409" t="s">
        <v>197</v>
      </c>
      <c r="O6" s="409"/>
      <c r="P6" s="407" t="e">
        <f>'إختيار المقررات'!J4</f>
        <v>#N/A</v>
      </c>
      <c r="Q6" s="407"/>
      <c r="R6" s="428"/>
      <c r="X6" s="1">
        <v>4</v>
      </c>
      <c r="Y6" s="1">
        <f t="shared" si="0"/>
        <v>4</v>
      </c>
      <c r="Z6" s="1">
        <f>IF(LEN(J3)&lt;2,M3,"")</f>
        <v>0</v>
      </c>
      <c r="AA6" s="1" t="str">
        <f t="shared" si="1"/>
        <v/>
      </c>
      <c r="AC6" s="80"/>
      <c r="AD6" s="80"/>
      <c r="AE6" s="465" t="str">
        <f t="shared" si="2"/>
        <v/>
      </c>
      <c r="AF6" s="465"/>
      <c r="AG6" s="465"/>
      <c r="AH6" s="80"/>
      <c r="AI6" s="80"/>
    </row>
    <row r="7" spans="2:36" thickTop="1" thickBot="1" x14ac:dyDescent="0.3">
      <c r="B7" s="432" t="s">
        <v>198</v>
      </c>
      <c r="C7" s="433"/>
      <c r="D7" s="412">
        <f>'إختيار المقررات'!V4</f>
        <v>0</v>
      </c>
      <c r="E7" s="413"/>
      <c r="F7" s="433" t="s">
        <v>199</v>
      </c>
      <c r="G7" s="433"/>
      <c r="H7" s="434">
        <f>'إختيار المقررات'!AB4</f>
        <v>0</v>
      </c>
      <c r="I7" s="435"/>
      <c r="J7" s="82" t="s">
        <v>200</v>
      </c>
      <c r="K7" s="413">
        <f>'إختيار المقررات'!AH4</f>
        <v>0</v>
      </c>
      <c r="L7" s="413"/>
      <c r="M7" s="413"/>
      <c r="N7" s="413"/>
      <c r="O7" s="413"/>
      <c r="P7" s="413"/>
      <c r="Q7" s="413"/>
      <c r="R7" s="436"/>
      <c r="X7" s="1">
        <v>5</v>
      </c>
      <c r="Y7" s="1">
        <f t="shared" si="0"/>
        <v>5</v>
      </c>
      <c r="Z7" s="1">
        <f>IF(LEN(F3)&lt;2,H3,"")</f>
        <v>0</v>
      </c>
      <c r="AA7" s="1" t="str">
        <f t="shared" si="1"/>
        <v/>
      </c>
      <c r="AC7" s="80"/>
      <c r="AD7" s="80"/>
      <c r="AE7" s="465" t="str">
        <f t="shared" si="2"/>
        <v/>
      </c>
      <c r="AF7" s="465"/>
      <c r="AG7" s="465"/>
      <c r="AH7" s="80"/>
      <c r="AI7" s="80"/>
    </row>
    <row r="8" spans="2:36" ht="24" customHeight="1" thickTop="1" thickBot="1" x14ac:dyDescent="0.3">
      <c r="B8" s="414" t="str">
        <f>IF(AD1&lt;&gt;"",AD1,AI2)</f>
        <v xml:space="preserve">                                                       المقررات المسجلة في الفصل الثاني للعام الدراسي 2024/ 2025
ملاحظة 1:تقع اختيار جميع هذه المقررات على مسؤولية الطالب.
ملاحظة 2 :لا تعدل هذه المقررات أو يضاف تسجيل أي مقرر بعد تسديد الرسوم وتثبيت التسجيل .</v>
      </c>
      <c r="C8" s="414"/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  <c r="P8" s="414"/>
      <c r="Q8" s="414"/>
      <c r="R8" s="414"/>
      <c r="X8" s="1">
        <v>6</v>
      </c>
      <c r="Y8" s="1" t="e">
        <f>IF(Z8&lt;&gt;"",X8,"")</f>
        <v>#N/A</v>
      </c>
      <c r="Z8" s="1" t="e">
        <f>IF(LEN(D4)&lt;2,B4,"")</f>
        <v>#N/A</v>
      </c>
      <c r="AA8" s="1" t="str">
        <f t="shared" si="1"/>
        <v/>
      </c>
      <c r="AC8" s="80"/>
      <c r="AD8" s="80"/>
      <c r="AE8" s="465" t="str">
        <f t="shared" si="2"/>
        <v/>
      </c>
      <c r="AF8" s="465"/>
      <c r="AG8" s="465"/>
      <c r="AH8" s="80"/>
      <c r="AI8" s="80"/>
    </row>
    <row r="9" spans="2:36" ht="24" customHeight="1" thickTop="1" thickBot="1" x14ac:dyDescent="0.3">
      <c r="B9" s="415"/>
      <c r="C9" s="415"/>
      <c r="D9" s="415"/>
      <c r="E9" s="415"/>
      <c r="F9" s="415"/>
      <c r="G9" s="415"/>
      <c r="H9" s="415"/>
      <c r="I9" s="415"/>
      <c r="J9" s="415"/>
      <c r="K9" s="415"/>
      <c r="L9" s="415"/>
      <c r="M9" s="415"/>
      <c r="N9" s="415"/>
      <c r="O9" s="415"/>
      <c r="P9" s="415"/>
      <c r="Q9" s="415"/>
      <c r="R9" s="415"/>
      <c r="S9" s="9"/>
      <c r="T9" s="9"/>
      <c r="U9" s="9"/>
      <c r="X9" s="1">
        <v>7</v>
      </c>
      <c r="Y9" s="1" t="e">
        <f t="shared" si="0"/>
        <v>#N/A</v>
      </c>
      <c r="Z9" s="1" t="e">
        <f>IF(LEN(H4)&lt;2,F4,"")</f>
        <v>#N/A</v>
      </c>
      <c r="AA9" s="1" t="str">
        <f t="shared" si="1"/>
        <v/>
      </c>
      <c r="AC9" s="80"/>
      <c r="AD9" s="80"/>
      <c r="AE9" s="465" t="str">
        <f t="shared" si="2"/>
        <v/>
      </c>
      <c r="AF9" s="465"/>
      <c r="AG9" s="465"/>
      <c r="AH9" s="80"/>
      <c r="AI9" s="80"/>
    </row>
    <row r="10" spans="2:36" ht="18.600000000000001" customHeight="1" thickTop="1" thickBot="1" x14ac:dyDescent="0.3">
      <c r="B10" s="83"/>
      <c r="C10" s="84" t="s">
        <v>117</v>
      </c>
      <c r="D10" s="437" t="s">
        <v>201</v>
      </c>
      <c r="E10" s="438"/>
      <c r="F10" s="438"/>
      <c r="G10" s="438"/>
      <c r="H10" s="438"/>
      <c r="I10" s="439"/>
      <c r="J10" s="83"/>
      <c r="K10" s="84" t="s">
        <v>117</v>
      </c>
      <c r="L10" s="437" t="s">
        <v>201</v>
      </c>
      <c r="M10" s="438"/>
      <c r="N10" s="438"/>
      <c r="O10" s="438"/>
      <c r="P10" s="438"/>
      <c r="Q10" s="439"/>
      <c r="R10" s="85"/>
      <c r="S10" s="10"/>
      <c r="T10" s="10"/>
      <c r="U10" s="11"/>
      <c r="V10" s="28" t="str">
        <f>IFERROR(SMALL('إختيار المقررات'!$F$9:$F$27,'إختيار المقررات'!BL5),"")</f>
        <v/>
      </c>
      <c r="W10" s="28" t="str">
        <f>IFERROR(SMALL('إختيار المقررات'!$BK$6:$BK$52,'إختيار المقررات'!BL5),"")</f>
        <v/>
      </c>
      <c r="X10" s="1">
        <v>8</v>
      </c>
      <c r="Y10" s="1" t="e">
        <f t="shared" si="0"/>
        <v>#N/A</v>
      </c>
      <c r="Z10" s="1" t="e">
        <f>IF(LEN(K4)&lt;2,J4,"")</f>
        <v>#N/A</v>
      </c>
      <c r="AA10" s="1" t="str">
        <f t="shared" si="1"/>
        <v/>
      </c>
      <c r="AC10" s="80"/>
      <c r="AD10" s="80"/>
      <c r="AE10" s="465"/>
      <c r="AF10" s="465"/>
      <c r="AG10" s="465"/>
      <c r="AH10" s="80"/>
      <c r="AI10" s="80"/>
    </row>
    <row r="11" spans="2:36" ht="18.600000000000001" customHeight="1" thickTop="1" thickBot="1" x14ac:dyDescent="0.3">
      <c r="B11" s="86" t="str">
        <f>IF(AJ1&gt;0,"",IF('إختيار المقررات'!BR58=1,V10,IF('إختيار المقررات'!F28&lt;2,"",V10)))</f>
        <v/>
      </c>
      <c r="C11" s="87" t="str">
        <f>IFERROR(VLOOKUP(B11,'إختيار المقررات'!$BL$5:$BM$54,2,0),"")</f>
        <v/>
      </c>
      <c r="D11" s="440" t="str">
        <f>IFERROR(VLOOKUP(B11,'إختيار المقررات'!$BL$5:$BN$54,3,0),"")</f>
        <v/>
      </c>
      <c r="E11" s="440"/>
      <c r="F11" s="440"/>
      <c r="G11" s="440"/>
      <c r="H11" s="88" t="str">
        <f>IFERROR(VLOOKUP(D11,'إختيار المقررات'!$K$9:$T$28,9,0),"")</f>
        <v/>
      </c>
      <c r="I11" s="89" t="str">
        <f>IFERROR(IF(VLOOKUP(D11,'إختيار المقررات'!$K$9:$T$28,10,0)=0,"",VLOOKUP(D11,'إختيار المقررات'!$K$9:$T$28,10,0)),"")</f>
        <v/>
      </c>
      <c r="J11" s="86" t="str">
        <f>IF(B18="","",V18)</f>
        <v/>
      </c>
      <c r="K11" s="87" t="str">
        <f>IFERROR(VLOOKUP(J11,'إختيار المقررات'!$BL$5:$BM$54,2,0),"")</f>
        <v/>
      </c>
      <c r="L11" s="440" t="str">
        <f>IFERROR(VLOOKUP(J11,'إختيار المقررات'!$BL$5:$BN$54,3,0),"")</f>
        <v/>
      </c>
      <c r="M11" s="440"/>
      <c r="N11" s="440"/>
      <c r="O11" s="440"/>
      <c r="P11" s="90" t="str">
        <f>IFERROR(VLOOKUP(L11,'إختيار المقررات'!$K$9:$T$28,9,0),"")</f>
        <v/>
      </c>
      <c r="Q11" s="89" t="str">
        <f>IFERROR(IF(VLOOKUP(L11,'إختيار المقررات'!$K$9:$T$28,10,0)=0,"",VLOOKUP(L11,'إختيار المقررات'!$K$9:$T$28,10,0)),"")</f>
        <v/>
      </c>
      <c r="R11" s="111"/>
      <c r="T11" s="12"/>
      <c r="V11" s="28" t="str">
        <f>IFERROR(SMALL('إختيار المقررات'!$F$9:$F$27,'إختيار المقررات'!BL6),"")</f>
        <v/>
      </c>
      <c r="W11" s="28" t="str">
        <f>IFERROR(SMALL('إختيار المقررات'!$BK$6:$BK$52,'إختيار المقررات'!BL6),"")</f>
        <v/>
      </c>
      <c r="X11" s="1">
        <v>9</v>
      </c>
      <c r="Y11" s="1">
        <f t="shared" si="0"/>
        <v>9</v>
      </c>
      <c r="Z11" s="1">
        <f>IF(LEN(N4)&lt;2,Q4,"")</f>
        <v>0</v>
      </c>
      <c r="AA11" s="1" t="str">
        <f t="shared" si="1"/>
        <v/>
      </c>
      <c r="AC11" s="80"/>
      <c r="AD11" s="80"/>
      <c r="AE11" s="465" t="str">
        <f t="shared" si="2"/>
        <v/>
      </c>
      <c r="AF11" s="465"/>
      <c r="AG11" s="465"/>
      <c r="AH11" s="80"/>
      <c r="AI11" s="80"/>
    </row>
    <row r="12" spans="2:36" ht="18.600000000000001" customHeight="1" thickTop="1" thickBot="1" x14ac:dyDescent="0.3">
      <c r="B12" s="86" t="str">
        <f>IF(B11="","",V11)</f>
        <v/>
      </c>
      <c r="C12" s="87" t="str">
        <f>IFERROR(VLOOKUP(B12,'إختيار المقررات'!$BL$5:$BM$54,2,0),"")</f>
        <v/>
      </c>
      <c r="D12" s="440" t="str">
        <f>IFERROR(VLOOKUP(B12,'إختيار المقررات'!$BL$5:$BN$54,3,0),"")</f>
        <v/>
      </c>
      <c r="E12" s="440"/>
      <c r="F12" s="440"/>
      <c r="G12" s="440"/>
      <c r="H12" s="88" t="str">
        <f>IFERROR(VLOOKUP(D12,'إختيار المقررات'!$K$9:$T$28,9,0),"")</f>
        <v/>
      </c>
      <c r="I12" s="89" t="str">
        <f>IFERROR(IF(VLOOKUP(D12,'إختيار المقررات'!$K$9:$T$28,10,0)=0,"",VLOOKUP(D12,'إختيار المقررات'!$K$9:$T$28,10,0)),"")</f>
        <v/>
      </c>
      <c r="J12" s="86" t="str">
        <f>IF(J11="","",V19)</f>
        <v/>
      </c>
      <c r="K12" s="87" t="str">
        <f>IFERROR(VLOOKUP(J12,'إختيار المقررات'!$BL$5:$BM$54,2,0),"")</f>
        <v/>
      </c>
      <c r="L12" s="410" t="str">
        <f>IFERROR(VLOOKUP(J12,'إختيار المقررات'!$BL$5:$BN$54,3,0),"")</f>
        <v/>
      </c>
      <c r="M12" s="410"/>
      <c r="N12" s="410"/>
      <c r="O12" s="410"/>
      <c r="P12" s="90" t="str">
        <f>IFERROR(VLOOKUP(L12,'إختيار المقررات'!$K$9:$T$28,9,0),"")</f>
        <v/>
      </c>
      <c r="Q12" s="89" t="str">
        <f>IFERROR(IF(VLOOKUP(L12,'إختيار المقررات'!$K$9:$T$28,10,0)=0,"",VLOOKUP(L12,'إختيار المقررات'!$K$9:$T$28,10,0)),"")</f>
        <v/>
      </c>
      <c r="R12" s="111"/>
      <c r="S12" s="12"/>
      <c r="T12" s="12"/>
      <c r="U12" s="2"/>
      <c r="V12" s="28" t="str">
        <f>IFERROR(SMALL('إختيار المقررات'!$F$9:$F$27,'إختيار المقررات'!BL7),"")</f>
        <v/>
      </c>
      <c r="W12" s="28" t="str">
        <f>IFERROR(SMALL('إختيار المقررات'!$BK$6:$BK$52,'إختيار المقررات'!BL7),"")</f>
        <v/>
      </c>
      <c r="X12" s="1">
        <v>10</v>
      </c>
      <c r="Y12" s="1" t="e">
        <f t="shared" si="0"/>
        <v>#N/A</v>
      </c>
      <c r="Z12" s="1" t="e">
        <f>IF(LEN(D5)&lt;2,B5,"")</f>
        <v>#N/A</v>
      </c>
      <c r="AA12" s="1" t="str">
        <f t="shared" si="1"/>
        <v/>
      </c>
      <c r="AC12" s="80"/>
      <c r="AD12" s="80"/>
      <c r="AE12" s="465"/>
      <c r="AF12" s="465"/>
      <c r="AG12" s="465"/>
      <c r="AH12" s="80"/>
      <c r="AI12" s="80"/>
    </row>
    <row r="13" spans="2:36" ht="18.600000000000001" customHeight="1" thickTop="1" thickBot="1" x14ac:dyDescent="0.3">
      <c r="B13" s="86" t="str">
        <f t="shared" ref="B13:B18" si="3">IF(B12="","",V12)</f>
        <v/>
      </c>
      <c r="C13" s="91" t="str">
        <f>IFERROR(VLOOKUP(B13,'إختيار المقررات'!$BL$5:$BM$54,2,0),"")</f>
        <v/>
      </c>
      <c r="D13" s="410" t="str">
        <f>IFERROR(VLOOKUP(B13,'إختيار المقررات'!$BL$5:$BN$54,3,0),"")</f>
        <v/>
      </c>
      <c r="E13" s="410"/>
      <c r="F13" s="410"/>
      <c r="G13" s="410"/>
      <c r="H13" s="88" t="str">
        <f>IFERROR(VLOOKUP(D13,'إختيار المقررات'!$K$9:$T$28,9,0),"")</f>
        <v/>
      </c>
      <c r="I13" s="89" t="str">
        <f>IFERROR(IF(VLOOKUP(D13,'إختيار المقررات'!$K$9:$T$28,10,0)=0,"",VLOOKUP(D13,'إختيار المقررات'!$K$9:$T$28,10,0)),"")</f>
        <v/>
      </c>
      <c r="J13" s="86" t="str">
        <f t="shared" ref="J13:J18" si="4">IF(J12="","",V20)</f>
        <v/>
      </c>
      <c r="K13" s="87" t="str">
        <f>IFERROR(VLOOKUP(J13,'إختيار المقررات'!$BL$5:$BM$54,2,0),"")</f>
        <v/>
      </c>
      <c r="L13" s="410" t="str">
        <f>IFERROR(VLOOKUP(J13,'إختيار المقررات'!$BL$5:$BN$54,3,0),"")</f>
        <v/>
      </c>
      <c r="M13" s="410"/>
      <c r="N13" s="410"/>
      <c r="O13" s="410"/>
      <c r="P13" s="90" t="str">
        <f>IFERROR(VLOOKUP(L13,'إختيار المقررات'!$K$9:$T$28,9,0),"")</f>
        <v/>
      </c>
      <c r="Q13" s="89" t="str">
        <f>IFERROR(IF(VLOOKUP(L13,'إختيار المقررات'!$K$9:$T$28,10,0)=0,"",VLOOKUP(L13,'إختيار المقررات'!$K$9:$T$28,10,0)),"")</f>
        <v/>
      </c>
      <c r="R13" s="111"/>
      <c r="S13" s="12"/>
      <c r="T13" s="12"/>
      <c r="U13" s="2"/>
      <c r="V13" s="28" t="str">
        <f>IFERROR(SMALL('إختيار المقررات'!$F$9:$F$27,'إختيار المقررات'!BL8),"")</f>
        <v/>
      </c>
      <c r="W13" s="28" t="str">
        <f>IFERROR(SMALL('إختيار المقررات'!$BK$6:$BK$52,'إختيار المقررات'!BL8),"")</f>
        <v/>
      </c>
      <c r="X13" s="1">
        <v>11</v>
      </c>
      <c r="Y13" s="1" t="e">
        <f t="shared" si="0"/>
        <v>#N/A</v>
      </c>
      <c r="Z13" s="1" t="e">
        <f>IF(LEN(H5)&lt;2,F5,"")</f>
        <v>#N/A</v>
      </c>
      <c r="AA13" s="1" t="str">
        <f t="shared" si="1"/>
        <v/>
      </c>
      <c r="AC13" s="80"/>
      <c r="AD13" s="80"/>
      <c r="AE13" s="465"/>
      <c r="AF13" s="465"/>
      <c r="AG13" s="465"/>
      <c r="AH13" s="80"/>
      <c r="AI13" s="80"/>
    </row>
    <row r="14" spans="2:36" ht="18.600000000000001" customHeight="1" thickTop="1" thickBot="1" x14ac:dyDescent="0.3">
      <c r="B14" s="86" t="str">
        <f t="shared" si="3"/>
        <v/>
      </c>
      <c r="C14" s="91" t="str">
        <f>IFERROR(VLOOKUP(B14,'إختيار المقررات'!$BL$5:$BM$54,2,0),"")</f>
        <v/>
      </c>
      <c r="D14" s="410" t="str">
        <f>IFERROR(VLOOKUP(B14,'إختيار المقررات'!$BL$5:$BN$54,3,0),"")</f>
        <v/>
      </c>
      <c r="E14" s="410"/>
      <c r="F14" s="410"/>
      <c r="G14" s="410"/>
      <c r="H14" s="88" t="str">
        <f>IFERROR(VLOOKUP(D14,'إختيار المقررات'!$K$9:$T$28,9,0),"")</f>
        <v/>
      </c>
      <c r="I14" s="89" t="str">
        <f>IFERROR(IF(VLOOKUP(D14,'إختيار المقررات'!$K$9:$T$28,10,0)=0,"",VLOOKUP(D14,'إختيار المقررات'!$K$9:$T$28,10,0)),"")</f>
        <v/>
      </c>
      <c r="J14" s="86" t="str">
        <f t="shared" si="4"/>
        <v/>
      </c>
      <c r="K14" s="87" t="str">
        <f>IFERROR(VLOOKUP(J14,'إختيار المقررات'!$BL$5:$BM$54,2,0),"")</f>
        <v/>
      </c>
      <c r="L14" s="410" t="str">
        <f>IFERROR(VLOOKUP(J14,'إختيار المقررات'!$BL$5:$BN$54,3,0),"")</f>
        <v/>
      </c>
      <c r="M14" s="410"/>
      <c r="N14" s="410"/>
      <c r="O14" s="410"/>
      <c r="P14" s="90" t="str">
        <f>IFERROR(VLOOKUP(L14,'إختيار المقررات'!$K$9:$T$28,9,0),"")</f>
        <v/>
      </c>
      <c r="Q14" s="89" t="str">
        <f>IFERROR(IF(VLOOKUP(L14,'إختيار المقررات'!$K$9:$T$28,10,0)=0,"",VLOOKUP(L14,'إختيار المقررات'!$K$9:$T$28,10,0)),"")</f>
        <v/>
      </c>
      <c r="R14" s="111"/>
      <c r="S14" s="12"/>
      <c r="T14" s="12"/>
      <c r="U14" s="2"/>
      <c r="V14" s="28" t="str">
        <f>IFERROR(SMALL('إختيار المقررات'!$F$9:$F$27,'إختيار المقررات'!BL9),"")</f>
        <v/>
      </c>
      <c r="W14" s="28" t="str">
        <f>IFERROR(SMALL('إختيار المقررات'!$BK$6:$BK$52,'إختيار المقررات'!BL9),"")</f>
        <v/>
      </c>
      <c r="X14" s="1">
        <v>12</v>
      </c>
      <c r="Y14" s="1" t="e">
        <f t="shared" si="0"/>
        <v>#N/A</v>
      </c>
      <c r="Z14" s="1" t="e">
        <f>IF(LEN(K5)&lt;2,J5,"")</f>
        <v>#N/A</v>
      </c>
      <c r="AA14" s="1" t="str">
        <f t="shared" si="1"/>
        <v/>
      </c>
      <c r="AC14" s="80"/>
      <c r="AD14" s="80"/>
      <c r="AE14" s="465" t="str">
        <f t="shared" si="2"/>
        <v/>
      </c>
      <c r="AF14" s="465"/>
      <c r="AG14" s="465"/>
      <c r="AH14" s="80"/>
      <c r="AI14" s="80"/>
    </row>
    <row r="15" spans="2:36" ht="18.600000000000001" customHeight="1" thickTop="1" thickBot="1" x14ac:dyDescent="0.3">
      <c r="B15" s="86" t="str">
        <f t="shared" si="3"/>
        <v/>
      </c>
      <c r="C15" s="91" t="str">
        <f>IFERROR(VLOOKUP(B15,'إختيار المقررات'!$BL$5:$BM$54,2,0),"")</f>
        <v/>
      </c>
      <c r="D15" s="410" t="str">
        <f>IFERROR(VLOOKUP(B15,'إختيار المقررات'!$BL$5:$BN$54,3,0),"")</f>
        <v/>
      </c>
      <c r="E15" s="410"/>
      <c r="F15" s="410"/>
      <c r="G15" s="410"/>
      <c r="H15" s="88" t="str">
        <f>IFERROR(VLOOKUP(D15,'إختيار المقررات'!$K$9:$T$28,9,0),"")</f>
        <v/>
      </c>
      <c r="I15" s="89" t="str">
        <f>IFERROR(IF(VLOOKUP(D15,'إختيار المقررات'!$K$9:$T$28,10,0)=0,"",VLOOKUP(D15,'إختيار المقررات'!$K$9:$T$28,10,0)),"")</f>
        <v/>
      </c>
      <c r="J15" s="86" t="str">
        <f t="shared" si="4"/>
        <v/>
      </c>
      <c r="K15" s="87" t="str">
        <f>IFERROR(VLOOKUP(J15,'إختيار المقررات'!$BL$5:$BM$54,2,0),"")</f>
        <v/>
      </c>
      <c r="L15" s="410" t="str">
        <f>IFERROR(VLOOKUP(J15,'إختيار المقررات'!$BL$5:$BN$54,3,0),"")</f>
        <v/>
      </c>
      <c r="M15" s="410"/>
      <c r="N15" s="410"/>
      <c r="O15" s="410"/>
      <c r="P15" s="90" t="str">
        <f>IFERROR(VLOOKUP(L15,'إختيار المقررات'!$K$9:$T$28,9,0),"")</f>
        <v/>
      </c>
      <c r="Q15" s="89" t="str">
        <f>IFERROR(IF(VLOOKUP(L15,'إختيار المقررات'!$K$9:$T$28,10,0)=0,"",VLOOKUP(L15,'إختيار المقررات'!$K$9:$T$28,10,0)),"")</f>
        <v/>
      </c>
      <c r="R15" s="111"/>
      <c r="S15" s="12"/>
      <c r="T15" s="12"/>
      <c r="U15" s="2"/>
      <c r="V15" s="28" t="str">
        <f>IFERROR(SMALL('إختيار المقررات'!$F$9:$F$27,'إختيار المقررات'!BL10),"")</f>
        <v/>
      </c>
      <c r="W15" s="28" t="str">
        <f>IFERROR(SMALL('إختيار المقررات'!$BK$6:$BK$52,'إختيار المقررات'!BL10),"")</f>
        <v/>
      </c>
      <c r="X15" s="1">
        <v>13</v>
      </c>
      <c r="Y15" s="1">
        <f t="shared" si="0"/>
        <v>13</v>
      </c>
      <c r="Z15" s="1" t="str">
        <f>IF(LEN(P5)&lt;2,N5,"")</f>
        <v>المحافظة الدائمة:</v>
      </c>
      <c r="AA15" s="1" t="str">
        <f t="shared" si="1"/>
        <v/>
      </c>
      <c r="AC15" s="80"/>
      <c r="AD15" s="80"/>
      <c r="AE15" s="465" t="str">
        <f t="shared" si="2"/>
        <v/>
      </c>
      <c r="AF15" s="465"/>
      <c r="AG15" s="465"/>
      <c r="AH15" s="80"/>
      <c r="AI15" s="80"/>
    </row>
    <row r="16" spans="2:36" ht="18.600000000000001" customHeight="1" thickTop="1" thickBot="1" x14ac:dyDescent="0.3">
      <c r="B16" s="86" t="str">
        <f t="shared" si="3"/>
        <v/>
      </c>
      <c r="C16" s="91" t="str">
        <f>IFERROR(VLOOKUP(B16,'إختيار المقررات'!$BL$5:$BM$54,2,0),"")</f>
        <v/>
      </c>
      <c r="D16" s="410" t="str">
        <f>IFERROR(VLOOKUP(B16,'إختيار المقررات'!$BL$5:$BN$54,3,0),"")</f>
        <v/>
      </c>
      <c r="E16" s="410"/>
      <c r="F16" s="410"/>
      <c r="G16" s="410"/>
      <c r="H16" s="88" t="str">
        <f>IFERROR(VLOOKUP(D16,'إختيار المقررات'!$K$9:$T$28,9,0),"")</f>
        <v/>
      </c>
      <c r="I16" s="89" t="str">
        <f>IFERROR(IF(VLOOKUP(D16,'إختيار المقررات'!$K$9:$T$28,10,0)=0,"",VLOOKUP(D16,'إختيار المقررات'!$K$9:$T$28,10,0)),"")</f>
        <v/>
      </c>
      <c r="J16" s="86" t="str">
        <f t="shared" si="4"/>
        <v/>
      </c>
      <c r="K16" s="87" t="str">
        <f>IFERROR(VLOOKUP(J16,'إختيار المقررات'!$BL$5:$BM$54,2,0),"")</f>
        <v/>
      </c>
      <c r="L16" s="410" t="str">
        <f>IFERROR(VLOOKUP(J16,'إختيار المقررات'!$BL$5:$BN$54,3,0),"")</f>
        <v/>
      </c>
      <c r="M16" s="410"/>
      <c r="N16" s="410"/>
      <c r="O16" s="410"/>
      <c r="P16" s="90" t="str">
        <f>IFERROR(VLOOKUP(L16,'إختيار المقررات'!$K$9:$T$28,9,0),"")</f>
        <v/>
      </c>
      <c r="Q16" s="89" t="str">
        <f>IFERROR(IF(VLOOKUP(L16,'إختيار المقررات'!$K$9:$T$28,10,0)=0,"",VLOOKUP(L16,'إختيار المقررات'!$K$9:$T$28,10,0)),"")</f>
        <v/>
      </c>
      <c r="R16" s="111"/>
      <c r="S16" s="12"/>
      <c r="T16" s="12"/>
      <c r="U16" s="2"/>
      <c r="V16" s="28" t="str">
        <f>IFERROR(SMALL('إختيار المقررات'!$F$9:$F$27,'إختيار المقررات'!BL11),"")</f>
        <v/>
      </c>
      <c r="W16" s="28" t="str">
        <f>IFERROR(SMALL('إختيار المقررات'!$BK$6:$BK$52,'إختيار المقررات'!BL11),"")</f>
        <v/>
      </c>
      <c r="X16" s="1">
        <v>14</v>
      </c>
      <c r="Y16" s="1" t="e">
        <f t="shared" si="0"/>
        <v>#N/A</v>
      </c>
      <c r="Z16" s="1" t="e">
        <f>IF(LEN(D6)&lt;2,B6,"")</f>
        <v>#N/A</v>
      </c>
      <c r="AA16" s="1" t="str">
        <f t="shared" si="1"/>
        <v/>
      </c>
      <c r="AC16" s="80"/>
      <c r="AD16" s="80"/>
      <c r="AE16" s="465" t="str">
        <f t="shared" si="2"/>
        <v/>
      </c>
      <c r="AF16" s="465"/>
      <c r="AG16" s="465"/>
      <c r="AH16" s="80"/>
      <c r="AI16" s="80"/>
    </row>
    <row r="17" spans="2:35" ht="18.600000000000001" customHeight="1" thickTop="1" thickBot="1" x14ac:dyDescent="0.3">
      <c r="B17" s="86" t="str">
        <f t="shared" si="3"/>
        <v/>
      </c>
      <c r="C17" s="91" t="str">
        <f>IFERROR(VLOOKUP(B17,'إختيار المقررات'!$BL$5:$BM$54,2,0),"")</f>
        <v/>
      </c>
      <c r="D17" s="410" t="str">
        <f>IFERROR(VLOOKUP(B17,'إختيار المقررات'!$BL$5:$BN$54,3,0),"")</f>
        <v/>
      </c>
      <c r="E17" s="410"/>
      <c r="F17" s="410"/>
      <c r="G17" s="410"/>
      <c r="H17" s="88" t="str">
        <f>IFERROR(VLOOKUP(D17,'إختيار المقررات'!$K$9:$T$28,9,0),"")</f>
        <v/>
      </c>
      <c r="I17" s="89" t="str">
        <f>IFERROR(IF(VLOOKUP(D17,'إختيار المقررات'!$K$9:$T$28,10,0)=0,"",VLOOKUP(D17,'إختيار المقررات'!$K$9:$T$28,10,0)),"")</f>
        <v/>
      </c>
      <c r="J17" s="86" t="str">
        <f t="shared" si="4"/>
        <v/>
      </c>
      <c r="K17" s="87" t="str">
        <f>IFERROR(VLOOKUP(J17,'إختيار المقررات'!$BL$5:$BM$54,2,0),"")</f>
        <v/>
      </c>
      <c r="L17" s="410" t="str">
        <f>IFERROR(VLOOKUP(J17,'إختيار المقررات'!$BL$5:$BN$54,3,0),"")</f>
        <v/>
      </c>
      <c r="M17" s="410"/>
      <c r="N17" s="410"/>
      <c r="O17" s="410"/>
      <c r="P17" s="90" t="str">
        <f>IFERROR(VLOOKUP(L17,'إختيار المقررات'!$K$9:$T$28,9,0),"")</f>
        <v/>
      </c>
      <c r="Q17" s="89" t="str">
        <f>IFERROR(IF(VLOOKUP(L17,'إختيار المقررات'!$K$9:$T$28,10,0)=0,"",VLOOKUP(L17,'إختيار المقررات'!$K$9:$T$28,10,0)),"")</f>
        <v/>
      </c>
      <c r="R17" s="111"/>
      <c r="S17" s="12"/>
      <c r="T17" s="12"/>
      <c r="U17" s="2"/>
      <c r="V17" s="28" t="str">
        <f>IFERROR(SMALL('إختيار المقررات'!$F$9:$F$27,'إختيار المقررات'!BL12),"")</f>
        <v/>
      </c>
      <c r="W17" s="28" t="str">
        <f>IFERROR(SMALL('إختيار المقررات'!$BK$6:$BK$52,'إختيار المقررات'!BL12),"")</f>
        <v/>
      </c>
      <c r="X17" s="1">
        <v>15</v>
      </c>
      <c r="Y17" s="1" t="e">
        <f t="shared" si="0"/>
        <v>#N/A</v>
      </c>
      <c r="Z17" s="1" t="e">
        <f>IF(LEN(H6)&lt;2,F6,"")</f>
        <v>#N/A</v>
      </c>
      <c r="AA17" s="1" t="str">
        <f t="shared" si="1"/>
        <v/>
      </c>
      <c r="AC17" s="80"/>
      <c r="AD17" s="80"/>
      <c r="AE17" s="465" t="str">
        <f t="shared" si="2"/>
        <v/>
      </c>
      <c r="AF17" s="465"/>
      <c r="AG17" s="465"/>
      <c r="AH17" s="80"/>
      <c r="AI17" s="80"/>
    </row>
    <row r="18" spans="2:35" ht="18.600000000000001" customHeight="1" thickTop="1" thickBot="1" x14ac:dyDescent="0.3">
      <c r="B18" s="86" t="str">
        <f t="shared" si="3"/>
        <v/>
      </c>
      <c r="C18" s="91" t="str">
        <f>IFERROR(VLOOKUP(B18,'إختيار المقررات'!$BL$5:$BM$54,2,0),"")</f>
        <v/>
      </c>
      <c r="D18" s="410" t="str">
        <f>IFERROR(VLOOKUP(B18,'إختيار المقررات'!$BL$5:$BN$54,3,0),"")</f>
        <v/>
      </c>
      <c r="E18" s="410"/>
      <c r="F18" s="410"/>
      <c r="G18" s="410"/>
      <c r="H18" s="88" t="str">
        <f>IFERROR(VLOOKUP(D18,'إختيار المقررات'!$K$9:$T$28,9,0),"")</f>
        <v/>
      </c>
      <c r="I18" s="89" t="str">
        <f>IFERROR(IF(VLOOKUP(D18,'إختيار المقررات'!$K$9:$T$28,10,0)=0,"",VLOOKUP(D18,'إختيار المقررات'!$K$9:$T$28,10,0)),"")</f>
        <v/>
      </c>
      <c r="J18" s="86" t="str">
        <f t="shared" si="4"/>
        <v/>
      </c>
      <c r="K18" s="87" t="str">
        <f>IFERROR(VLOOKUP(J18,'إختيار المقررات'!$BL$5:$BM$54,2,0),"")</f>
        <v/>
      </c>
      <c r="L18" s="410" t="str">
        <f>IFERROR(VLOOKUP(J18,'إختيار المقررات'!$BL$5:$BN$54,3,0),"")</f>
        <v/>
      </c>
      <c r="M18" s="410"/>
      <c r="N18" s="410"/>
      <c r="O18" s="410"/>
      <c r="P18" s="90" t="str">
        <f>IFERROR(VLOOKUP(L18,'إختيار المقررات'!$K$9:$T$28,9,0),"")</f>
        <v/>
      </c>
      <c r="Q18" s="89" t="str">
        <f>IFERROR(IF(VLOOKUP(L18,'إختيار المقررات'!$K$9:$T$28,10,0)=0,"",VLOOKUP(L18,'إختيار المقررات'!$K$9:$T$28,10,0)),"")</f>
        <v/>
      </c>
      <c r="R18" s="111"/>
      <c r="S18" s="12"/>
      <c r="T18" s="12"/>
      <c r="U18" s="2"/>
      <c r="V18" s="28" t="str">
        <f>IFERROR(SMALL('إختيار المقررات'!$F$9:$F$27,'إختيار المقررات'!BL13),"")</f>
        <v/>
      </c>
      <c r="W18" s="28" t="str">
        <f>IFERROR(SMALL('إختيار المقررات'!$BK$6:$BK$52,'إختيار المقررات'!BL13),"")</f>
        <v/>
      </c>
      <c r="X18" s="1">
        <v>16</v>
      </c>
      <c r="Y18" s="1" t="e">
        <f t="shared" si="0"/>
        <v>#N/A</v>
      </c>
      <c r="Z18" s="1" t="e">
        <f>IF(LEN(K6)&lt;2,J6,"")</f>
        <v>#N/A</v>
      </c>
      <c r="AA18" s="1" t="str">
        <f t="shared" si="1"/>
        <v/>
      </c>
      <c r="AC18" s="80"/>
      <c r="AD18" s="80"/>
      <c r="AE18" s="465" t="str">
        <f t="shared" si="2"/>
        <v/>
      </c>
      <c r="AF18" s="465"/>
      <c r="AG18" s="465"/>
      <c r="AH18" s="80"/>
      <c r="AI18" s="80"/>
    </row>
    <row r="19" spans="2:35" ht="9.6" customHeight="1" thickTop="1" thickBot="1" x14ac:dyDescent="0.3">
      <c r="B19" s="441" t="e">
        <f>'إدخال البيانات'!A2</f>
        <v>#N/A</v>
      </c>
      <c r="C19" s="441"/>
      <c r="D19" s="441"/>
      <c r="E19" s="441"/>
      <c r="F19" s="441"/>
      <c r="G19" s="441"/>
      <c r="H19" s="441"/>
      <c r="I19" s="441"/>
      <c r="J19" s="441"/>
      <c r="K19" s="441"/>
      <c r="L19" s="441"/>
      <c r="M19" s="441"/>
      <c r="N19" s="441"/>
      <c r="O19" s="441"/>
      <c r="P19" s="441"/>
      <c r="Q19" s="441"/>
      <c r="R19" s="441"/>
      <c r="S19" s="12"/>
      <c r="T19" s="12"/>
      <c r="U19" s="2"/>
      <c r="V19" s="28" t="str">
        <f>IFERROR(SMALL('إختيار المقررات'!$F$9:$F$27,'إختيار المقررات'!BL14),"")</f>
        <v/>
      </c>
      <c r="W19" s="28" t="str">
        <f>IFERROR(SMALL('إختيار المقررات'!$BK$6:$BK$52,'إختيار المقررات'!BL14),"")</f>
        <v/>
      </c>
      <c r="X19" s="1">
        <v>17</v>
      </c>
      <c r="Y19" s="1" t="e">
        <f t="shared" si="0"/>
        <v>#N/A</v>
      </c>
      <c r="Z19" s="1" t="e">
        <f>IF(LEN(P6)&lt;2,N6,"")</f>
        <v>#N/A</v>
      </c>
      <c r="AA19" s="1" t="str">
        <f t="shared" si="1"/>
        <v/>
      </c>
      <c r="AC19" s="80"/>
      <c r="AD19" s="80"/>
      <c r="AE19" s="465" t="str">
        <f t="shared" si="2"/>
        <v/>
      </c>
      <c r="AF19" s="465"/>
      <c r="AG19" s="465"/>
      <c r="AH19" s="80"/>
      <c r="AI19" s="80"/>
    </row>
    <row r="20" spans="2:35" ht="9.6" customHeight="1" thickTop="1" thickBot="1" x14ac:dyDescent="0.3">
      <c r="B20" s="441"/>
      <c r="C20" s="441"/>
      <c r="D20" s="441"/>
      <c r="E20" s="441"/>
      <c r="F20" s="441"/>
      <c r="G20" s="441"/>
      <c r="H20" s="441"/>
      <c r="I20" s="441"/>
      <c r="J20" s="441"/>
      <c r="K20" s="441"/>
      <c r="L20" s="441"/>
      <c r="M20" s="441"/>
      <c r="N20" s="441"/>
      <c r="O20" s="441"/>
      <c r="P20" s="441"/>
      <c r="Q20" s="441"/>
      <c r="R20" s="441"/>
      <c r="S20" s="12"/>
      <c r="T20" s="12"/>
      <c r="U20" s="2"/>
      <c r="V20" s="28" t="str">
        <f>IFERROR(SMALL('إختيار المقررات'!$F$9:$F$27,'إختيار المقررات'!BL15),"")</f>
        <v/>
      </c>
      <c r="W20" s="28" t="str">
        <f>IFERROR(SMALL('إختيار المقررات'!$BK$6:$BK$52,'إختيار المقررات'!BL15),"")</f>
        <v/>
      </c>
      <c r="X20" s="1">
        <v>18</v>
      </c>
      <c r="Y20" s="1">
        <f t="shared" si="0"/>
        <v>18</v>
      </c>
      <c r="Z20" s="1" t="str">
        <f>IF(LEN(D7)&lt;2,B7,"")</f>
        <v>الموبايل:</v>
      </c>
      <c r="AA20" s="1" t="str">
        <f t="shared" si="1"/>
        <v/>
      </c>
      <c r="AC20" s="80"/>
      <c r="AD20" s="80"/>
      <c r="AE20" s="465" t="str">
        <f t="shared" si="2"/>
        <v/>
      </c>
      <c r="AF20" s="465"/>
      <c r="AG20" s="465"/>
      <c r="AH20" s="80"/>
      <c r="AI20" s="80"/>
    </row>
    <row r="21" spans="2:35" ht="22.95" customHeight="1" thickTop="1" thickBot="1" x14ac:dyDescent="0.3">
      <c r="B21" s="442"/>
      <c r="C21" s="442"/>
      <c r="D21" s="442"/>
      <c r="E21" s="442"/>
      <c r="F21" s="442"/>
      <c r="G21" s="442"/>
      <c r="H21" s="442"/>
      <c r="I21" s="442"/>
      <c r="J21" s="442"/>
      <c r="K21" s="442"/>
      <c r="L21" s="442"/>
      <c r="M21" s="442"/>
      <c r="N21" s="442"/>
      <c r="O21" s="442"/>
      <c r="P21" s="442"/>
      <c r="Q21" s="442"/>
      <c r="R21" s="442"/>
      <c r="S21" s="12"/>
      <c r="T21" s="12"/>
      <c r="U21" s="2"/>
      <c r="V21" s="28" t="str">
        <f>IFERROR(SMALL('إختيار المقررات'!$F$9:$F$27,'إختيار المقررات'!BL16),"")</f>
        <v/>
      </c>
      <c r="X21" s="1">
        <v>19</v>
      </c>
      <c r="Y21" s="1">
        <f t="shared" si="0"/>
        <v>19</v>
      </c>
      <c r="Z21" s="1" t="str">
        <f>IF(LEN(H7)&lt;2,F7,"")</f>
        <v>الهاتف:</v>
      </c>
      <c r="AA21" s="1" t="str">
        <f t="shared" si="1"/>
        <v/>
      </c>
      <c r="AC21" s="80"/>
      <c r="AD21" s="80"/>
      <c r="AE21" s="465" t="str">
        <f t="shared" si="2"/>
        <v/>
      </c>
      <c r="AF21" s="465"/>
      <c r="AG21" s="465"/>
      <c r="AH21" s="80"/>
      <c r="AI21" s="80"/>
    </row>
    <row r="22" spans="2:35" ht="12" customHeight="1" thickTop="1" x14ac:dyDescent="0.25">
      <c r="B22" s="492" t="s">
        <v>137</v>
      </c>
      <c r="C22" s="411"/>
      <c r="D22" s="411"/>
      <c r="E22" s="411"/>
      <c r="F22" s="109">
        <f>'إختيار المقررات'!AH16</f>
        <v>0</v>
      </c>
      <c r="G22" s="411" t="s">
        <v>138</v>
      </c>
      <c r="H22" s="411"/>
      <c r="I22" s="411"/>
      <c r="J22" s="411"/>
      <c r="K22" s="427">
        <f>'إختيار المقررات'!AH17</f>
        <v>0</v>
      </c>
      <c r="L22" s="427"/>
      <c r="M22" s="411" t="s">
        <v>140</v>
      </c>
      <c r="N22" s="411"/>
      <c r="O22" s="411"/>
      <c r="P22" s="411"/>
      <c r="Q22" s="427">
        <f>'إختيار المقررات'!AH18</f>
        <v>0</v>
      </c>
      <c r="R22" s="487"/>
      <c r="S22" s="13"/>
      <c r="V22" s="28" t="str">
        <f>IFERROR(SMALL('إختيار المقررات'!$F$9:$F$27,'إختيار المقررات'!BL17),"")</f>
        <v/>
      </c>
      <c r="X22" s="1">
        <v>20</v>
      </c>
      <c r="Y22" s="1">
        <f t="shared" si="0"/>
        <v>20</v>
      </c>
      <c r="Z22" s="1" t="str">
        <f>IF(LEN(K7)&lt;2,J7,"")</f>
        <v>العنوان :</v>
      </c>
      <c r="AC22" s="80"/>
      <c r="AD22" s="80"/>
      <c r="AE22" s="465" t="str">
        <f t="shared" si="2"/>
        <v/>
      </c>
      <c r="AF22" s="465"/>
      <c r="AG22" s="465"/>
      <c r="AH22" s="80"/>
      <c r="AI22" s="80"/>
    </row>
    <row r="23" spans="2:35" ht="12" customHeight="1" x14ac:dyDescent="0.25">
      <c r="B23" s="488" t="s">
        <v>104</v>
      </c>
      <c r="C23" s="489"/>
      <c r="D23" s="489"/>
      <c r="E23" s="490">
        <f>'إختيار المقررات'!D5</f>
        <v>0</v>
      </c>
      <c r="F23" s="490"/>
      <c r="G23" s="490"/>
      <c r="H23" s="490"/>
      <c r="I23" s="491"/>
      <c r="J23" s="92" t="s">
        <v>202</v>
      </c>
      <c r="K23" s="407" t="e">
        <f>'إختيار المقررات'!P5</f>
        <v>#N/A</v>
      </c>
      <c r="L23" s="407"/>
      <c r="M23" s="110" t="s">
        <v>106</v>
      </c>
      <c r="N23" s="419" t="e">
        <f>'إختيار المقررات'!V5</f>
        <v>#N/A</v>
      </c>
      <c r="O23" s="419"/>
      <c r="P23" s="93"/>
      <c r="Q23" s="93"/>
      <c r="R23" s="93"/>
      <c r="V23" s="28" t="str">
        <f>IFERROR(SMALL('إختيار المقررات'!$F$9:$F$27,'إختيار المقررات'!BL18),"")</f>
        <v/>
      </c>
      <c r="Y23" s="1" t="str">
        <f t="shared" si="0"/>
        <v/>
      </c>
      <c r="AC23" s="80"/>
      <c r="AD23" s="80"/>
      <c r="AE23" s="466"/>
      <c r="AF23" s="466"/>
      <c r="AG23" s="466"/>
      <c r="AH23" s="80"/>
      <c r="AI23" s="80"/>
    </row>
    <row r="24" spans="2:35" ht="12" customHeight="1" x14ac:dyDescent="0.25">
      <c r="B24" s="445" t="s">
        <v>123</v>
      </c>
      <c r="C24" s="446"/>
      <c r="D24" s="446"/>
      <c r="E24" s="457">
        <f>'إختيار المقررات'!AH9</f>
        <v>0</v>
      </c>
      <c r="F24" s="457"/>
      <c r="G24" s="458"/>
      <c r="H24" s="478" t="s">
        <v>127</v>
      </c>
      <c r="I24" s="471"/>
      <c r="J24" s="471"/>
      <c r="K24" s="481" t="e">
        <f>'إختيار المقررات'!AB5</f>
        <v>#N/A</v>
      </c>
      <c r="L24" s="482"/>
      <c r="M24" s="471" t="s">
        <v>203</v>
      </c>
      <c r="N24" s="471"/>
      <c r="O24" s="471" t="s">
        <v>204</v>
      </c>
      <c r="P24" s="471"/>
      <c r="Q24" s="471" t="s">
        <v>205</v>
      </c>
      <c r="R24" s="474"/>
      <c r="V24" s="28" t="str">
        <f>IFERROR(SMALL('إختيار المقررات'!$F$9:$F$27,'إختيار المقررات'!BL19),"")</f>
        <v/>
      </c>
      <c r="Y24" s="1" t="str">
        <f t="shared" si="0"/>
        <v/>
      </c>
      <c r="AC24" s="80"/>
      <c r="AD24" s="80"/>
      <c r="AE24" s="466"/>
      <c r="AF24" s="466"/>
      <c r="AG24" s="466"/>
      <c r="AH24" s="80"/>
      <c r="AI24" s="80"/>
    </row>
    <row r="25" spans="2:35" ht="12" customHeight="1" x14ac:dyDescent="0.25">
      <c r="B25" s="445" t="s">
        <v>206</v>
      </c>
      <c r="C25" s="446"/>
      <c r="D25" s="446"/>
      <c r="E25" s="430">
        <f>'إختيار المقررات'!AH10</f>
        <v>0</v>
      </c>
      <c r="F25" s="430"/>
      <c r="G25" s="431"/>
      <c r="H25" s="479"/>
      <c r="I25" s="472"/>
      <c r="J25" s="472"/>
      <c r="K25" s="483"/>
      <c r="L25" s="484"/>
      <c r="M25" s="472"/>
      <c r="N25" s="472"/>
      <c r="O25" s="472"/>
      <c r="P25" s="472"/>
      <c r="Q25" s="472"/>
      <c r="R25" s="475"/>
      <c r="V25" s="28" t="str">
        <f>IFERROR(SMALL('إختيار المقررات'!$F$9:$F$27,'إختيار المقررات'!BL20),"")</f>
        <v/>
      </c>
      <c r="Y25" s="1" t="str">
        <f t="shared" si="0"/>
        <v/>
      </c>
      <c r="AC25" s="80"/>
      <c r="AD25" s="80"/>
      <c r="AE25" s="466"/>
      <c r="AF25" s="466"/>
      <c r="AG25" s="466"/>
      <c r="AH25" s="80"/>
      <c r="AI25" s="80"/>
    </row>
    <row r="26" spans="2:35" ht="12" customHeight="1" x14ac:dyDescent="0.25">
      <c r="B26" s="495" t="s">
        <v>114</v>
      </c>
      <c r="C26" s="496"/>
      <c r="D26" s="496"/>
      <c r="E26" s="497" t="e">
        <f>'إختيار المقررات'!AH7</f>
        <v>#N/A</v>
      </c>
      <c r="F26" s="497"/>
      <c r="G26" s="498"/>
      <c r="H26" s="480"/>
      <c r="I26" s="473"/>
      <c r="J26" s="473"/>
      <c r="K26" s="485"/>
      <c r="L26" s="486"/>
      <c r="M26" s="472"/>
      <c r="N26" s="472"/>
      <c r="O26" s="472"/>
      <c r="P26" s="472"/>
      <c r="Q26" s="472"/>
      <c r="R26" s="475"/>
      <c r="AC26" s="80"/>
      <c r="AD26" s="80"/>
      <c r="AE26" s="466"/>
      <c r="AF26" s="466"/>
      <c r="AG26" s="466"/>
      <c r="AH26" s="80"/>
      <c r="AI26" s="80"/>
    </row>
    <row r="27" spans="2:35" ht="12" customHeight="1" x14ac:dyDescent="0.25">
      <c r="B27" s="445" t="s">
        <v>120</v>
      </c>
      <c r="C27" s="446"/>
      <c r="D27" s="446"/>
      <c r="E27" s="430" t="e">
        <f>'إختيار المقررات'!AH8</f>
        <v>#N/A</v>
      </c>
      <c r="F27" s="430"/>
      <c r="G27" s="431"/>
      <c r="H27" s="467" t="s">
        <v>130</v>
      </c>
      <c r="I27" s="468"/>
      <c r="J27" s="94">
        <f>'إختيار المقررات'!AH13</f>
        <v>0</v>
      </c>
      <c r="K27" s="94"/>
      <c r="L27" s="95"/>
      <c r="M27" s="472"/>
      <c r="N27" s="472"/>
      <c r="O27" s="472"/>
      <c r="P27" s="472"/>
      <c r="Q27" s="472"/>
      <c r="R27" s="475"/>
      <c r="V27" s="28" t="str">
        <f>IFERROR(SMALL('إختيار المقررات'!$U$20:$U$32,'إختيار المقررات'!V28),"")</f>
        <v/>
      </c>
      <c r="AC27" s="80"/>
      <c r="AD27" s="80"/>
      <c r="AE27" s="80"/>
      <c r="AF27" s="80"/>
      <c r="AG27" s="80"/>
      <c r="AH27" s="80"/>
      <c r="AI27" s="80"/>
    </row>
    <row r="28" spans="2:35" ht="12" customHeight="1" x14ac:dyDescent="0.25">
      <c r="B28" s="493" t="s">
        <v>207</v>
      </c>
      <c r="C28" s="494"/>
      <c r="D28" s="494"/>
      <c r="E28" s="400" t="e">
        <f>'إختيار المقررات'!AH12</f>
        <v>#N/A</v>
      </c>
      <c r="F28" s="400"/>
      <c r="G28" s="400"/>
      <c r="H28" s="96"/>
      <c r="I28" s="96"/>
      <c r="J28" s="97"/>
      <c r="K28" s="97"/>
      <c r="L28" s="98"/>
      <c r="M28" s="472"/>
      <c r="N28" s="472"/>
      <c r="O28" s="472"/>
      <c r="P28" s="472"/>
      <c r="Q28" s="472"/>
      <c r="R28" s="475"/>
      <c r="AC28" s="80"/>
      <c r="AD28" s="80"/>
      <c r="AE28" s="80"/>
      <c r="AF28" s="80"/>
      <c r="AG28" s="80"/>
      <c r="AH28" s="80"/>
      <c r="AI28" s="80"/>
    </row>
    <row r="29" spans="2:35" ht="12" customHeight="1" x14ac:dyDescent="0.25">
      <c r="B29" s="394" t="e">
        <f>'إختيار المقررات'!V12</f>
        <v>#N/A</v>
      </c>
      <c r="C29" s="395"/>
      <c r="D29" s="395"/>
      <c r="E29" s="395"/>
      <c r="F29" s="395"/>
      <c r="G29" s="395"/>
      <c r="H29" s="395"/>
      <c r="I29" s="395"/>
      <c r="J29" s="395"/>
      <c r="K29" s="395"/>
      <c r="L29" s="396"/>
      <c r="M29" s="472"/>
      <c r="N29" s="472"/>
      <c r="O29" s="472"/>
      <c r="P29" s="472"/>
      <c r="Q29" s="472"/>
      <c r="R29" s="475"/>
      <c r="V29" s="28" t="str">
        <f>IFERROR(SMALL('إختيار المقررات'!$U$20:$U$32,'إختيار المقررات'!V30),"")</f>
        <v/>
      </c>
      <c r="AC29" s="80"/>
      <c r="AD29" s="80"/>
      <c r="AE29" s="80"/>
      <c r="AF29" s="80"/>
      <c r="AG29" s="80"/>
      <c r="AH29" s="80"/>
      <c r="AI29" s="80"/>
    </row>
    <row r="30" spans="2:35" ht="12" customHeight="1" x14ac:dyDescent="0.25">
      <c r="B30" s="397" t="str">
        <f>'إختيار المقررات'!V13</f>
        <v/>
      </c>
      <c r="C30" s="398"/>
      <c r="D30" s="398"/>
      <c r="E30" s="398"/>
      <c r="F30" s="398"/>
      <c r="G30" s="398" t="str">
        <f>'إختيار المقررات'!V14</f>
        <v/>
      </c>
      <c r="H30" s="398"/>
      <c r="I30" s="398"/>
      <c r="J30" s="398"/>
      <c r="K30" s="398"/>
      <c r="L30" s="399"/>
      <c r="M30" s="472"/>
      <c r="N30" s="472"/>
      <c r="O30" s="472"/>
      <c r="P30" s="472"/>
      <c r="Q30" s="472"/>
      <c r="R30" s="475"/>
      <c r="AC30" s="80"/>
      <c r="AD30" s="80"/>
      <c r="AE30" s="80"/>
      <c r="AF30" s="80"/>
      <c r="AG30" s="80"/>
      <c r="AH30" s="80"/>
      <c r="AI30" s="80"/>
    </row>
    <row r="31" spans="2:35" ht="12" customHeight="1" x14ac:dyDescent="0.25">
      <c r="B31" s="397" t="str">
        <f>'إختيار المقررات'!V15</f>
        <v/>
      </c>
      <c r="C31" s="398"/>
      <c r="D31" s="398"/>
      <c r="E31" s="398"/>
      <c r="F31" s="398"/>
      <c r="G31" s="398" t="str">
        <f>'إختيار المقررات'!V16</f>
        <v/>
      </c>
      <c r="H31" s="398"/>
      <c r="I31" s="398"/>
      <c r="J31" s="398"/>
      <c r="K31" s="398"/>
      <c r="L31" s="399"/>
      <c r="M31" s="472"/>
      <c r="N31" s="472"/>
      <c r="O31" s="472"/>
      <c r="P31" s="472"/>
      <c r="Q31" s="472"/>
      <c r="R31" s="475"/>
      <c r="V31" s="28" t="str">
        <f>IFERROR(SMALL('إختيار المقررات'!$U$20:$U$32,'إختيار المقررات'!V31),"")</f>
        <v/>
      </c>
      <c r="AC31" s="80"/>
      <c r="AD31" s="80"/>
      <c r="AE31" s="80"/>
      <c r="AF31" s="80"/>
      <c r="AG31" s="80"/>
      <c r="AH31" s="80"/>
      <c r="AI31" s="80"/>
    </row>
    <row r="32" spans="2:35" ht="12" customHeight="1" x14ac:dyDescent="0.25">
      <c r="B32" s="469" t="str">
        <f>'إختيار المقررات'!V16</f>
        <v/>
      </c>
      <c r="C32" s="470"/>
      <c r="D32" s="470"/>
      <c r="E32" s="470"/>
      <c r="F32" s="470"/>
      <c r="G32" s="108"/>
      <c r="H32" s="108"/>
      <c r="I32" s="108"/>
      <c r="J32" s="108"/>
      <c r="K32" s="108"/>
      <c r="L32" s="99"/>
      <c r="M32" s="473"/>
      <c r="N32" s="473"/>
      <c r="O32" s="473"/>
      <c r="P32" s="473"/>
      <c r="Q32" s="473"/>
      <c r="R32" s="476"/>
      <c r="AC32" s="80"/>
      <c r="AD32" s="80"/>
      <c r="AE32" s="80"/>
      <c r="AF32" s="80"/>
      <c r="AG32" s="80"/>
      <c r="AH32" s="80"/>
      <c r="AI32" s="80"/>
    </row>
    <row r="33" spans="2:35" ht="17.25" customHeight="1" x14ac:dyDescent="0.25">
      <c r="B33" s="453" t="s">
        <v>208</v>
      </c>
      <c r="C33" s="454"/>
      <c r="D33" s="454"/>
      <c r="E33" s="454"/>
      <c r="F33" s="454"/>
      <c r="G33" s="454"/>
      <c r="H33" s="454"/>
      <c r="I33" s="454"/>
      <c r="J33" s="454"/>
      <c r="K33" s="454"/>
      <c r="L33" s="454"/>
      <c r="M33" s="454"/>
      <c r="N33" s="454"/>
      <c r="O33" s="454"/>
      <c r="P33" s="454"/>
      <c r="Q33" s="454"/>
      <c r="R33" s="455"/>
      <c r="V33" s="28" t="str">
        <f>IFERROR(SMALL('إختيار المقررات'!$U$20:$U$32,'إختيار المقررات'!V32),"")</f>
        <v/>
      </c>
      <c r="AC33" s="80"/>
      <c r="AD33" s="80"/>
      <c r="AE33" s="80"/>
      <c r="AF33" s="80"/>
      <c r="AG33" s="80"/>
      <c r="AH33" s="80"/>
      <c r="AI33" s="80"/>
    </row>
    <row r="34" spans="2:35" ht="16.5" customHeight="1" x14ac:dyDescent="0.25">
      <c r="B34" s="448" t="s">
        <v>209</v>
      </c>
      <c r="C34" s="448"/>
      <c r="D34" s="448"/>
      <c r="E34" s="448"/>
      <c r="F34" s="448"/>
      <c r="G34" s="448"/>
      <c r="H34" s="448"/>
      <c r="I34" s="448"/>
      <c r="J34" s="448"/>
      <c r="K34" s="448"/>
      <c r="L34" s="448"/>
      <c r="M34" s="448"/>
      <c r="N34" s="448"/>
      <c r="O34" s="448"/>
      <c r="P34" s="448"/>
      <c r="Q34" s="448"/>
      <c r="R34" s="448"/>
      <c r="AC34" s="80"/>
      <c r="AD34" s="80"/>
      <c r="AE34" s="80"/>
      <c r="AF34" s="80"/>
      <c r="AG34" s="80"/>
      <c r="AH34" s="80"/>
      <c r="AI34" s="80"/>
    </row>
    <row r="35" spans="2:35" ht="24" customHeight="1" x14ac:dyDescent="0.25">
      <c r="B35" s="449" t="s">
        <v>210</v>
      </c>
      <c r="C35" s="449"/>
      <c r="D35" s="449"/>
      <c r="E35" s="449"/>
      <c r="F35" s="448" t="e">
        <f>'إختيار المقررات'!AH14</f>
        <v>#N/A</v>
      </c>
      <c r="G35" s="448"/>
      <c r="H35" s="449" t="e">
        <f>IF(D4="أنثى","ليرة سورية فقط لا غير من الطالبة","ليرة سورية فقط لا غير من الطالب")</f>
        <v>#N/A</v>
      </c>
      <c r="I35" s="449"/>
      <c r="J35" s="449"/>
      <c r="K35" s="449"/>
      <c r="L35" s="449"/>
      <c r="M35" s="456" t="str">
        <f>H2</f>
        <v/>
      </c>
      <c r="N35" s="456"/>
      <c r="O35" s="456"/>
      <c r="P35" s="456"/>
      <c r="Q35" s="456"/>
      <c r="R35" s="456"/>
      <c r="AC35" s="80"/>
      <c r="AD35" s="80"/>
      <c r="AE35" s="80"/>
      <c r="AF35" s="80"/>
      <c r="AG35" s="80"/>
      <c r="AH35" s="80"/>
      <c r="AI35" s="80"/>
    </row>
    <row r="36" spans="2:35" ht="24" customHeight="1" x14ac:dyDescent="0.25">
      <c r="B36" s="449" t="e">
        <f>IF(D4="أنثى","رقمها الامتحاني","رقمه الامتحاني")</f>
        <v>#N/A</v>
      </c>
      <c r="C36" s="449"/>
      <c r="D36" s="449"/>
      <c r="E36" s="448">
        <f>D2</f>
        <v>0</v>
      </c>
      <c r="F36" s="448"/>
      <c r="G36" s="449" t="s">
        <v>211</v>
      </c>
      <c r="H36" s="449"/>
      <c r="I36" s="449"/>
      <c r="J36" s="449"/>
      <c r="K36" s="449"/>
      <c r="L36" s="449"/>
      <c r="M36" s="449"/>
      <c r="N36" s="449"/>
      <c r="O36" s="449"/>
      <c r="P36" s="449"/>
      <c r="Q36" s="449"/>
      <c r="R36" s="449"/>
      <c r="AC36" s="80"/>
      <c r="AD36" s="80"/>
      <c r="AE36" s="80"/>
      <c r="AF36" s="80"/>
      <c r="AG36" s="80"/>
      <c r="AH36" s="80"/>
      <c r="AI36" s="80"/>
    </row>
    <row r="37" spans="2:35" ht="10.5" customHeight="1" x14ac:dyDescent="0.25">
      <c r="B37" s="100"/>
      <c r="C37" s="112"/>
      <c r="D37" s="451"/>
      <c r="E37" s="451"/>
      <c r="F37" s="451"/>
      <c r="G37" s="451"/>
      <c r="H37" s="451"/>
      <c r="I37" s="101"/>
      <c r="J37" s="101"/>
      <c r="K37" s="100"/>
      <c r="L37" s="112"/>
      <c r="M37" s="451"/>
      <c r="N37" s="451"/>
      <c r="O37" s="451"/>
      <c r="P37" s="451"/>
      <c r="Q37" s="101"/>
      <c r="R37" s="101"/>
    </row>
    <row r="38" spans="2:35" ht="10.5" customHeight="1" x14ac:dyDescent="0.25">
      <c r="B38" s="102"/>
      <c r="C38" s="113"/>
      <c r="D38" s="452"/>
      <c r="E38" s="452"/>
      <c r="F38" s="452"/>
      <c r="G38" s="452"/>
      <c r="H38" s="452"/>
      <c r="I38" s="103"/>
      <c r="J38" s="103"/>
      <c r="K38" s="102"/>
      <c r="L38" s="113"/>
      <c r="M38" s="452"/>
      <c r="N38" s="452"/>
      <c r="O38" s="452"/>
      <c r="P38" s="452"/>
      <c r="Q38" s="103"/>
      <c r="R38" s="103"/>
    </row>
    <row r="39" spans="2:35" ht="21" customHeight="1" x14ac:dyDescent="0.25">
      <c r="B39" s="450" t="s">
        <v>135</v>
      </c>
      <c r="C39" s="450"/>
      <c r="D39" s="450"/>
      <c r="E39" s="450"/>
      <c r="F39" s="450"/>
      <c r="G39" s="450"/>
      <c r="H39" s="450"/>
      <c r="I39" s="450"/>
      <c r="J39" s="450"/>
      <c r="K39" s="450"/>
      <c r="L39" s="450"/>
      <c r="M39" s="450"/>
      <c r="N39" s="450"/>
      <c r="O39" s="450"/>
      <c r="P39" s="450"/>
      <c r="Q39" s="450"/>
      <c r="R39" s="450"/>
    </row>
    <row r="40" spans="2:35" ht="15.75" customHeight="1" x14ac:dyDescent="0.25">
      <c r="B40" s="447" t="s">
        <v>209</v>
      </c>
      <c r="C40" s="447"/>
      <c r="D40" s="447"/>
      <c r="E40" s="447"/>
      <c r="F40" s="447"/>
      <c r="G40" s="447"/>
      <c r="H40" s="447"/>
      <c r="I40" s="447"/>
      <c r="J40" s="447"/>
      <c r="K40" s="447"/>
      <c r="L40" s="447"/>
      <c r="M40" s="447"/>
      <c r="N40" s="447"/>
      <c r="O40" s="447"/>
      <c r="P40" s="447"/>
      <c r="Q40" s="447"/>
      <c r="R40" s="447"/>
    </row>
    <row r="41" spans="2:35" ht="22.5" customHeight="1" x14ac:dyDescent="0.25">
      <c r="B41" s="449" t="s">
        <v>210</v>
      </c>
      <c r="C41" s="449"/>
      <c r="D41" s="449"/>
      <c r="E41" s="449"/>
      <c r="F41" s="448" t="e">
        <f>'إختيار المقررات'!AH15</f>
        <v>#N/A</v>
      </c>
      <c r="G41" s="448"/>
      <c r="H41" s="104" t="e">
        <f>H35</f>
        <v>#N/A</v>
      </c>
      <c r="I41" s="104"/>
      <c r="J41" s="104"/>
      <c r="K41" s="104"/>
      <c r="L41" s="456" t="str">
        <f>M35</f>
        <v/>
      </c>
      <c r="M41" s="456"/>
      <c r="N41" s="456"/>
      <c r="O41" s="456"/>
      <c r="P41" s="456"/>
      <c r="Q41" s="456"/>
      <c r="R41" s="456"/>
    </row>
    <row r="42" spans="2:35" ht="22.5" customHeight="1" x14ac:dyDescent="0.25">
      <c r="B42" s="443" t="e">
        <f>B36</f>
        <v>#N/A</v>
      </c>
      <c r="C42" s="443"/>
      <c r="D42" s="443"/>
      <c r="E42" s="444">
        <f>E36</f>
        <v>0</v>
      </c>
      <c r="F42" s="444"/>
      <c r="G42" s="443" t="s">
        <v>211</v>
      </c>
      <c r="H42" s="443"/>
      <c r="I42" s="443"/>
      <c r="J42" s="443"/>
      <c r="K42" s="443"/>
      <c r="L42" s="443"/>
      <c r="M42" s="443"/>
      <c r="N42" s="443"/>
      <c r="O42" s="443"/>
      <c r="P42" s="443"/>
      <c r="Q42" s="443"/>
      <c r="R42" s="443"/>
    </row>
    <row r="43" spans="2:35" ht="17.25" customHeight="1" x14ac:dyDescent="0.25"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</row>
    <row r="44" spans="2:35" ht="23.25" customHeight="1" thickBot="1" x14ac:dyDescent="0.3"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</row>
    <row r="45" spans="2:35" ht="20.25" customHeight="1" thickTop="1" x14ac:dyDescent="0.25">
      <c r="B45" s="32"/>
      <c r="C45" s="32"/>
      <c r="D45" s="32"/>
      <c r="E45" s="32"/>
      <c r="F45" s="32"/>
      <c r="I45" s="14"/>
      <c r="J45" s="14"/>
      <c r="K45" s="14"/>
      <c r="L45" s="14"/>
      <c r="P45" s="14"/>
      <c r="Q45" s="14"/>
      <c r="R45" s="14"/>
    </row>
    <row r="46" spans="2:35" ht="13.8" x14ac:dyDescent="0.25">
      <c r="B46" s="32"/>
      <c r="C46" s="32"/>
      <c r="D46" s="32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</row>
    <row r="47" spans="2:35" ht="7.5" customHeight="1" x14ac:dyDescent="0.25">
      <c r="B47" s="32"/>
      <c r="C47" s="32"/>
      <c r="D47" s="32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</sheetData>
  <sheetProtection algorithmName="SHA-512" hashValue="19N9bsOs3UXe6uvPUVhKAwINdvMTzfvYmO9ttGMARcNdvu4SI8IOxPJJE0gZ0x/qSMFhoEKjJhgJmO3wZViszg==" saltValue="Ps242SY+ceX5NlFLqai6eQ==" spinCount="100000" sheet="1" selectLockedCells="1" selectUnlockedCells="1"/>
  <mergeCells count="139">
    <mergeCell ref="B32:F32"/>
    <mergeCell ref="M24:N32"/>
    <mergeCell ref="O24:P32"/>
    <mergeCell ref="Q24:R32"/>
    <mergeCell ref="F1:R1"/>
    <mergeCell ref="H24:J26"/>
    <mergeCell ref="K24:L26"/>
    <mergeCell ref="AE15:AG15"/>
    <mergeCell ref="AE16:AG16"/>
    <mergeCell ref="AE17:AG17"/>
    <mergeCell ref="AE18:AG18"/>
    <mergeCell ref="Q22:R22"/>
    <mergeCell ref="L17:O17"/>
    <mergeCell ref="B23:D23"/>
    <mergeCell ref="E23:I23"/>
    <mergeCell ref="K23:L23"/>
    <mergeCell ref="N23:O23"/>
    <mergeCell ref="D18:G18"/>
    <mergeCell ref="L18:O18"/>
    <mergeCell ref="B22:E22"/>
    <mergeCell ref="B28:D28"/>
    <mergeCell ref="B26:D26"/>
    <mergeCell ref="E26:G26"/>
    <mergeCell ref="B27:D27"/>
    <mergeCell ref="G42:R42"/>
    <mergeCell ref="AD1:AH2"/>
    <mergeCell ref="AE3:AG3"/>
    <mergeCell ref="AE4:AG4"/>
    <mergeCell ref="AE5:AG5"/>
    <mergeCell ref="AE6:AG6"/>
    <mergeCell ref="AE7:AG7"/>
    <mergeCell ref="AE8:AG8"/>
    <mergeCell ref="AE9:AG9"/>
    <mergeCell ref="AE19:AG19"/>
    <mergeCell ref="AE20:AG20"/>
    <mergeCell ref="AE21:AG21"/>
    <mergeCell ref="AE22:AG22"/>
    <mergeCell ref="AE23:AG23"/>
    <mergeCell ref="AE24:AG24"/>
    <mergeCell ref="AE25:AG25"/>
    <mergeCell ref="AE26:AG26"/>
    <mergeCell ref="AE10:AG10"/>
    <mergeCell ref="AE11:AG11"/>
    <mergeCell ref="AE12:AG12"/>
    <mergeCell ref="AE13:AG13"/>
    <mergeCell ref="AE14:AG14"/>
    <mergeCell ref="H27:I27"/>
    <mergeCell ref="K22:L22"/>
    <mergeCell ref="B42:D42"/>
    <mergeCell ref="E42:F42"/>
    <mergeCell ref="B24:D24"/>
    <mergeCell ref="B40:R40"/>
    <mergeCell ref="B34:R34"/>
    <mergeCell ref="B35:E35"/>
    <mergeCell ref="F35:G35"/>
    <mergeCell ref="B39:R39"/>
    <mergeCell ref="B36:D36"/>
    <mergeCell ref="E36:F36"/>
    <mergeCell ref="G36:R36"/>
    <mergeCell ref="D37:H37"/>
    <mergeCell ref="B41:E41"/>
    <mergeCell ref="F41:G41"/>
    <mergeCell ref="M37:P37"/>
    <mergeCell ref="D38:H38"/>
    <mergeCell ref="M38:P38"/>
    <mergeCell ref="B33:R33"/>
    <mergeCell ref="M35:R35"/>
    <mergeCell ref="H35:L35"/>
    <mergeCell ref="L41:R41"/>
    <mergeCell ref="E24:G24"/>
    <mergeCell ref="B25:D25"/>
    <mergeCell ref="E25:G25"/>
    <mergeCell ref="E27:G27"/>
    <mergeCell ref="B7:C7"/>
    <mergeCell ref="F7:G7"/>
    <mergeCell ref="H7:I7"/>
    <mergeCell ref="K7:R7"/>
    <mergeCell ref="D10:I10"/>
    <mergeCell ref="L10:Q10"/>
    <mergeCell ref="D14:G14"/>
    <mergeCell ref="L14:O14"/>
    <mergeCell ref="D12:G12"/>
    <mergeCell ref="L12:O12"/>
    <mergeCell ref="D13:G13"/>
    <mergeCell ref="L13:O13"/>
    <mergeCell ref="D11:G11"/>
    <mergeCell ref="L11:O11"/>
    <mergeCell ref="B19:R21"/>
    <mergeCell ref="N6:O6"/>
    <mergeCell ref="K6:M6"/>
    <mergeCell ref="P6:R6"/>
    <mergeCell ref="F5:G5"/>
    <mergeCell ref="N5:O5"/>
    <mergeCell ref="B5:C5"/>
    <mergeCell ref="D5:E5"/>
    <mergeCell ref="H6:I6"/>
    <mergeCell ref="H5:I5"/>
    <mergeCell ref="K5:M5"/>
    <mergeCell ref="P5:R5"/>
    <mergeCell ref="P2:R2"/>
    <mergeCell ref="D3:E3"/>
    <mergeCell ref="H4:I4"/>
    <mergeCell ref="K2:L2"/>
    <mergeCell ref="H3:I3"/>
    <mergeCell ref="Q4:R4"/>
    <mergeCell ref="Q3:R3"/>
    <mergeCell ref="B3:C3"/>
    <mergeCell ref="N3:P3"/>
    <mergeCell ref="J3:L3"/>
    <mergeCell ref="F3:G3"/>
    <mergeCell ref="F4:G4"/>
    <mergeCell ref="N4:P4"/>
    <mergeCell ref="K4:M4"/>
    <mergeCell ref="D4:E4"/>
    <mergeCell ref="B4:C4"/>
    <mergeCell ref="B29:L29"/>
    <mergeCell ref="B30:F30"/>
    <mergeCell ref="G30:L30"/>
    <mergeCell ref="B31:F31"/>
    <mergeCell ref="G31:L31"/>
    <mergeCell ref="E28:G28"/>
    <mergeCell ref="B1:E1"/>
    <mergeCell ref="B2:C2"/>
    <mergeCell ref="D2:E2"/>
    <mergeCell ref="F2:G2"/>
    <mergeCell ref="H2:J2"/>
    <mergeCell ref="D6:E6"/>
    <mergeCell ref="B6:C6"/>
    <mergeCell ref="F6:G6"/>
    <mergeCell ref="D15:G15"/>
    <mergeCell ref="L15:O15"/>
    <mergeCell ref="D16:G16"/>
    <mergeCell ref="L16:O16"/>
    <mergeCell ref="D17:G17"/>
    <mergeCell ref="G22:J22"/>
    <mergeCell ref="M22:P22"/>
    <mergeCell ref="D7:E7"/>
    <mergeCell ref="B8:R9"/>
    <mergeCell ref="M2:N2"/>
  </mergeCells>
  <conditionalFormatting sqref="B38:R43 B46:R47">
    <cfRule type="expression" dxfId="215" priority="6">
      <formula>$J$27="لا"</formula>
    </cfRule>
  </conditionalFormatting>
  <conditionalFormatting sqref="AC1">
    <cfRule type="expression" dxfId="214" priority="3">
      <formula>AC1&lt;&gt;""</formula>
    </cfRule>
  </conditionalFormatting>
  <conditionalFormatting sqref="AD1:AH2">
    <cfRule type="expression" dxfId="213" priority="2">
      <formula>$AD$1&lt;&gt;""</formula>
    </cfRule>
  </conditionalFormatting>
  <conditionalFormatting sqref="AE3:AE26">
    <cfRule type="expression" dxfId="212" priority="1">
      <formula>AE3&lt;&gt;""</formula>
    </cfRule>
  </conditionalFormatting>
  <dataValidations count="3">
    <dataValidation allowBlank="1" showInputMessage="1" showErrorMessage="1" error="عليك ملء الحقل في صفحة ادخال البيانات_x000a_" sqref="H5:I5 K5:M5" xr:uid="{00000000-0002-0000-0300-000000000000}"/>
    <dataValidation allowBlank="1" showInputMessage="1" showErrorMessage="1" error="عليك ملء الحقل في صفحة ادخال البيانات" sqref="D7:E7" xr:uid="{00000000-0002-0000-0300-000001000000}"/>
    <dataValidation allowBlank="1" showInputMessage="1" showErrorMessage="1" error="_x000a_" sqref="F35:G35" xr:uid="{00000000-0002-0000-0300-000002000000}"/>
  </dataValidations>
  <printOptions horizontalCentered="1" verticalCentered="1"/>
  <pageMargins left="0" right="0" top="0" bottom="0" header="0" footer="0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ورقة3"/>
  <dimension ref="A1:EC5"/>
  <sheetViews>
    <sheetView showGridLines="0" rightToLeft="1" zoomScale="98" zoomScaleNormal="98" workbookViewId="0">
      <pane ySplit="4" topLeftCell="A5" activePane="bottomLeft" state="frozen"/>
      <selection pane="bottomLeft" activeCell="EC6" sqref="EC6"/>
    </sheetView>
  </sheetViews>
  <sheetFormatPr defaultColWidth="9" defaultRowHeight="13.8" x14ac:dyDescent="0.25"/>
  <cols>
    <col min="1" max="1" width="13.8984375" style="1" customWidth="1"/>
    <col min="2" max="2" width="15" style="1" bestFit="1" customWidth="1"/>
    <col min="3" max="5" width="9" style="1"/>
    <col min="6" max="6" width="11.3984375" style="1" bestFit="1" customWidth="1"/>
    <col min="7" max="7" width="9.8984375" style="1" bestFit="1" customWidth="1"/>
    <col min="8" max="8" width="13.8984375" style="1" bestFit="1" customWidth="1"/>
    <col min="9" max="9" width="9" style="1"/>
    <col min="10" max="10" width="11.59765625" style="1" bestFit="1" customWidth="1"/>
    <col min="11" max="12" width="9" style="1"/>
    <col min="13" max="14" width="12.3984375" style="1" bestFit="1" customWidth="1"/>
    <col min="15" max="18" width="9" style="1"/>
    <col min="19" max="19" width="10.09765625" style="1" bestFit="1" customWidth="1"/>
    <col min="20" max="21" width="3.3984375" style="18" customWidth="1"/>
    <col min="22" max="103" width="3.3984375" style="1" customWidth="1"/>
    <col min="104" max="107" width="10.8984375" style="1" customWidth="1"/>
    <col min="108" max="108" width="11" style="1" customWidth="1"/>
    <col min="109" max="109" width="10.8984375" style="1" customWidth="1"/>
    <col min="110" max="110" width="9.3984375" style="1" bestFit="1" customWidth="1"/>
    <col min="111" max="113" width="9.3984375" style="1" customWidth="1"/>
    <col min="114" max="114" width="11.3984375" style="1" bestFit="1" customWidth="1"/>
    <col min="115" max="115" width="5.09765625" style="1" bestFit="1" customWidth="1"/>
    <col min="116" max="116" width="8.8984375" style="1" bestFit="1" customWidth="1"/>
    <col min="117" max="117" width="9.3984375" style="1" bestFit="1" customWidth="1"/>
    <col min="118" max="118" width="9.3984375" style="1" customWidth="1"/>
    <col min="119" max="119" width="8.3984375" style="1" bestFit="1" customWidth="1"/>
    <col min="120" max="121" width="6.3984375" style="1" bestFit="1" customWidth="1"/>
    <col min="122" max="122" width="3.59765625" style="1" bestFit="1" customWidth="1"/>
    <col min="123" max="123" width="14.59765625" style="1" bestFit="1" customWidth="1"/>
    <col min="124" max="124" width="12.3984375" style="1" bestFit="1" customWidth="1"/>
    <col min="125" max="125" width="13.3984375" style="1" bestFit="1" customWidth="1"/>
    <col min="126" max="126" width="12.3984375" style="1" bestFit="1" customWidth="1"/>
    <col min="127" max="127" width="9" style="1"/>
    <col min="128" max="131" width="11.3984375" style="1" customWidth="1"/>
    <col min="132" max="132" width="9" style="1"/>
    <col min="133" max="133" width="30.3984375" style="1" customWidth="1"/>
    <col min="134" max="16384" width="9" style="1"/>
  </cols>
  <sheetData>
    <row r="1" spans="1:133" customFormat="1" ht="18" thickBot="1" x14ac:dyDescent="0.3">
      <c r="A1" s="120"/>
      <c r="B1" s="543">
        <v>9999</v>
      </c>
      <c r="C1" s="543" t="s">
        <v>212</v>
      </c>
      <c r="D1" s="540"/>
      <c r="E1" s="540"/>
      <c r="F1" s="540"/>
      <c r="G1" s="540"/>
      <c r="H1" s="540"/>
      <c r="I1" s="540"/>
      <c r="J1" s="540"/>
      <c r="K1" s="512" t="s">
        <v>96</v>
      </c>
      <c r="L1" s="566" t="s">
        <v>45</v>
      </c>
      <c r="M1" s="560" t="s">
        <v>101</v>
      </c>
      <c r="N1" s="560" t="s">
        <v>102</v>
      </c>
      <c r="O1" s="569" t="s">
        <v>35</v>
      </c>
      <c r="P1" s="540" t="s">
        <v>213</v>
      </c>
      <c r="Q1" s="540"/>
      <c r="R1" s="540"/>
      <c r="S1" s="564" t="s">
        <v>88</v>
      </c>
      <c r="T1" s="535" t="s">
        <v>214</v>
      </c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5" t="s">
        <v>215</v>
      </c>
      <c r="AQ1" s="536"/>
      <c r="AR1" s="536"/>
      <c r="AS1" s="536"/>
      <c r="AT1" s="536"/>
      <c r="AU1" s="536"/>
      <c r="AV1" s="536"/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6"/>
      <c r="BJ1" s="536"/>
      <c r="BK1" s="536"/>
      <c r="BL1" s="535" t="s">
        <v>216</v>
      </c>
      <c r="BM1" s="536"/>
      <c r="BN1" s="536"/>
      <c r="BO1" s="536"/>
      <c r="BP1" s="536"/>
      <c r="BQ1" s="536"/>
      <c r="BR1" s="536"/>
      <c r="BS1" s="536"/>
      <c r="BT1" s="536"/>
      <c r="BU1" s="536"/>
      <c r="BV1" s="536"/>
      <c r="BW1" s="536"/>
      <c r="BX1" s="536"/>
      <c r="BY1" s="536"/>
      <c r="BZ1" s="536"/>
      <c r="CA1" s="536"/>
      <c r="CB1" s="536"/>
      <c r="CC1" s="536"/>
      <c r="CD1" s="536"/>
      <c r="CE1" s="536"/>
      <c r="CF1" s="535" t="s">
        <v>217</v>
      </c>
      <c r="CG1" s="536"/>
      <c r="CH1" s="536"/>
      <c r="CI1" s="536"/>
      <c r="CJ1" s="536"/>
      <c r="CK1" s="536"/>
      <c r="CL1" s="536"/>
      <c r="CM1" s="536"/>
      <c r="CN1" s="536"/>
      <c r="CO1" s="536"/>
      <c r="CP1" s="536"/>
      <c r="CQ1" s="536"/>
      <c r="CR1" s="536"/>
      <c r="CS1" s="536"/>
      <c r="CT1" s="536"/>
      <c r="CU1" s="536"/>
      <c r="CV1" s="536"/>
      <c r="CW1" s="536"/>
      <c r="CX1" s="536"/>
      <c r="CY1" s="536"/>
      <c r="CZ1" s="545" t="s">
        <v>218</v>
      </c>
      <c r="DA1" s="546"/>
      <c r="DB1" s="547"/>
      <c r="DC1" s="551"/>
      <c r="DD1" s="553" t="s">
        <v>219</v>
      </c>
      <c r="DE1" s="554"/>
      <c r="DF1" s="554"/>
      <c r="DG1" s="554"/>
      <c r="DH1" s="554"/>
      <c r="DI1" s="554"/>
      <c r="DJ1" s="554"/>
      <c r="DK1" s="554"/>
      <c r="DL1" s="557" t="s">
        <v>220</v>
      </c>
      <c r="DM1" s="558"/>
      <c r="DN1" s="558"/>
      <c r="DO1" s="559"/>
      <c r="DP1" s="557" t="s">
        <v>221</v>
      </c>
      <c r="DQ1" s="558"/>
      <c r="DR1" s="558"/>
      <c r="DS1" s="559"/>
      <c r="DU1" s="539" t="s">
        <v>222</v>
      </c>
      <c r="DV1" s="540"/>
      <c r="DW1" s="540"/>
      <c r="DX1" s="540"/>
      <c r="DY1" s="540"/>
      <c r="DZ1" s="540"/>
    </row>
    <row r="2" spans="1:133" customFormat="1" ht="18" thickBot="1" x14ac:dyDescent="0.3">
      <c r="A2" s="120"/>
      <c r="B2" s="120"/>
      <c r="C2" s="120"/>
      <c r="D2" s="540"/>
      <c r="E2" s="540"/>
      <c r="F2" s="540"/>
      <c r="G2" s="540"/>
      <c r="H2" s="540"/>
      <c r="I2" s="540"/>
      <c r="J2" s="540"/>
      <c r="K2" s="513"/>
      <c r="L2" s="567"/>
      <c r="M2" s="561"/>
      <c r="N2" s="561"/>
      <c r="O2" s="570"/>
      <c r="P2" s="540"/>
      <c r="Q2" s="540"/>
      <c r="R2" s="540"/>
      <c r="S2" s="564"/>
      <c r="T2" s="537" t="s">
        <v>223</v>
      </c>
      <c r="U2" s="528"/>
      <c r="V2" s="528"/>
      <c r="W2" s="528"/>
      <c r="X2" s="528"/>
      <c r="Y2" s="528"/>
      <c r="Z2" s="528"/>
      <c r="AA2" s="528"/>
      <c r="AB2" s="528"/>
      <c r="AC2" s="528"/>
      <c r="AD2" s="528"/>
      <c r="AE2" s="544"/>
      <c r="AF2" s="527" t="s">
        <v>224</v>
      </c>
      <c r="AG2" s="528"/>
      <c r="AH2" s="528"/>
      <c r="AI2" s="528"/>
      <c r="AJ2" s="528"/>
      <c r="AK2" s="528"/>
      <c r="AL2" s="528"/>
      <c r="AM2" s="528"/>
      <c r="AN2" s="528"/>
      <c r="AO2" s="528"/>
      <c r="AP2" s="537" t="s">
        <v>223</v>
      </c>
      <c r="AQ2" s="528"/>
      <c r="AR2" s="528"/>
      <c r="AS2" s="528"/>
      <c r="AT2" s="528"/>
      <c r="AU2" s="528"/>
      <c r="AV2" s="528"/>
      <c r="AW2" s="528"/>
      <c r="AX2" s="528"/>
      <c r="AY2" s="528"/>
      <c r="AZ2" s="528"/>
      <c r="BA2" s="544"/>
      <c r="BB2" s="527" t="s">
        <v>224</v>
      </c>
      <c r="BC2" s="528"/>
      <c r="BD2" s="528"/>
      <c r="BE2" s="528"/>
      <c r="BF2" s="528"/>
      <c r="BG2" s="528"/>
      <c r="BH2" s="528"/>
      <c r="BI2" s="528"/>
      <c r="BJ2" s="528"/>
      <c r="BK2" s="528"/>
      <c r="BL2" s="537" t="s">
        <v>223</v>
      </c>
      <c r="BM2" s="528"/>
      <c r="BN2" s="528"/>
      <c r="BO2" s="528"/>
      <c r="BP2" s="528"/>
      <c r="BQ2" s="528"/>
      <c r="BR2" s="528"/>
      <c r="BS2" s="528"/>
      <c r="BT2" s="528"/>
      <c r="BU2" s="528"/>
      <c r="BV2" s="527" t="s">
        <v>224</v>
      </c>
      <c r="BW2" s="528"/>
      <c r="BX2" s="528"/>
      <c r="BY2" s="528"/>
      <c r="BZ2" s="528"/>
      <c r="CA2" s="528"/>
      <c r="CB2" s="528"/>
      <c r="CC2" s="528"/>
      <c r="CD2" s="528"/>
      <c r="CE2" s="528"/>
      <c r="CF2" s="537" t="s">
        <v>223</v>
      </c>
      <c r="CG2" s="528"/>
      <c r="CH2" s="528"/>
      <c r="CI2" s="528"/>
      <c r="CJ2" s="528"/>
      <c r="CK2" s="528"/>
      <c r="CL2" s="528"/>
      <c r="CM2" s="528"/>
      <c r="CN2" s="528"/>
      <c r="CO2" s="528"/>
      <c r="CP2" s="527" t="s">
        <v>224</v>
      </c>
      <c r="CQ2" s="528"/>
      <c r="CR2" s="528"/>
      <c r="CS2" s="528"/>
      <c r="CT2" s="528"/>
      <c r="CU2" s="528"/>
      <c r="CV2" s="528"/>
      <c r="CW2" s="528"/>
      <c r="CX2" s="528"/>
      <c r="CY2" s="528"/>
      <c r="CZ2" s="548"/>
      <c r="DA2" s="549"/>
      <c r="DB2" s="550"/>
      <c r="DC2" s="552"/>
      <c r="DD2" s="555"/>
      <c r="DE2" s="556"/>
      <c r="DF2" s="556"/>
      <c r="DG2" s="556"/>
      <c r="DH2" s="556"/>
      <c r="DI2" s="556"/>
      <c r="DJ2" s="556"/>
      <c r="DK2" s="556"/>
      <c r="DL2" s="548"/>
      <c r="DM2" s="549"/>
      <c r="DN2" s="549"/>
      <c r="DO2" s="550"/>
      <c r="DP2" s="548"/>
      <c r="DQ2" s="549"/>
      <c r="DR2" s="549"/>
      <c r="DS2" s="550"/>
      <c r="DU2" s="539"/>
      <c r="DV2" s="540"/>
      <c r="DW2" s="540"/>
      <c r="DX2" s="540"/>
      <c r="DY2" s="540"/>
      <c r="DZ2" s="540"/>
    </row>
    <row r="3" spans="1:133" customFormat="1" ht="60.75" customHeight="1" thickBot="1" x14ac:dyDescent="0.3">
      <c r="A3" s="121" t="s">
        <v>81</v>
      </c>
      <c r="B3" s="122" t="s">
        <v>225</v>
      </c>
      <c r="C3" s="122" t="s">
        <v>226</v>
      </c>
      <c r="D3" s="122" t="s">
        <v>227</v>
      </c>
      <c r="E3" s="122" t="s">
        <v>53</v>
      </c>
      <c r="F3" s="123" t="s">
        <v>228</v>
      </c>
      <c r="G3" s="506" t="s">
        <v>32</v>
      </c>
      <c r="H3" s="124" t="s">
        <v>30</v>
      </c>
      <c r="I3" s="122" t="s">
        <v>55</v>
      </c>
      <c r="J3" s="122" t="s">
        <v>54</v>
      </c>
      <c r="K3" s="513"/>
      <c r="L3" s="567"/>
      <c r="M3" s="561"/>
      <c r="N3" s="561"/>
      <c r="O3" s="570"/>
      <c r="P3" s="562" t="s">
        <v>229</v>
      </c>
      <c r="Q3" s="562" t="s">
        <v>230</v>
      </c>
      <c r="R3" s="571" t="s">
        <v>100</v>
      </c>
      <c r="S3" s="564"/>
      <c r="T3" s="520" t="str">
        <f>'إختيار المقررات'!BN6</f>
        <v>أصول المحاسبة  (1)</v>
      </c>
      <c r="U3" s="521"/>
      <c r="V3" s="521" t="str">
        <f>'إختيار المقررات'!BN7</f>
        <v xml:space="preserve">الرياضيات المالية والادارية </v>
      </c>
      <c r="W3" s="521"/>
      <c r="X3" s="521" t="str">
        <f>'إختيار المقررات'!BN8</f>
        <v>مبادئ الادارة  (1)</v>
      </c>
      <c r="Y3" s="521"/>
      <c r="Z3" s="521" t="str">
        <f>'إختيار المقررات'!BN9</f>
        <v xml:space="preserve">المدخل الى القانون </v>
      </c>
      <c r="AA3" s="521"/>
      <c r="AB3" s="521" t="str">
        <f>'إختيار المقررات'!BN10</f>
        <v xml:space="preserve">تقنيات الحاسوب </v>
      </c>
      <c r="AC3" s="521"/>
      <c r="AD3" s="521" t="str">
        <f>'إختيار المقررات'!BN11</f>
        <v>اللغة الإنكليزية (1)</v>
      </c>
      <c r="AE3" s="538"/>
      <c r="AF3" s="510" t="str">
        <f>'إختيار المقررات'!BN13</f>
        <v>أصول المحاسبة (2)</v>
      </c>
      <c r="AG3" s="511"/>
      <c r="AH3" s="511" t="str">
        <f>'إختيار المقررات'!BN14</f>
        <v xml:space="preserve">اساليب كمية في الادارة </v>
      </c>
      <c r="AI3" s="511"/>
      <c r="AJ3" s="511" t="str">
        <f>'إختيار المقررات'!BN15</f>
        <v>مبادئ الادارة  (2)</v>
      </c>
      <c r="AK3" s="511"/>
      <c r="AL3" s="511" t="str">
        <f>'إختيار المقررات'!BN16</f>
        <v>دراسات تجارية باللغة الإنكليزية</v>
      </c>
      <c r="AM3" s="511"/>
      <c r="AN3" s="511" t="str">
        <f>'إختيار المقررات'!BN17</f>
        <v xml:space="preserve">اقتصاد كلي </v>
      </c>
      <c r="AO3" s="511"/>
      <c r="AP3" s="520" t="str">
        <f>'إختيار المقررات'!BN19</f>
        <v xml:space="preserve">محاسبة شركات الاشخاص </v>
      </c>
      <c r="AQ3" s="521"/>
      <c r="AR3" s="521" t="str">
        <f>'إختيار المقررات'!BN20</f>
        <v xml:space="preserve">ادارة مشتريات ومخازن </v>
      </c>
      <c r="AS3" s="521"/>
      <c r="AT3" s="521" t="str">
        <f>'إختيار المقررات'!BN21</f>
        <v xml:space="preserve">الادارة المالية </v>
      </c>
      <c r="AU3" s="521"/>
      <c r="AV3" s="521" t="str">
        <f>'إختيار المقررات'!BN22</f>
        <v xml:space="preserve">القانون التجاري </v>
      </c>
      <c r="AW3" s="521"/>
      <c r="AX3" s="521" t="str">
        <f>'إختيار المقررات'!BN23</f>
        <v>التمويل باللغة الإنكليزية</v>
      </c>
      <c r="AY3" s="521"/>
      <c r="AZ3" s="521" t="str">
        <f>'إختيار المقررات'!BN24</f>
        <v>اللغة الإنكليزية (2)</v>
      </c>
      <c r="BA3" s="538"/>
      <c r="BB3" s="510" t="str">
        <f>'إختيار المقررات'!BN26</f>
        <v xml:space="preserve">محاسبة شركات الاموال </v>
      </c>
      <c r="BC3" s="511"/>
      <c r="BD3" s="511" t="str">
        <f>'إختيار المقررات'!BN27</f>
        <v xml:space="preserve">المالية العامة </v>
      </c>
      <c r="BE3" s="511"/>
      <c r="BF3" s="511" t="str">
        <f>'إختيار المقررات'!BN28</f>
        <v xml:space="preserve">ادارة الانتاج </v>
      </c>
      <c r="BG3" s="511"/>
      <c r="BH3" s="511" t="str">
        <f>'إختيار المقررات'!BN29</f>
        <v xml:space="preserve">الاقتصاد الجزئي </v>
      </c>
      <c r="BI3" s="511"/>
      <c r="BJ3" s="511" t="str">
        <f>'إختيار المقررات'!BN30</f>
        <v xml:space="preserve">مبادئ الاحصاء </v>
      </c>
      <c r="BK3" s="511"/>
      <c r="BL3" s="520" t="str">
        <f>'إختيار المقررات'!BN32</f>
        <v>مبادئ التكاليف (1)</v>
      </c>
      <c r="BM3" s="521"/>
      <c r="BN3" s="521" t="str">
        <f>'إختيار المقررات'!BN33</f>
        <v xml:space="preserve">نظم المعلومات المحاسبية </v>
      </c>
      <c r="BO3" s="521"/>
      <c r="BP3" s="521" t="str">
        <f>'إختيار المقررات'!BN34</f>
        <v>محاسبة خاصة  (1)</v>
      </c>
      <c r="BQ3" s="521"/>
      <c r="BR3" s="521" t="str">
        <f>'إختيار المقررات'!BN35</f>
        <v xml:space="preserve">محاسبة منشات مالية </v>
      </c>
      <c r="BS3" s="521"/>
      <c r="BT3" s="521" t="str">
        <f>'إختيار المقررات'!BN36</f>
        <v xml:space="preserve">محاسبة حكومية </v>
      </c>
      <c r="BU3" s="521"/>
      <c r="BV3" s="510" t="str">
        <f>'إختيار المقررات'!BN38</f>
        <v>مبادئ التكاليف (2)</v>
      </c>
      <c r="BW3" s="511"/>
      <c r="BX3" s="511" t="str">
        <f>'إختيار المقررات'!BN39</f>
        <v>تحليل مالي باللغة الإنكليزية</v>
      </c>
      <c r="BY3" s="511"/>
      <c r="BZ3" s="511" t="str">
        <f>'إختيار المقررات'!BN40</f>
        <v>محاسبة خاصة (2)</v>
      </c>
      <c r="CA3" s="511"/>
      <c r="CB3" s="511" t="str">
        <f>'إختيار المقررات'!BN41</f>
        <v xml:space="preserve">نظرية المحاسبة </v>
      </c>
      <c r="CC3" s="511"/>
      <c r="CD3" s="511" t="str">
        <f>'إختيار المقررات'!BN42</f>
        <v xml:space="preserve">محاسبة ضريبية </v>
      </c>
      <c r="CE3" s="511"/>
      <c r="CF3" s="520" t="str">
        <f>'إختيار المقررات'!BN44</f>
        <v>تدقيق حسابات (1)</v>
      </c>
      <c r="CG3" s="521"/>
      <c r="CH3" s="521" t="str">
        <f>'إختيار المقررات'!BN45</f>
        <v xml:space="preserve">محاسبة ادارية </v>
      </c>
      <c r="CI3" s="521"/>
      <c r="CJ3" s="521" t="str">
        <f>'إختيار المقررات'!BN46</f>
        <v>محاسبة دولية باللغة الإنكليزية</v>
      </c>
      <c r="CK3" s="521"/>
      <c r="CL3" s="521" t="str">
        <f>'إختيار المقررات'!BN47</f>
        <v xml:space="preserve">برمجيات تطبيقية في المحاسبة </v>
      </c>
      <c r="CM3" s="521"/>
      <c r="CN3" s="521" t="str">
        <f>'إختيار المقررات'!BN48</f>
        <v xml:space="preserve">محاسبة زراعية </v>
      </c>
      <c r="CO3" s="521"/>
      <c r="CP3" s="510" t="str">
        <f>'إختيار المقررات'!BN50</f>
        <v>تدقيق حسابات (2)</v>
      </c>
      <c r="CQ3" s="511"/>
      <c r="CR3" s="511" t="str">
        <f>'إختيار المقررات'!BN51</f>
        <v xml:space="preserve">محاسبة متقدمة </v>
      </c>
      <c r="CS3" s="511"/>
      <c r="CT3" s="511" t="str">
        <f>'إختيار المقررات'!BN52</f>
        <v xml:space="preserve">محاسبة البترول </v>
      </c>
      <c r="CU3" s="511"/>
      <c r="CV3" s="511" t="str">
        <f>'إختيار المقررات'!BN53</f>
        <v xml:space="preserve">مشكلات محاسبية معاصرة </v>
      </c>
      <c r="CW3" s="511"/>
      <c r="CX3" s="511" t="str">
        <f>'إختيار المقررات'!BN54</f>
        <v>دراسات محاسبية باللغة الإنكليزية</v>
      </c>
      <c r="CY3" s="511"/>
      <c r="CZ3" s="518" t="s">
        <v>231</v>
      </c>
      <c r="DA3" s="516" t="s">
        <v>106</v>
      </c>
      <c r="DB3" s="529" t="s">
        <v>232</v>
      </c>
      <c r="DC3" s="501" t="s">
        <v>104</v>
      </c>
      <c r="DD3" s="526" t="s">
        <v>233</v>
      </c>
      <c r="DE3" s="531" t="s">
        <v>234</v>
      </c>
      <c r="DF3" s="503" t="s">
        <v>114</v>
      </c>
      <c r="DG3" s="503" t="s">
        <v>120</v>
      </c>
      <c r="DH3" s="503" t="s">
        <v>207</v>
      </c>
      <c r="DI3" s="503" t="s">
        <v>235</v>
      </c>
      <c r="DJ3" s="534" t="s">
        <v>133</v>
      </c>
      <c r="DK3" s="534" t="s">
        <v>135</v>
      </c>
      <c r="DL3" s="532" t="s">
        <v>236</v>
      </c>
      <c r="DM3" s="522" t="s">
        <v>237</v>
      </c>
      <c r="DN3" s="522" t="s">
        <v>238</v>
      </c>
      <c r="DO3" s="514" t="s">
        <v>239</v>
      </c>
      <c r="DP3" s="504" t="s">
        <v>92</v>
      </c>
      <c r="DQ3" s="508" t="s">
        <v>91</v>
      </c>
      <c r="DR3" s="508" t="s">
        <v>90</v>
      </c>
      <c r="DS3" s="499" t="s">
        <v>89</v>
      </c>
      <c r="DT3" s="499" t="s">
        <v>240</v>
      </c>
      <c r="DU3" s="539"/>
      <c r="DV3" s="540"/>
      <c r="DW3" s="540"/>
      <c r="DX3" s="540"/>
      <c r="DY3" s="540"/>
      <c r="DZ3" s="540"/>
    </row>
    <row r="4" spans="1:133" s="79" customFormat="1" ht="24.9" customHeight="1" thickBot="1" x14ac:dyDescent="0.3">
      <c r="A4" s="15" t="s">
        <v>81</v>
      </c>
      <c r="B4" s="16" t="s">
        <v>225</v>
      </c>
      <c r="C4" s="16" t="s">
        <v>226</v>
      </c>
      <c r="D4" s="16" t="s">
        <v>227</v>
      </c>
      <c r="E4" s="16" t="s">
        <v>53</v>
      </c>
      <c r="F4" s="17" t="s">
        <v>228</v>
      </c>
      <c r="G4" s="507"/>
      <c r="H4" s="16"/>
      <c r="I4" s="16" t="s">
        <v>55</v>
      </c>
      <c r="J4" s="16" t="s">
        <v>54</v>
      </c>
      <c r="K4" s="513"/>
      <c r="L4" s="568"/>
      <c r="M4" s="561"/>
      <c r="N4" s="561"/>
      <c r="O4" s="570"/>
      <c r="P4" s="563"/>
      <c r="Q4" s="563"/>
      <c r="R4" s="572"/>
      <c r="S4" s="565"/>
      <c r="T4" s="524">
        <v>1</v>
      </c>
      <c r="U4" s="525"/>
      <c r="V4" s="524">
        <v>2</v>
      </c>
      <c r="W4" s="525"/>
      <c r="X4" s="524">
        <v>3</v>
      </c>
      <c r="Y4" s="525"/>
      <c r="Z4" s="524">
        <v>4</v>
      </c>
      <c r="AA4" s="525"/>
      <c r="AB4" s="524">
        <v>5</v>
      </c>
      <c r="AC4" s="525"/>
      <c r="AD4" s="524">
        <v>102</v>
      </c>
      <c r="AE4" s="525"/>
      <c r="AF4" s="524">
        <v>6</v>
      </c>
      <c r="AG4" s="525"/>
      <c r="AH4" s="524">
        <v>7</v>
      </c>
      <c r="AI4" s="525"/>
      <c r="AJ4" s="524">
        <v>8</v>
      </c>
      <c r="AK4" s="525"/>
      <c r="AL4" s="524">
        <v>9</v>
      </c>
      <c r="AM4" s="525"/>
      <c r="AN4" s="524">
        <v>10</v>
      </c>
      <c r="AO4" s="525"/>
      <c r="AP4" s="524">
        <v>11</v>
      </c>
      <c r="AQ4" s="525"/>
      <c r="AR4" s="524">
        <v>12</v>
      </c>
      <c r="AS4" s="525"/>
      <c r="AT4" s="524">
        <v>13</v>
      </c>
      <c r="AU4" s="525"/>
      <c r="AV4" s="524">
        <v>14</v>
      </c>
      <c r="AW4" s="525"/>
      <c r="AX4" s="524">
        <v>15</v>
      </c>
      <c r="AY4" s="525"/>
      <c r="AZ4" s="524">
        <v>302</v>
      </c>
      <c r="BA4" s="525"/>
      <c r="BB4" s="524">
        <v>16</v>
      </c>
      <c r="BC4" s="525"/>
      <c r="BD4" s="524">
        <v>17</v>
      </c>
      <c r="BE4" s="525"/>
      <c r="BF4" s="524">
        <v>18</v>
      </c>
      <c r="BG4" s="525"/>
      <c r="BH4" s="524">
        <v>19</v>
      </c>
      <c r="BI4" s="525"/>
      <c r="BJ4" s="524">
        <v>20</v>
      </c>
      <c r="BK4" s="525"/>
      <c r="BL4" s="524">
        <v>21</v>
      </c>
      <c r="BM4" s="525"/>
      <c r="BN4" s="524">
        <v>22</v>
      </c>
      <c r="BO4" s="525"/>
      <c r="BP4" s="524">
        <v>23</v>
      </c>
      <c r="BQ4" s="525"/>
      <c r="BR4" s="524">
        <v>24</v>
      </c>
      <c r="BS4" s="525"/>
      <c r="BT4" s="524">
        <v>25</v>
      </c>
      <c r="BU4" s="525"/>
      <c r="BV4" s="524">
        <v>26</v>
      </c>
      <c r="BW4" s="525"/>
      <c r="BX4" s="524">
        <v>27</v>
      </c>
      <c r="BY4" s="525"/>
      <c r="BZ4" s="524">
        <v>28</v>
      </c>
      <c r="CA4" s="525"/>
      <c r="CB4" s="524">
        <v>29</v>
      </c>
      <c r="CC4" s="525"/>
      <c r="CD4" s="524">
        <v>30</v>
      </c>
      <c r="CE4" s="525"/>
      <c r="CF4" s="524">
        <v>31</v>
      </c>
      <c r="CG4" s="525"/>
      <c r="CH4" s="524">
        <v>32</v>
      </c>
      <c r="CI4" s="525"/>
      <c r="CJ4" s="524">
        <v>33</v>
      </c>
      <c r="CK4" s="525"/>
      <c r="CL4" s="524">
        <v>34</v>
      </c>
      <c r="CM4" s="525"/>
      <c r="CN4" s="524">
        <v>35</v>
      </c>
      <c r="CO4" s="525"/>
      <c r="CP4" s="524">
        <v>36</v>
      </c>
      <c r="CQ4" s="525"/>
      <c r="CR4" s="524">
        <v>37</v>
      </c>
      <c r="CS4" s="525"/>
      <c r="CT4" s="524">
        <v>38</v>
      </c>
      <c r="CU4" s="525"/>
      <c r="CV4" s="524">
        <v>39</v>
      </c>
      <c r="CW4" s="525"/>
      <c r="CX4" s="524">
        <v>40</v>
      </c>
      <c r="CY4" s="525"/>
      <c r="CZ4" s="519"/>
      <c r="DA4" s="517"/>
      <c r="DB4" s="530"/>
      <c r="DC4" s="502"/>
      <c r="DD4" s="526"/>
      <c r="DE4" s="531"/>
      <c r="DF4" s="503"/>
      <c r="DG4" s="503"/>
      <c r="DH4" s="503"/>
      <c r="DI4" s="503"/>
      <c r="DJ4" s="534"/>
      <c r="DK4" s="534"/>
      <c r="DL4" s="533"/>
      <c r="DM4" s="523"/>
      <c r="DN4" s="523"/>
      <c r="DO4" s="515"/>
      <c r="DP4" s="505"/>
      <c r="DQ4" s="509"/>
      <c r="DR4" s="509"/>
      <c r="DS4" s="500"/>
      <c r="DT4" s="500"/>
      <c r="DU4" s="541"/>
      <c r="DV4" s="542"/>
      <c r="DW4" s="542"/>
      <c r="DX4" s="542"/>
      <c r="DY4" s="542"/>
      <c r="DZ4" s="542"/>
      <c r="EC4" s="79" t="s">
        <v>241</v>
      </c>
    </row>
    <row r="5" spans="1:133" s="138" customFormat="1" ht="24.9" customHeight="1" x14ac:dyDescent="0.65">
      <c r="A5" s="125">
        <f>'إختيار المقررات'!D1</f>
        <v>0</v>
      </c>
      <c r="B5" s="125" t="str">
        <f>'إختيار المقررات'!J1</f>
        <v/>
      </c>
      <c r="C5" s="125" t="e">
        <f>'إختيار المقررات'!P1</f>
        <v>#N/A</v>
      </c>
      <c r="D5" s="125" t="e">
        <f>'إختيار المقررات'!V1</f>
        <v>#N/A</v>
      </c>
      <c r="E5" s="125" t="e">
        <f>'إختيار المقررات'!AH1</f>
        <v>#N/A</v>
      </c>
      <c r="F5" s="126" t="e">
        <f>'إختيار المقررات'!AB1</f>
        <v>#N/A</v>
      </c>
      <c r="G5" s="125" t="e">
        <f>'إختيار المقررات'!AB3</f>
        <v>#N/A</v>
      </c>
      <c r="H5" s="127" t="e">
        <f>'إختيار المقررات'!P3</f>
        <v>#N/A</v>
      </c>
      <c r="I5" s="125" t="e">
        <f>'إختيار المقررات'!D3</f>
        <v>#N/A</v>
      </c>
      <c r="J5" s="128" t="e">
        <f>'إختيار المقررات'!J3</f>
        <v>#N/A</v>
      </c>
      <c r="K5" s="129" t="str">
        <f>'إختيار المقررات'!V3</f>
        <v/>
      </c>
      <c r="L5" s="129" t="e">
        <f>'إختيار المقررات'!AH3</f>
        <v>#N/A</v>
      </c>
      <c r="M5" s="129">
        <f>'إختيار المقررات'!V4</f>
        <v>0</v>
      </c>
      <c r="N5" s="182">
        <f>'إختيار المقررات'!AB4</f>
        <v>0</v>
      </c>
      <c r="O5" s="128">
        <f>'إختيار المقررات'!AH4</f>
        <v>0</v>
      </c>
      <c r="P5" s="130" t="e">
        <f>'إختيار المقررات'!D4</f>
        <v>#N/A</v>
      </c>
      <c r="Q5" s="125" t="e">
        <f>'إختيار المقررات'!J4</f>
        <v>#N/A</v>
      </c>
      <c r="R5" s="128" t="e">
        <f>'إختيار المقررات'!P4</f>
        <v>#N/A</v>
      </c>
      <c r="S5" s="131" t="e">
        <f>'إختيار المقررات'!D2</f>
        <v>#N/A</v>
      </c>
      <c r="T5" s="132" t="str">
        <f>IFERROR(IF(OR(T3=الإستمارة!$D$11,T3=الإستمارة!$D$12,T3=الإستمارة!$D$13,T3=الإستمارة!$D$14,T3=الإستمارة!$D$15,T3=الإستمارة!$D$16,T3=الإستمارة!$D$17,T3=الإستمارة!$D$18),VLOOKUP(T3,الإستمارة!$D$11:$I$18,6,0),VLOOKUP(T3,الإستمارة!$L$11:$Q$18,6,0)),"")</f>
        <v/>
      </c>
      <c r="U5" s="133" t="e">
        <f>IF(VLOOKUP(T3,'إختيار المقررات'!$BN$5:$BR$54,5,0)="","",VLOOKUP(T3,'إختيار المقررات'!$BN$5:$BR$54,5,0))</f>
        <v>#N/A</v>
      </c>
      <c r="V5" s="132" t="str">
        <f>IFERROR(IF(OR(V3=الإستمارة!$D$11,V3=الإستمارة!$D$12,V3=الإستمارة!$D$13,V3=الإستمارة!$D$14,V3=الإستمارة!$D$15,V3=الإستمارة!$D$16,V3=الإستمارة!$D$17,V3=الإستمارة!$D$18),VLOOKUP(V3,الإستمارة!$D$11:$I$18,6,0),VLOOKUP(V3,الإستمارة!$L$11:$Q$18,6,0)),"")</f>
        <v/>
      </c>
      <c r="W5" s="133" t="e">
        <f>IF(VLOOKUP(V3,'إختيار المقررات'!$BN$5:$BR$54,5,0)="","",VLOOKUP(V3,'إختيار المقررات'!$BN$5:$BR$54,5,0))</f>
        <v>#N/A</v>
      </c>
      <c r="X5" s="132" t="str">
        <f>IFERROR(IF(OR(X3=الإستمارة!$D$11,X3=الإستمارة!$D$12,X3=الإستمارة!$D$13,X3=الإستمارة!$D$14,X3=الإستمارة!$D$15,X3=الإستمارة!$D$16,X3=الإستمارة!$D$17,X3=الإستمارة!$D$18),VLOOKUP(X3,الإستمارة!$D$11:$I$18,6,0),VLOOKUP(X3,الإستمارة!$L$11:$Q$18,6,0)),"")</f>
        <v/>
      </c>
      <c r="Y5" s="133" t="e">
        <f>IF(VLOOKUP(X3,'إختيار المقررات'!$BN$5:$BR$54,5,0)="","",VLOOKUP(X3,'إختيار المقررات'!$BN$5:$BR$54,5,0))</f>
        <v>#N/A</v>
      </c>
      <c r="Z5" s="132" t="str">
        <f>IFERROR(IF(OR(Z3=الإستمارة!$D$11,Z3=الإستمارة!$D$12,Z3=الإستمارة!$D$13,Z3=الإستمارة!$D$14,Z3=الإستمارة!$D$15,Z3=الإستمارة!$D$16,Z3=الإستمارة!$D$17,Z3=الإستمارة!$D$18),VLOOKUP(Z3,الإستمارة!$D$11:$I$18,6,0),VLOOKUP(Z3,الإستمارة!$L$11:$Q$18,6,0)),"")</f>
        <v/>
      </c>
      <c r="AA5" s="133" t="e">
        <f>IF(VLOOKUP(Z3,'إختيار المقررات'!$BN$5:$BR$54,5,0)="","",VLOOKUP(Z3,'إختيار المقررات'!$BN$5:$BR$54,5,0))</f>
        <v>#N/A</v>
      </c>
      <c r="AB5" s="132" t="str">
        <f>IFERROR(IF(OR(AB3=الإستمارة!$D$11,AB3=الإستمارة!$D$12,AB3=الإستمارة!$D$13,AB3=الإستمارة!$D$14,AB3=الإستمارة!$D$15,AB3=الإستمارة!$D$16,AB3=الإستمارة!$D$17,AB3=الإستمارة!$D$18),VLOOKUP(AB3,الإستمارة!$D$11:$I$18,6,0),VLOOKUP(AB3,الإستمارة!$L$11:$Q$18,6,0)),"")</f>
        <v/>
      </c>
      <c r="AC5" s="133" t="e">
        <f>IF(VLOOKUP(AB3,'إختيار المقررات'!$BN$5:$BR$54,5,0)="","",VLOOKUP(AB3,'إختيار المقررات'!$BN$5:$BR$54,5,0))</f>
        <v>#N/A</v>
      </c>
      <c r="AD5" s="132" t="str">
        <f>IFERROR(IF(OR(AD3=الإستمارة!$D$11,AD3=الإستمارة!$D$12,AD3=الإستمارة!$D$13,AD3=الإستمارة!$D$14,AD3=الإستمارة!$D$15,AD3=الإستمارة!$D$16,AD3=الإستمارة!$D$17,AD3=الإستمارة!$D$18),VLOOKUP(AD3,الإستمارة!$D$11:$I$18,6,0),VLOOKUP(AD3,الإستمارة!$L$11:$Q$18,6,0)),"")</f>
        <v/>
      </c>
      <c r="AE5" s="133" t="e">
        <f>IF(VLOOKUP(AD3,'إختيار المقررات'!$BN$5:$BR$54,5,0)="","",VLOOKUP(AD3,'إختيار المقررات'!$BN$5:$BR$54,5,0))</f>
        <v>#N/A</v>
      </c>
      <c r="AF5" s="134" t="str">
        <f>IFERROR(IF(OR(AF3=الإستمارة!$D$11,AF3=الإستمارة!$D$12,AF3=الإستمارة!$D$13,AF3=الإستمارة!$D$14,AF3=الإستمارة!$D$15,AF3=الإستمارة!$D$16,AF3=الإستمارة!$D$17,AF3=الإستمارة!$D$18),VLOOKUP(AF3,الإستمارة!$D$11:$I$18,6,0),VLOOKUP(AF3,الإستمارة!$L$11:$Q$18,6,0)),"")</f>
        <v/>
      </c>
      <c r="AG5" s="135" t="e">
        <f>IF(VLOOKUP(AF3,'إختيار المقررات'!$BN$5:$BR$54,5,0)="","",VLOOKUP(AF3,'إختيار المقررات'!$BN$5:$BR$54,5,0))</f>
        <v>#N/A</v>
      </c>
      <c r="AH5" s="136" t="str">
        <f>IFERROR(IF(OR(AH3=الإستمارة!$D$11,AH3=الإستمارة!$D$12,AH3=الإستمارة!$D$13,AH3=الإستمارة!$D$14,AH3=الإستمارة!$D$15,AH3=الإستمارة!$D$16,AH3=الإستمارة!$D$17,AH3=الإستمارة!$D$18),VLOOKUP(AH3,الإستمارة!$D$11:$I$18,6,0),VLOOKUP(AH3,الإستمارة!$L$11:$Q$18,6,0)),"")</f>
        <v/>
      </c>
      <c r="AI5" s="133" t="e">
        <f>IF(VLOOKUP(AH3,'إختيار المقررات'!$BN$5:$BR$54,5,0)="","",VLOOKUP(AH3,'إختيار المقررات'!$BN$5:$BR$54,5,0))</f>
        <v>#N/A</v>
      </c>
      <c r="AJ5" s="134" t="str">
        <f>IFERROR(IF(OR(AJ3=الإستمارة!$D$11,AJ3=الإستمارة!$D$12,AJ3=الإستمارة!$D$13,AJ3=الإستمارة!$D$14,AJ3=الإستمارة!$D$15,AJ3=الإستمارة!$D$16,AJ3=الإستمارة!$D$17,AJ3=الإستمارة!$D$18),VLOOKUP(AJ3,الإستمارة!$D$11:$I$18,6,0),VLOOKUP(AJ3,الإستمارة!$L$11:$Q$18,6,0)),"")</f>
        <v/>
      </c>
      <c r="AK5" s="133" t="e">
        <f>IF(VLOOKUP(AJ3,'إختيار المقررات'!$BN$5:$BR$54,5,0)="","",VLOOKUP(AJ3,'إختيار المقررات'!$BN$5:$BR$54,5,0))</f>
        <v>#N/A</v>
      </c>
      <c r="AL5" s="134" t="str">
        <f>IFERROR(IF(OR(AL3=الإستمارة!$D$11,AL3=الإستمارة!$D$12,AL3=الإستمارة!$D$13,AL3=الإستمارة!$D$14,AL3=الإستمارة!$D$15,AL3=الإستمارة!$D$16,AL3=الإستمارة!$D$17,AL3=الإستمارة!$D$18),VLOOKUP(AL3,الإستمارة!$D$11:$I$18,6,0),VLOOKUP(AL3,الإستمارة!$L$11:$Q$18,6,0)),"")</f>
        <v/>
      </c>
      <c r="AM5" s="133" t="e">
        <f>IF(VLOOKUP(AL3,'إختيار المقررات'!$BN$5:$BR$54,5,0)="","",VLOOKUP(AL3,'إختيار المقررات'!$BN$5:$BR$54,5,0))</f>
        <v>#N/A</v>
      </c>
      <c r="AN5" s="134" t="str">
        <f>IFERROR(IF(OR(AN3=الإستمارة!$D$11,AN3=الإستمارة!$D$12,AN3=الإستمارة!$D$13,AN3=الإستمارة!$D$14,AN3=الإستمارة!$D$15,AN3=الإستمارة!$D$16,AN3=الإستمارة!$D$17,AN3=الإستمارة!$D$18),VLOOKUP(AN3,الإستمارة!$D$11:$I$18,6,0),VLOOKUP(AN3,الإستمارة!$L$11:$Q$18,6,0)),"")</f>
        <v/>
      </c>
      <c r="AO5" s="133" t="e">
        <f>IF(VLOOKUP(AN3,'إختيار المقررات'!$BN$5:$BR$54,5,0)="","",VLOOKUP(AN3,'إختيار المقررات'!$BN$5:$BR$54,5,0))</f>
        <v>#N/A</v>
      </c>
      <c r="AP5" s="134" t="str">
        <f>IFERROR(IF(OR(AP3=الإستمارة!$D$11,AP3=الإستمارة!$D$12,AP3=الإستمارة!$D$13,AP3=الإستمارة!$D$14,AP3=الإستمارة!$D$15,AP3=الإستمارة!$D$16,AP3=الإستمارة!$D$17,AP3=الإستمارة!$D$18),VLOOKUP(AP3,الإستمارة!$D$11:$I$18,6,0),VLOOKUP(AP3,الإستمارة!$L$11:$Q$18,6,0)),"")</f>
        <v/>
      </c>
      <c r="AQ5" s="133" t="e">
        <f>IF(VLOOKUP(AP3,'إختيار المقررات'!$BN$5:$BR$54,5,0)="","",VLOOKUP(AP3,'إختيار المقررات'!$BN$5:$BR$54,5,0))</f>
        <v>#N/A</v>
      </c>
      <c r="AR5" s="134" t="str">
        <f>IFERROR(IF(OR(AR3=الإستمارة!$D$11,AR3=الإستمارة!$D$12,AR3=الإستمارة!$D$13,AR3=الإستمارة!$D$14,AR3=الإستمارة!$D$15,AR3=الإستمارة!$D$16,AR3=الإستمارة!$D$17,AR3=الإستمارة!$D$18),VLOOKUP(AR3,الإستمارة!$D$11:$I$18,6,0),VLOOKUP(AR3,الإستمارة!$L$11:$Q$18,6,0)),"")</f>
        <v/>
      </c>
      <c r="AS5" s="137" t="e">
        <f>IF(VLOOKUP(AR3,'إختيار المقررات'!$BN$5:$BR$54,5,0)="","",VLOOKUP(AR3,'إختيار المقررات'!$BN$5:$BR$54,5,0))</f>
        <v>#N/A</v>
      </c>
      <c r="AT5" s="132" t="str">
        <f>IFERROR(IF(OR(AT3=الإستمارة!$D$11,AT3=الإستمارة!$D$12,AT3=الإستمارة!$D$13,AT3=الإستمارة!$D$14,AT3=الإستمارة!$D$15,AT3=الإستمارة!$D$16,AT3=الإستمارة!$D$17,AT3=الإستمارة!$D$18),VLOOKUP(AT3,الإستمارة!$D$11:$I$18,6,0),VLOOKUP(AT3,الإستمارة!$L$11:$Q$18,6,0)),"")</f>
        <v/>
      </c>
      <c r="AU5" s="133" t="e">
        <f>IF(VLOOKUP(AT3,'إختيار المقررات'!$BN$5:$BR$54,5,0)="","",VLOOKUP(AT3,'إختيار المقررات'!$BN$5:$BR$54,5,0))</f>
        <v>#N/A</v>
      </c>
      <c r="AV5" s="134" t="str">
        <f>IFERROR(IF(OR(AV3=الإستمارة!$D$11,AV3=الإستمارة!$D$12,AV3=الإستمارة!$D$13,AV3=الإستمارة!$D$14,AV3=الإستمارة!$D$15,AV3=الإستمارة!$D$16,AV3=الإستمارة!$D$17,AV3=الإستمارة!$D$18),VLOOKUP(AV3,الإستمارة!$D$11:$I$18,6,0),VLOOKUP(AV3,الإستمارة!$L$11:$Q$18,6,0)),"")</f>
        <v/>
      </c>
      <c r="AW5" s="133" t="e">
        <f>IF(VLOOKUP(AV3,'إختيار المقررات'!$BN$5:$BR$54,5,0)="","",VLOOKUP(AV3,'إختيار المقررات'!$BN$5:$BR$54,5,0))</f>
        <v>#N/A</v>
      </c>
      <c r="AX5" s="133" t="str">
        <f>IFERROR(IF(OR(AX3=الإستمارة!$D$11,AX3=الإستمارة!$D$12,AX3=الإستمارة!$D$13,AX3=الإستمارة!$D$14,AX3=الإستمارة!$D$15,AX3=الإستمارة!$D$16,AX3=الإستمارة!$D$17,AX3=الإستمارة!$D$18),VLOOKUP(AX3,الإستمارة!$D$11:$I$18,6,0),VLOOKUP(AX3,الإستمارة!$L$11:$Q$18,6,0)),"")</f>
        <v/>
      </c>
      <c r="AY5" s="133" t="e">
        <f>IF(VLOOKUP(AX3,'إختيار المقررات'!$BN$5:$BR$54,5,0)="","",VLOOKUP(AX3,'إختيار المقررات'!$BN$5:$BR$54,5,0))</f>
        <v>#N/A</v>
      </c>
      <c r="AZ5" s="134" t="str">
        <f>IFERROR(IF(OR(AZ3=الإستمارة!$D$11,AZ3=الإستمارة!$D$12,AZ3=الإستمارة!$D$13,AZ3=الإستمارة!$D$14,AZ3=الإستمارة!$D$15,AZ3=الإستمارة!$D$16,AZ3=الإستمارة!$D$17,AZ3=الإستمارة!$D$18),VLOOKUP(AZ3,الإستمارة!$D$11:$I$18,6,0),VLOOKUP(AZ3,الإستمارة!$L$11:$Q$18,6,0)),"")</f>
        <v/>
      </c>
      <c r="BA5" s="133" t="e">
        <f>IF(VLOOKUP(AZ3,'إختيار المقررات'!$BN$5:$BR$54,5,0)="","",VLOOKUP(AZ3,'إختيار المقررات'!$BN$5:$BR$54,5,0))</f>
        <v>#N/A</v>
      </c>
      <c r="BB5" s="134" t="str">
        <f>IFERROR(IF(OR(BB3=الإستمارة!$D$11,BB3=الإستمارة!$D$12,BB3=الإستمارة!$D$13,BB3=الإستمارة!$D$14,BB3=الإستمارة!$D$15,BB3=الإستمارة!$D$16,BB3=الإستمارة!$D$17,BB3=الإستمارة!$D$18),VLOOKUP(BB3,الإستمارة!$D$11:$I$18,6,0),VLOOKUP(BB3,الإستمارة!$L$11:$Q$18,6,0)),"")</f>
        <v/>
      </c>
      <c r="BC5" s="133" t="e">
        <f>IF(VLOOKUP(BB3,'إختيار المقررات'!$BN$5:$BR$54,5,0)="","",VLOOKUP(BB3,'إختيار المقررات'!$BN$5:$BR$54,5,0))</f>
        <v>#N/A</v>
      </c>
      <c r="BD5" s="134" t="str">
        <f>IFERROR(IF(OR(BD3=الإستمارة!$D$11,BD3=الإستمارة!$D$12,BD3=الإستمارة!$D$13,BD3=الإستمارة!$D$14,BD3=الإستمارة!$D$15,BD3=الإستمارة!$D$16,BD3=الإستمارة!$D$17,BD3=الإستمارة!$D$18),VLOOKUP(BD3,الإستمارة!$D$11:$I$18,6,0),VLOOKUP(BD3,الإستمارة!$L$11:$Q$18,6,0)),"")</f>
        <v/>
      </c>
      <c r="BE5" s="133" t="e">
        <f>IF(VLOOKUP(BD3,'إختيار المقررات'!$BN$5:$BR$54,5,0)="","",VLOOKUP(BD3,'إختيار المقررات'!$BN$5:$BR$54,5,0))</f>
        <v>#N/A</v>
      </c>
      <c r="BF5" s="134" t="str">
        <f>IFERROR(IF(OR(BF3=الإستمارة!$D$11,BF3=الإستمارة!$D$12,BF3=الإستمارة!$D$13,BF3=الإستمارة!$D$14,BF3=الإستمارة!$D$15,BF3=الإستمارة!$D$16,BF3=الإستمارة!$D$17,BF3=الإستمارة!$D$18),VLOOKUP(BF3,الإستمارة!$D$11:$I$18,6,0),VLOOKUP(BF3,الإستمارة!$L$11:$Q$18,6,0)),"")</f>
        <v/>
      </c>
      <c r="BG5" s="135" t="e">
        <f>IF(VLOOKUP(BF3,'إختيار المقررات'!$BN$5:$BR$54,5,0)="","",VLOOKUP(BF3,'إختيار المقررات'!$BN$5:$BR$54,5,0))</f>
        <v>#N/A</v>
      </c>
      <c r="BH5" s="136" t="str">
        <f>IFERROR(IF(OR(BH3=الإستمارة!$D$11,BH3=الإستمارة!$D$12,BH3=الإستمارة!$D$13,BH3=الإستمارة!$D$14,BH3=الإستمارة!$D$15,BH3=الإستمارة!$D$16,BH3=الإستمارة!$D$17,BH3=الإستمارة!$D$18),VLOOKUP(BH3,الإستمارة!$D$11:$I$18,6,0),VLOOKUP(BH3,الإستمارة!$L$11:$Q$18,6,0)),"")</f>
        <v/>
      </c>
      <c r="BI5" s="133" t="e">
        <f>IF(VLOOKUP(BH3,'إختيار المقررات'!$BN$5:$BR$54,5,0)="","",VLOOKUP(BH3,'إختيار المقررات'!$BN$5:$BR$54,5,0))</f>
        <v>#N/A</v>
      </c>
      <c r="BJ5" s="134" t="str">
        <f>IFERROR(IF(OR(BJ3=الإستمارة!$D$11,BJ3=الإستمارة!$D$12,BJ3=الإستمارة!$D$13,BJ3=الإستمارة!$D$14,BJ3=الإستمارة!$D$15,BJ3=الإستمارة!$D$16,BJ3=الإستمارة!$D$17,BJ3=الإستمارة!$D$18),VLOOKUP(BJ3,الإستمارة!$D$11:$I$18,6,0),VLOOKUP(BJ3,الإستمارة!$L$11:$Q$18,6,0)),"")</f>
        <v/>
      </c>
      <c r="BK5" s="133" t="e">
        <f>IF(VLOOKUP(BJ3,'إختيار المقررات'!$BN$5:$BR$54,5,0)="","",VLOOKUP(BJ3,'إختيار المقررات'!$BN$5:$BR$54,5,0))</f>
        <v>#N/A</v>
      </c>
      <c r="BL5" s="134" t="str">
        <f>IFERROR(IF(OR(BL3=الإستمارة!$D$11,BL3=الإستمارة!$D$12,BL3=الإستمارة!$D$13,BL3=الإستمارة!$D$14,BL3=الإستمارة!$D$15,BL3=الإستمارة!$D$16,BL3=الإستمارة!$D$17,BL3=الإستمارة!$D$18),VLOOKUP(BL3,الإستمارة!$D$11:$I$18,6,0),VLOOKUP(BL3,الإستمارة!$L$11:$Q$18,6,0)),"")</f>
        <v/>
      </c>
      <c r="BM5" s="133" t="e">
        <f>IF(VLOOKUP(BL3,'إختيار المقررات'!$BN$5:$BR$54,5,0)="","",VLOOKUP(BL3,'إختيار المقررات'!$BN$5:$BR$54,5,0))</f>
        <v>#N/A</v>
      </c>
      <c r="BN5" s="134" t="str">
        <f>IFERROR(IF(OR(BN3=الإستمارة!$D$11,BN3=الإستمارة!$D$12,BN3=الإستمارة!$D$13,BN3=الإستمارة!$D$14,BN3=الإستمارة!$D$15,BN3=الإستمارة!$D$16,BN3=الإستمارة!$D$17,BN3=الإستمارة!$D$18),VLOOKUP(BN3,الإستمارة!$D$11:$I$18,6,0),VLOOKUP(BN3,الإستمارة!$L$11:$Q$18,6,0)),"")</f>
        <v/>
      </c>
      <c r="BO5" s="133" t="e">
        <f>IF(VLOOKUP(BN3,'إختيار المقررات'!$BN$5:$BR$54,5,0)="","",VLOOKUP(BN3,'إختيار المقررات'!$BN$5:$BR$54,5,0))</f>
        <v>#N/A</v>
      </c>
      <c r="BP5" s="134" t="str">
        <f>IFERROR(IF(OR(BP3=الإستمارة!$D$11,BP3=الإستمارة!$D$12,BP3=الإستمارة!$D$13,BP3=الإستمارة!$D$14,BP3=الإستمارة!$D$15,BP3=الإستمارة!$D$16,BP3=الإستمارة!$D$17,BP3=الإستمارة!$D$18),VLOOKUP(BP3,الإستمارة!$D$11:$I$18,6,0),VLOOKUP(BP3,الإستمارة!$L$11:$Q$18,6,0)),"")</f>
        <v/>
      </c>
      <c r="BQ5" s="133" t="e">
        <f>IF(VLOOKUP(BP3,'إختيار المقررات'!$BN$5:$BR$54,5,0)="","",VLOOKUP(BP3,'إختيار المقررات'!$BN$5:$BR$54,5,0))</f>
        <v>#N/A</v>
      </c>
      <c r="BR5" s="134" t="str">
        <f>IFERROR(IF(OR(BR3=الإستمارة!$D$11,BR3=الإستمارة!$D$12,BR3=الإستمارة!$D$13,BR3=الإستمارة!$D$14,BR3=الإستمارة!$D$15,BR3=الإستمارة!$D$16,BR3=الإستمارة!$D$17,BR3=الإستمارة!$D$18),VLOOKUP(BR3,الإستمارة!$D$11:$I$18,6,0),VLOOKUP(BR3,الإستمارة!$L$11:$Q$18,6,0)),"")</f>
        <v/>
      </c>
      <c r="BS5" s="137" t="e">
        <f>IF(VLOOKUP(BR3,'إختيار المقررات'!$BN$5:$BR$54,5,0)="","",VLOOKUP(BR3,'إختيار المقررات'!$BN$5:$BR$54,5,0))</f>
        <v>#N/A</v>
      </c>
      <c r="BT5" s="132" t="str">
        <f>IFERROR(IF(OR(BT3=الإستمارة!$D$11,BT3=الإستمارة!$D$12,BT3=الإستمارة!$D$13,BT3=الإستمارة!$D$14,BT3=الإستمارة!$D$15,BT3=الإستمارة!$D$16,BT3=الإستمارة!$D$17,BT3=الإستمارة!$D$18),VLOOKUP(BT3,الإستمارة!$D$11:$I$18,6,0),VLOOKUP(BT3,الإستمارة!$L$11:$Q$18,6,0)),"")</f>
        <v/>
      </c>
      <c r="BU5" s="133" t="e">
        <f>IF(VLOOKUP(BT3,'إختيار المقررات'!$BN$5:$BR$54,5,0)="","",VLOOKUP(BT3,'إختيار المقررات'!$BN$5:$BR$54,5,0))</f>
        <v>#N/A</v>
      </c>
      <c r="BV5" s="134" t="str">
        <f>IFERROR(IF(OR(BV3=الإستمارة!$D$11,BV3=الإستمارة!$D$12,BV3=الإستمارة!$D$13,BV3=الإستمارة!$D$14,BV3=الإستمارة!$D$15,BV3=الإستمارة!$D$16,BV3=الإستمارة!$D$17,BV3=الإستمارة!$D$18),VLOOKUP(BV3,الإستمارة!$D$11:$I$18,6,0),VLOOKUP(BV3,الإستمارة!$L$11:$Q$18,6,0)),"")</f>
        <v/>
      </c>
      <c r="BW5" s="133" t="e">
        <f>IF(VLOOKUP(BV3,'إختيار المقررات'!$BN$5:$BR$54,5,0)="","",VLOOKUP(BV3,'إختيار المقررات'!$BN$5:$BR$54,5,0))</f>
        <v>#N/A</v>
      </c>
      <c r="BX5" s="134" t="str">
        <f>IFERROR(IF(OR(BX3=الإستمارة!$D$11,BX3=الإستمارة!$D$12,BX3=الإستمارة!$D$13,BX3=الإستمارة!$D$14,BX3=الإستمارة!$D$15,BX3=الإستمارة!$D$16,BX3=الإستمارة!$D$17,BX3=الإستمارة!$D$18),VLOOKUP(BX3,الإستمارة!$D$11:$I$18,6,0),VLOOKUP(BX3,الإستمارة!$L$11:$Q$18,6,0)),"")</f>
        <v/>
      </c>
      <c r="BY5" s="133" t="e">
        <f>IF(VLOOKUP(BX3,'إختيار المقررات'!$BN$5:$BR$54,5,0)="","",VLOOKUP(BX3,'إختيار المقررات'!$BN$5:$BR$54,5,0))</f>
        <v>#N/A</v>
      </c>
      <c r="BZ5" s="134" t="str">
        <f>IFERROR(IF(OR(BZ3=الإستمارة!$D$11,BZ3=الإستمارة!$D$12,BZ3=الإستمارة!$D$13,BZ3=الإستمارة!$D$14,BZ3=الإستمارة!$D$15,BZ3=الإستمارة!$D$16,BZ3=الإستمارة!$D$17,BZ3=الإستمارة!$D$18),VLOOKUP(BZ3,الإستمارة!$D$11:$I$18,6,0),VLOOKUP(BZ3,الإستمارة!$L$11:$Q$18,6,0)),"")</f>
        <v/>
      </c>
      <c r="CA5" s="133" t="e">
        <f>IF(VLOOKUP(BZ3,'إختيار المقررات'!$BN$5:$BR$54,5,0)="","",VLOOKUP(BZ3,'إختيار المقررات'!$BN$5:$BR$54,5,0))</f>
        <v>#N/A</v>
      </c>
      <c r="CB5" s="134" t="str">
        <f>IFERROR(IF(OR(CB3=الإستمارة!$D$11,CB3=الإستمارة!$D$12,CB3=الإستمارة!$D$13,CB3=الإستمارة!$D$14,CB3=الإستمارة!$D$15,CB3=الإستمارة!$D$16,CB3=الإستمارة!$D$17,CB3=الإستمارة!$D$18),VLOOKUP(CB3,الإستمارة!$D$11:$I$18,6,0),VLOOKUP(CB3,الإستمارة!$L$11:$Q$18,6,0)),"")</f>
        <v/>
      </c>
      <c r="CC5" s="133" t="e">
        <f>IF(VLOOKUP(CB3,'إختيار المقررات'!$BN$5:$BR$54,5,0)="","",VLOOKUP(CB3,'إختيار المقررات'!$BN$5:$BR$54,5,0))</f>
        <v>#N/A</v>
      </c>
      <c r="CD5" s="134" t="str">
        <f>IFERROR(IF(OR(CD3=الإستمارة!$D$11,CD3=الإستمارة!$D$12,CD3=الإستمارة!$D$13,CD3=الإستمارة!$D$14,CD3=الإستمارة!$D$15,CD3=الإستمارة!$D$16,CD3=الإستمارة!$D$17,CD3=الإستمارة!$D$18),VLOOKUP(CD3,الإستمارة!$D$11:$I$18,6,0),VLOOKUP(CD3,الإستمارة!$L$11:$Q$18,6,0)),"")</f>
        <v/>
      </c>
      <c r="CE5" s="135" t="e">
        <f>IF(VLOOKUP(CD3,'إختيار المقررات'!$BN$5:$BR$54,5,0)="","",VLOOKUP(CD3,'إختيار المقررات'!$BN$5:$BR$54,5,0))</f>
        <v>#N/A</v>
      </c>
      <c r="CF5" s="136" t="str">
        <f>IFERROR(IF(OR(CF3=الإستمارة!$D$11,CF3=الإستمارة!$D$12,CF3=الإستمارة!$D$13,CF3=الإستمارة!$D$14,CF3=الإستمارة!$D$15,CF3=الإستمارة!$D$16,CF3=الإستمارة!$D$17,CF3=الإستمارة!$D$18),VLOOKUP(CF3,الإستمارة!$D$11:$I$18,6,0),VLOOKUP(CF3,الإستمارة!$L$11:$Q$18,6,0)),"")</f>
        <v/>
      </c>
      <c r="CG5" s="133" t="e">
        <f>IF(VLOOKUP(CF3,'إختيار المقررات'!$BN$5:$BR$54,5,0)="","",VLOOKUP(CF3,'إختيار المقررات'!$BN$5:$BR$54,5,0))</f>
        <v>#N/A</v>
      </c>
      <c r="CH5" s="134" t="str">
        <f>IFERROR(IF(OR(CH3=الإستمارة!$D$11,CH3=الإستمارة!$D$12,CH3=الإستمارة!$D$13,CH3=الإستمارة!$D$14,CH3=الإستمارة!$D$15,CH3=الإستمارة!$D$16,CH3=الإستمارة!$D$17,CH3=الإستمارة!$D$18),VLOOKUP(CH3,الإستمارة!$D$11:$I$18,6,0),VLOOKUP(CH3,الإستمارة!$L$11:$Q$18,6,0)),"")</f>
        <v/>
      </c>
      <c r="CI5" s="133" t="e">
        <f>IF(VLOOKUP(CH3,'إختيار المقررات'!$BN$5:$BR$54,5,0)="","",VLOOKUP(CH3,'إختيار المقررات'!$BN$5:$BR$54,5,0))</f>
        <v>#N/A</v>
      </c>
      <c r="CJ5" s="134" t="str">
        <f>IFERROR(IF(OR(CJ3=الإستمارة!$D$11,CJ3=الإستمارة!$D$12,CJ3=الإستمارة!$D$13,CJ3=الإستمارة!$D$14,CJ3=الإستمارة!$D$15,CJ3=الإستمارة!$D$16,CJ3=الإستمارة!$D$17,CJ3=الإستمارة!$D$18),VLOOKUP(CJ3,الإستمارة!$D$11:$I$18,6,0),VLOOKUP(CJ3,الإستمارة!$L$11:$Q$18,6,0)),"")</f>
        <v/>
      </c>
      <c r="CK5" s="133" t="e">
        <f>IF(VLOOKUP(CJ3,'إختيار المقررات'!$BN$5:$BR$54,5,0)="","",VLOOKUP(CJ3,'إختيار المقررات'!$BN$5:$BR$54,5,0))</f>
        <v>#N/A</v>
      </c>
      <c r="CL5" s="134" t="str">
        <f>IFERROR(IF(OR(CL3=الإستمارة!$D$11,CL3=الإستمارة!$D$12,CL3=الإستمارة!$D$13,CL3=الإستمارة!$D$14,CL3=الإستمارة!$D$15,CL3=الإستمارة!$D$16,CL3=الإستمارة!$D$17,CL3=الإستمارة!$D$18),VLOOKUP(CL3,الإستمارة!$D$11:$I$18,6,0),VLOOKUP(CL3,الإستمارة!$L$11:$Q$18,6,0)),"")</f>
        <v/>
      </c>
      <c r="CM5" s="133" t="e">
        <f>IF(VLOOKUP(CL3,'إختيار المقررات'!$BN$5:$BR$54,5,0)="","",VLOOKUP(CL3,'إختيار المقررات'!$BN$5:$BR$54,5,0))</f>
        <v>#N/A</v>
      </c>
      <c r="CN5" s="134" t="str">
        <f>IFERROR(IF(OR(CN3=الإستمارة!$D$11,CN3=الإستمارة!$D$12,CN3=الإستمارة!$D$13,CN3=الإستمارة!$D$14,CN3=الإستمارة!$D$15,CN3=الإستمارة!$D$16,CN3=الإستمارة!$D$17,CN3=الإستمارة!$D$18),VLOOKUP(CN3,الإستمارة!$D$11:$I$18,6,0),VLOOKUP(CN3,الإستمارة!$L$11:$Q$18,6,0)),"")</f>
        <v/>
      </c>
      <c r="CO5" s="133" t="e">
        <f>IF(VLOOKUP(CN3,'إختيار المقررات'!$BN$5:$BR$54,5,0)="","",VLOOKUP(CN3,'إختيار المقررات'!$BN$5:$BR$54,5,0))</f>
        <v>#N/A</v>
      </c>
      <c r="CP5" s="134" t="str">
        <f>IFERROR(IF(OR(CP3=الإستمارة!$D$11,CP3=الإستمارة!$D$12,CP3=الإستمارة!$D$13,CP3=الإستمارة!$D$14,CP3=الإستمارة!$D$15,CP3=الإستمارة!$D$16,CP3=الإستمارة!$D$17,CP3=الإستمارة!$D$18),VLOOKUP(CP3,الإستمارة!$D$11:$I$18,6,0),VLOOKUP(CP3,الإستمارة!$L$11:$Q$18,6,0)),"")</f>
        <v/>
      </c>
      <c r="CQ5" s="137" t="e">
        <f>IF(VLOOKUP(CP3,'إختيار المقررات'!$BN$5:$BR$54,5,0)="","",VLOOKUP(CP3,'إختيار المقررات'!$BN$5:$BR$54,5,0))</f>
        <v>#N/A</v>
      </c>
      <c r="CR5" s="132" t="str">
        <f>IFERROR(IF(OR(CR3=الإستمارة!$D$11,CR3=الإستمارة!$D$12,CR3=الإستمارة!$D$13,CR3=الإستمارة!$D$14,CR3=الإستمارة!$D$15,CR3=الإستمارة!$D$16,CR3=الإستمارة!$D$17,CR3=الإستمارة!$D$18),VLOOKUP(CR3,الإستمارة!$D$11:$I$18,6,0),VLOOKUP(CR3,الإستمارة!$L$11:$Q$18,6,0)),"")</f>
        <v/>
      </c>
      <c r="CS5" s="133" t="e">
        <f>IF(VLOOKUP(CR3,'إختيار المقررات'!$BN$5:$BR$54,5,0)="","",VLOOKUP(CR3,'إختيار المقررات'!$BN$5:$BR$54,5,0))</f>
        <v>#N/A</v>
      </c>
      <c r="CT5" s="134" t="str">
        <f>IFERROR(IF(OR(CT3=الإستمارة!$D$11,CT3=الإستمارة!$D$12,CT3=الإستمارة!$D$13,CT3=الإستمارة!$D$14,CT3=الإستمارة!$D$15,CT3=الإستمارة!$D$16,CT3=الإستمارة!$D$17,CT3=الإستمارة!$D$18),VLOOKUP(CT3,الإستمارة!$D$11:$I$18,6,0),VLOOKUP(CT3,الإستمارة!$L$11:$Q$18,6,0)),"")</f>
        <v/>
      </c>
      <c r="CU5" s="133" t="e">
        <f>IF(VLOOKUP(CT3,'إختيار المقررات'!$BN$5:$BR$54,5,0)="","",VLOOKUP(CT3,'إختيار المقررات'!$BN$5:$BR$54,5,0))</f>
        <v>#N/A</v>
      </c>
      <c r="CV5" s="134" t="str">
        <f>IFERROR(IF(OR(CV3=الإستمارة!$D$11,CV3=الإستمارة!$D$12,CV3=الإستمارة!$D$13,CV3=الإستمارة!$D$14,CV3=الإستمارة!$D$15,CV3=الإستمارة!$D$16,CV3=الإستمارة!$D$17,CV3=الإستمارة!$D$18),VLOOKUP(CV3,الإستمارة!$D$11:$I$18,6,0),VLOOKUP(CV3,الإستمارة!$L$11:$Q$18,6,0)),"")</f>
        <v/>
      </c>
      <c r="CW5" s="133" t="e">
        <f>IF(VLOOKUP(CV3,'إختيار المقررات'!$BN$5:$BR$54,5,0)="","",VLOOKUP(CV3,'إختيار المقررات'!$BN$5:$BR$54,5,0))</f>
        <v>#N/A</v>
      </c>
      <c r="CX5" s="134" t="str">
        <f>IFERROR(IF(OR(CX3=الإستمارة!$D$11,CX3=الإستمارة!$D$12,CX3=الإستمارة!$D$13,CX3=الإستمارة!$D$14,CX3=الإستمارة!$D$15,CX3=الإستمارة!$D$16,CX3=الإستمارة!$D$17,CX3=الإستمارة!$D$18),VLOOKUP(CX3,الإستمارة!$D$11:$I$18,6,0),VLOOKUP(CX3,الإستمارة!$L$11:$Q$18,6,0)),"")</f>
        <v/>
      </c>
      <c r="CY5" s="133" t="e">
        <f>IF(VLOOKUP(CX3,'إختيار المقررات'!$BN$5:$BR$54,5,0)="","",VLOOKUP(CX3,'إختيار المقررات'!$BN$5:$BR$54,5,0))</f>
        <v>#N/A</v>
      </c>
      <c r="CZ5" s="139" t="e">
        <f>'إختيار المقررات'!P5</f>
        <v>#N/A</v>
      </c>
      <c r="DA5" s="140" t="e">
        <f>'إختيار المقررات'!V5</f>
        <v>#N/A</v>
      </c>
      <c r="DB5" s="141" t="e">
        <f>'إختيار المقررات'!AB5</f>
        <v>#N/A</v>
      </c>
      <c r="DC5" s="142">
        <f>'إختيار المقررات'!D5</f>
        <v>0</v>
      </c>
      <c r="DD5" s="143">
        <f>'إختيار المقررات'!AH10</f>
        <v>0</v>
      </c>
      <c r="DE5" s="144">
        <f>'إختيار المقررات'!AH9</f>
        <v>0</v>
      </c>
      <c r="DF5" s="144" t="e">
        <f>'إختيار المقررات'!AH7</f>
        <v>#N/A</v>
      </c>
      <c r="DG5" s="144" t="e">
        <f>'إختيار المقررات'!AH8</f>
        <v>#N/A</v>
      </c>
      <c r="DH5" s="145" t="e">
        <f>'إختيار المقررات'!AH12</f>
        <v>#N/A</v>
      </c>
      <c r="DI5" s="144">
        <f>'إختيار المقررات'!AH13</f>
        <v>0</v>
      </c>
      <c r="DJ5" s="144" t="e">
        <f>'إختيار المقررات'!AH14</f>
        <v>#N/A</v>
      </c>
      <c r="DK5" s="144" t="e">
        <f>'إختيار المقررات'!AH15</f>
        <v>#N/A</v>
      </c>
      <c r="DL5" s="139">
        <f>'إختيار المقررات'!AH16</f>
        <v>0</v>
      </c>
      <c r="DM5" s="146">
        <f>'إختيار المقررات'!AH17</f>
        <v>0</v>
      </c>
      <c r="DN5" s="144">
        <f>'إختيار المقررات'!AH18</f>
        <v>0</v>
      </c>
      <c r="DO5" s="147">
        <f>SUM(DL5:DN5)</f>
        <v>0</v>
      </c>
      <c r="DP5" s="139">
        <f>'إختيار المقررات'!AB2</f>
        <v>0</v>
      </c>
      <c r="DQ5" s="140">
        <f>'إختيار المقررات'!V2</f>
        <v>0</v>
      </c>
      <c r="DR5" s="140">
        <f>'إختيار المقررات'!P2</f>
        <v>0</v>
      </c>
      <c r="DS5" s="147">
        <f>'إختيار المقررات'!G2</f>
        <v>0</v>
      </c>
      <c r="DT5" s="147" t="str">
        <f>'إختيار المقررات'!V10</f>
        <v>الإنكليزية</v>
      </c>
      <c r="DU5" s="147" t="str">
        <f>'إختيار المقررات'!V13</f>
        <v/>
      </c>
      <c r="DV5" s="147" t="str">
        <f>'إختيار المقررات'!V14</f>
        <v/>
      </c>
      <c r="DW5" s="147" t="str">
        <f>'إختيار المقررات'!V15</f>
        <v/>
      </c>
      <c r="DX5" s="147" t="str">
        <f>'إختيار المقررات'!V16</f>
        <v/>
      </c>
      <c r="DY5" s="147" t="str">
        <f>'إختيار المقررات'!V17</f>
        <v/>
      </c>
      <c r="DZ5" s="147" t="str">
        <f>'إختيار المقررات'!V18</f>
        <v/>
      </c>
      <c r="EA5" s="147" t="str">
        <f>'إختيار المقررات'!V19</f>
        <v/>
      </c>
      <c r="EB5" s="147" t="str">
        <f>'إختيار المقررات'!V20</f>
        <v/>
      </c>
      <c r="EC5" s="147" t="e">
        <f>'إدخال البيانات'!F1</f>
        <v>#N/A</v>
      </c>
    </row>
  </sheetData>
  <sheetProtection algorithmName="SHA-512" hashValue="EjPbfr5FJYfFENRdDUJI9VWtl+jrkIBy2bS00aRrSCkL5kkZxYFo0ohfoMloFGifOjfCuljK424J8delfCZklA==" saltValue="sV428Bs3xeP2QBPoaXFT1Q==" spinCount="100000" sheet="1" objects="1" scenarios="1"/>
  <mergeCells count="136">
    <mergeCell ref="B1:C1"/>
    <mergeCell ref="D1:J2"/>
    <mergeCell ref="T2:AE2"/>
    <mergeCell ref="AP2:BA2"/>
    <mergeCell ref="CZ1:DB2"/>
    <mergeCell ref="DC1:DC2"/>
    <mergeCell ref="DD1:DK2"/>
    <mergeCell ref="DL1:DO2"/>
    <mergeCell ref="DP1:DS2"/>
    <mergeCell ref="M1:M4"/>
    <mergeCell ref="P3:P4"/>
    <mergeCell ref="S1:S4"/>
    <mergeCell ref="P1:R2"/>
    <mergeCell ref="Q3:Q4"/>
    <mergeCell ref="L1:L4"/>
    <mergeCell ref="N1:N4"/>
    <mergeCell ref="O1:O4"/>
    <mergeCell ref="AN4:AO4"/>
    <mergeCell ref="R3:R4"/>
    <mergeCell ref="BN3:BO3"/>
    <mergeCell ref="BP3:BQ3"/>
    <mergeCell ref="T4:U4"/>
    <mergeCell ref="V4:W4"/>
    <mergeCell ref="X4:Y4"/>
    <mergeCell ref="DU1:DZ4"/>
    <mergeCell ref="DJ3:DJ4"/>
    <mergeCell ref="AV3:AW3"/>
    <mergeCell ref="AX3:AY3"/>
    <mergeCell ref="BD3:BE3"/>
    <mergeCell ref="BH3:BI3"/>
    <mergeCell ref="BB2:BK2"/>
    <mergeCell ref="AP1:BK1"/>
    <mergeCell ref="T1:AO1"/>
    <mergeCell ref="Z3:AA3"/>
    <mergeCell ref="AB3:AC3"/>
    <mergeCell ref="AD3:AE3"/>
    <mergeCell ref="AF3:AG3"/>
    <mergeCell ref="AH3:AI3"/>
    <mergeCell ref="T3:U3"/>
    <mergeCell ref="V3:W3"/>
    <mergeCell ref="X3:Y3"/>
    <mergeCell ref="BL2:BU2"/>
    <mergeCell ref="BR3:BS3"/>
    <mergeCell ref="BL3:BM3"/>
    <mergeCell ref="CJ3:CK3"/>
    <mergeCell ref="BV3:BW3"/>
    <mergeCell ref="BV4:BW4"/>
    <mergeCell ref="BX4:BY4"/>
    <mergeCell ref="BF3:BG3"/>
    <mergeCell ref="AF2:AO2"/>
    <mergeCell ref="AZ3:BA3"/>
    <mergeCell ref="AJ3:AK3"/>
    <mergeCell ref="AR3:AS3"/>
    <mergeCell ref="Z4:AA4"/>
    <mergeCell ref="AB4:AC4"/>
    <mergeCell ref="AD4:AE4"/>
    <mergeCell ref="AF4:AG4"/>
    <mergeCell ref="AH4:AI4"/>
    <mergeCell ref="AP4:AQ4"/>
    <mergeCell ref="AR4:AS4"/>
    <mergeCell ref="BB4:BC4"/>
    <mergeCell ref="BD4:BE4"/>
    <mergeCell ref="AJ4:AK4"/>
    <mergeCell ref="AL4:AM4"/>
    <mergeCell ref="CF1:CY1"/>
    <mergeCell ref="BL1:CE1"/>
    <mergeCell ref="AL3:AM3"/>
    <mergeCell ref="AT4:AU4"/>
    <mergeCell ref="CD3:CE3"/>
    <mergeCell ref="BV2:CE2"/>
    <mergeCell ref="CF2:CO2"/>
    <mergeCell ref="BN4:BO4"/>
    <mergeCell ref="BZ4:CA4"/>
    <mergeCell ref="BP4:BQ4"/>
    <mergeCell ref="BR4:BS4"/>
    <mergeCell ref="CJ4:CK4"/>
    <mergeCell ref="CL4:CM4"/>
    <mergeCell ref="CN4:CO4"/>
    <mergeCell ref="CP4:CQ4"/>
    <mergeCell ref="CR4:CS4"/>
    <mergeCell ref="CT4:CU4"/>
    <mergeCell ref="CV4:CW4"/>
    <mergeCell ref="AN3:AO3"/>
    <mergeCell ref="BF4:BG4"/>
    <mergeCell ref="BH4:BI4"/>
    <mergeCell ref="BJ4:BK4"/>
    <mergeCell ref="BL4:BM4"/>
    <mergeCell ref="BT3:BU3"/>
    <mergeCell ref="DD3:DD4"/>
    <mergeCell ref="DN3:DN4"/>
    <mergeCell ref="CP2:CY2"/>
    <mergeCell ref="BJ3:BK3"/>
    <mergeCell ref="DB3:DB4"/>
    <mergeCell ref="DE3:DE4"/>
    <mergeCell ref="CX4:CY4"/>
    <mergeCell ref="DL3:DL4"/>
    <mergeCell ref="CB4:CC4"/>
    <mergeCell ref="CD4:CE4"/>
    <mergeCell ref="CF4:CG4"/>
    <mergeCell ref="CH4:CI4"/>
    <mergeCell ref="DK3:DK4"/>
    <mergeCell ref="CH3:CI3"/>
    <mergeCell ref="CL3:CM3"/>
    <mergeCell ref="BX3:BY3"/>
    <mergeCell ref="BZ3:CA3"/>
    <mergeCell ref="CF3:CG3"/>
    <mergeCell ref="CT3:CU3"/>
    <mergeCell ref="CV3:CW3"/>
    <mergeCell ref="CN3:CO3"/>
    <mergeCell ref="CX3:CY3"/>
    <mergeCell ref="BT4:BU4"/>
    <mergeCell ref="CB3:CC3"/>
    <mergeCell ref="DS3:DS4"/>
    <mergeCell ref="DT3:DT4"/>
    <mergeCell ref="DC3:DC4"/>
    <mergeCell ref="DG3:DG4"/>
    <mergeCell ref="DH3:DH4"/>
    <mergeCell ref="DI3:DI4"/>
    <mergeCell ref="DP3:DP4"/>
    <mergeCell ref="G3:G4"/>
    <mergeCell ref="DR3:DR4"/>
    <mergeCell ref="BB3:BC3"/>
    <mergeCell ref="K1:K4"/>
    <mergeCell ref="DQ3:DQ4"/>
    <mergeCell ref="DO3:DO4"/>
    <mergeCell ref="CP3:CQ3"/>
    <mergeCell ref="CR3:CS3"/>
    <mergeCell ref="DA3:DA4"/>
    <mergeCell ref="CZ3:CZ4"/>
    <mergeCell ref="AP3:AQ3"/>
    <mergeCell ref="AT3:AU3"/>
    <mergeCell ref="DM3:DM4"/>
    <mergeCell ref="AV4:AW4"/>
    <mergeCell ref="AX4:AY4"/>
    <mergeCell ref="AZ4:BA4"/>
    <mergeCell ref="DF3:DF4"/>
  </mergeCells>
  <conditionalFormatting sqref="A1:A2">
    <cfRule type="duplicateValues" dxfId="211" priority="3"/>
  </conditionalFormatting>
  <conditionalFormatting sqref="A5">
    <cfRule type="duplicateValues" dxfId="210" priority="1"/>
    <cfRule type="duplicateValues" dxfId="209" priority="2"/>
  </conditionalFormatting>
  <hyperlinks>
    <hyperlink ref="B1:B2" r:id="rId1" location="'السجل العام'!A1" display="سجل المسجلين دراسات دوليه ودبلوماسيه.xlsm - 'السجل العام'!A1" xr:uid="{00000000-0004-0000-0400-000000000000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BM641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ColWidth="6.19921875" defaultRowHeight="18" customHeight="1" x14ac:dyDescent="0.25"/>
  <cols>
    <col min="1" max="1" width="6.69921875" style="237" customWidth="1"/>
    <col min="2" max="2" width="6.19921875" style="239"/>
    <col min="3" max="44" width="6.19921875" style="237"/>
    <col min="45" max="45" width="20.69921875" style="237" bestFit="1" customWidth="1"/>
    <col min="46" max="46" width="7.59765625" style="237" customWidth="1"/>
    <col min="47" max="16384" width="6.19921875" style="237"/>
  </cols>
  <sheetData>
    <row r="1" spans="1:64" ht="18" customHeight="1" x14ac:dyDescent="0.25">
      <c r="A1" s="237">
        <v>1</v>
      </c>
      <c r="B1" s="239">
        <v>2</v>
      </c>
      <c r="C1" s="237">
        <v>3</v>
      </c>
      <c r="D1" s="238">
        <v>4</v>
      </c>
      <c r="E1" s="237">
        <v>5</v>
      </c>
      <c r="F1" s="238">
        <v>6</v>
      </c>
      <c r="G1" s="237">
        <v>7</v>
      </c>
      <c r="H1" s="238">
        <v>8</v>
      </c>
      <c r="I1" s="237">
        <v>9</v>
      </c>
      <c r="J1" s="238">
        <v>10</v>
      </c>
      <c r="K1" s="237">
        <v>11</v>
      </c>
      <c r="L1" s="238">
        <v>12</v>
      </c>
      <c r="M1" s="237">
        <v>13</v>
      </c>
      <c r="N1" s="238">
        <v>14</v>
      </c>
      <c r="O1" s="237">
        <v>15</v>
      </c>
      <c r="P1" s="238">
        <v>16</v>
      </c>
      <c r="Q1" s="237">
        <v>17</v>
      </c>
      <c r="R1" s="238">
        <v>18</v>
      </c>
      <c r="S1" s="237">
        <v>19</v>
      </c>
      <c r="T1" s="238">
        <v>20</v>
      </c>
      <c r="U1" s="237">
        <v>21</v>
      </c>
      <c r="V1" s="238">
        <v>22</v>
      </c>
      <c r="W1" s="237">
        <v>23</v>
      </c>
      <c r="X1" s="238">
        <v>24</v>
      </c>
      <c r="Y1" s="237">
        <v>25</v>
      </c>
      <c r="Z1" s="238">
        <v>26</v>
      </c>
      <c r="AA1" s="237">
        <v>27</v>
      </c>
      <c r="AB1" s="238">
        <v>28</v>
      </c>
      <c r="AC1" s="237">
        <v>29</v>
      </c>
      <c r="AD1" s="238">
        <v>30</v>
      </c>
      <c r="AE1" s="237">
        <v>31</v>
      </c>
      <c r="AF1" s="238">
        <v>32</v>
      </c>
      <c r="AG1" s="237">
        <v>33</v>
      </c>
      <c r="AH1" s="238">
        <v>34</v>
      </c>
      <c r="AI1" s="237">
        <v>35</v>
      </c>
      <c r="AJ1" s="238">
        <v>36</v>
      </c>
      <c r="AK1" s="237">
        <v>37</v>
      </c>
      <c r="AL1" s="238">
        <v>38</v>
      </c>
      <c r="AM1" s="237">
        <v>39</v>
      </c>
      <c r="AN1" s="238">
        <v>40</v>
      </c>
      <c r="AO1" s="237">
        <v>41</v>
      </c>
      <c r="AP1" s="238">
        <v>42</v>
      </c>
      <c r="AQ1" s="237">
        <v>43</v>
      </c>
      <c r="AR1" s="238">
        <v>44</v>
      </c>
      <c r="AS1" s="237">
        <v>45</v>
      </c>
      <c r="AT1" s="238">
        <v>46</v>
      </c>
    </row>
    <row r="2" spans="1:64" ht="18" customHeight="1" x14ac:dyDescent="0.25">
      <c r="A2" s="242" t="s">
        <v>844</v>
      </c>
      <c r="B2" s="243" t="s">
        <v>88</v>
      </c>
      <c r="C2" s="244">
        <v>1</v>
      </c>
      <c r="D2" s="244">
        <v>2</v>
      </c>
      <c r="E2" s="244">
        <v>3</v>
      </c>
      <c r="F2" s="244">
        <v>4</v>
      </c>
      <c r="G2" s="244">
        <v>5</v>
      </c>
      <c r="H2" s="244">
        <v>102</v>
      </c>
      <c r="I2" s="244">
        <v>6</v>
      </c>
      <c r="J2" s="244">
        <v>7</v>
      </c>
      <c r="K2" s="244">
        <v>8</v>
      </c>
      <c r="L2" s="244">
        <v>9</v>
      </c>
      <c r="M2" s="244">
        <v>10</v>
      </c>
      <c r="N2" s="244">
        <v>11</v>
      </c>
      <c r="O2" s="244">
        <v>12</v>
      </c>
      <c r="P2" s="244">
        <v>13</v>
      </c>
      <c r="Q2" s="244">
        <v>14</v>
      </c>
      <c r="R2" s="244">
        <v>15</v>
      </c>
      <c r="S2" s="244">
        <v>302</v>
      </c>
      <c r="T2" s="244">
        <v>16</v>
      </c>
      <c r="U2" s="244">
        <v>17</v>
      </c>
      <c r="V2" s="244">
        <v>18</v>
      </c>
      <c r="W2" s="244">
        <v>19</v>
      </c>
      <c r="X2" s="244">
        <v>20</v>
      </c>
      <c r="Y2" s="244">
        <v>21</v>
      </c>
      <c r="Z2" s="244">
        <v>22</v>
      </c>
      <c r="AA2" s="244">
        <v>23</v>
      </c>
      <c r="AB2" s="244">
        <v>24</v>
      </c>
      <c r="AC2" s="244">
        <v>25</v>
      </c>
      <c r="AD2" s="244">
        <v>26</v>
      </c>
      <c r="AE2" s="244">
        <v>27</v>
      </c>
      <c r="AF2" s="244">
        <v>28</v>
      </c>
      <c r="AG2" s="244">
        <v>29</v>
      </c>
      <c r="AH2" s="244">
        <v>30</v>
      </c>
      <c r="AI2" s="244">
        <v>31</v>
      </c>
      <c r="AJ2" s="244">
        <v>32</v>
      </c>
      <c r="AK2" s="244">
        <v>33</v>
      </c>
      <c r="AL2" s="244">
        <v>34</v>
      </c>
      <c r="AM2" s="244">
        <v>35</v>
      </c>
      <c r="AN2" s="244">
        <v>36</v>
      </c>
      <c r="AO2" s="244">
        <v>37</v>
      </c>
      <c r="AP2" s="244">
        <v>38</v>
      </c>
      <c r="AQ2" s="244">
        <v>39</v>
      </c>
      <c r="AR2" s="244">
        <v>40</v>
      </c>
      <c r="AT2" s="237" t="s">
        <v>1747</v>
      </c>
    </row>
    <row r="3" spans="1:64" s="245" customFormat="1" ht="13.8" x14ac:dyDescent="0.25">
      <c r="A3" s="241">
        <v>402450</v>
      </c>
      <c r="B3" s="241" t="s">
        <v>112</v>
      </c>
      <c r="C3" s="241"/>
      <c r="D3" s="241" t="s">
        <v>154</v>
      </c>
      <c r="E3" s="241" t="s">
        <v>154</v>
      </c>
      <c r="F3" s="241"/>
      <c r="G3" s="241"/>
      <c r="H3" s="241"/>
      <c r="I3" s="241" t="s">
        <v>154</v>
      </c>
      <c r="J3" s="241" t="s">
        <v>152</v>
      </c>
      <c r="K3" s="241" t="s">
        <v>154</v>
      </c>
      <c r="L3" s="241" t="s">
        <v>150</v>
      </c>
      <c r="M3" s="241" t="s">
        <v>150</v>
      </c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</row>
    <row r="4" spans="1:64" s="245" customFormat="1" ht="13.8" x14ac:dyDescent="0.25">
      <c r="A4" s="241">
        <v>405106</v>
      </c>
      <c r="B4" s="241" t="s">
        <v>112</v>
      </c>
      <c r="C4" s="241"/>
      <c r="D4" s="241" t="s">
        <v>154</v>
      </c>
      <c r="E4" s="241" t="s">
        <v>154</v>
      </c>
      <c r="F4" s="241"/>
      <c r="G4" s="241" t="s">
        <v>154</v>
      </c>
      <c r="H4" s="241"/>
      <c r="I4" s="241" t="s">
        <v>154</v>
      </c>
      <c r="J4" s="241" t="s">
        <v>150</v>
      </c>
      <c r="K4" s="241" t="s">
        <v>150</v>
      </c>
      <c r="L4" s="241" t="s">
        <v>150</v>
      </c>
      <c r="M4" s="241" t="s">
        <v>154</v>
      </c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</row>
    <row r="5" spans="1:64" s="245" customFormat="1" ht="13.8" x14ac:dyDescent="0.25">
      <c r="A5" s="241">
        <v>407454</v>
      </c>
      <c r="B5" s="241" t="s">
        <v>112</v>
      </c>
      <c r="C5" s="241"/>
      <c r="D5" s="241" t="s">
        <v>154</v>
      </c>
      <c r="E5" s="241" t="s">
        <v>154</v>
      </c>
      <c r="F5" s="241"/>
      <c r="G5" s="241"/>
      <c r="H5" s="241"/>
      <c r="I5" s="241"/>
      <c r="J5" s="241" t="s">
        <v>154</v>
      </c>
      <c r="K5" s="241" t="s">
        <v>150</v>
      </c>
      <c r="L5" s="241" t="s">
        <v>150</v>
      </c>
      <c r="M5" s="241" t="s">
        <v>154</v>
      </c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</row>
    <row r="6" spans="1:64" s="245" customFormat="1" ht="13.8" x14ac:dyDescent="0.25">
      <c r="A6" s="245">
        <v>409150</v>
      </c>
      <c r="B6" s="245" t="s">
        <v>112</v>
      </c>
      <c r="C6" s="245" t="s">
        <v>1169</v>
      </c>
      <c r="D6" s="245" t="s">
        <v>1169</v>
      </c>
      <c r="E6" s="245" t="s">
        <v>1169</v>
      </c>
      <c r="F6" s="245" t="s">
        <v>1169</v>
      </c>
      <c r="G6" s="245" t="s">
        <v>1169</v>
      </c>
      <c r="H6" s="245" t="s">
        <v>1169</v>
      </c>
      <c r="I6" s="245" t="s">
        <v>1169</v>
      </c>
      <c r="J6" s="245" t="s">
        <v>1169</v>
      </c>
      <c r="K6" s="245" t="s">
        <v>1169</v>
      </c>
      <c r="L6" s="245" t="s">
        <v>1169</v>
      </c>
      <c r="M6" s="245" t="s">
        <v>1169</v>
      </c>
      <c r="AS6" s="245" t="s">
        <v>857</v>
      </c>
      <c r="AT6" s="245" t="s">
        <v>112</v>
      </c>
    </row>
    <row r="7" spans="1:64" s="245" customFormat="1" ht="13.8" x14ac:dyDescent="0.25">
      <c r="A7" s="241">
        <v>410768</v>
      </c>
      <c r="B7" s="241" t="s">
        <v>112</v>
      </c>
      <c r="C7" s="241"/>
      <c r="D7" s="241"/>
      <c r="E7" s="241" t="s">
        <v>154</v>
      </c>
      <c r="F7" s="241"/>
      <c r="G7" s="241"/>
      <c r="H7" s="241" t="s">
        <v>154</v>
      </c>
      <c r="I7" s="241" t="s">
        <v>152</v>
      </c>
      <c r="J7" s="241" t="s">
        <v>152</v>
      </c>
      <c r="K7" s="241"/>
      <c r="L7" s="241" t="s">
        <v>150</v>
      </c>
      <c r="M7" s="241" t="s">
        <v>154</v>
      </c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37"/>
      <c r="AV7" s="237"/>
      <c r="AW7" s="237"/>
      <c r="AX7" s="237"/>
      <c r="AY7" s="237"/>
      <c r="AZ7" s="237"/>
      <c r="BA7" s="237"/>
      <c r="BB7" s="237"/>
      <c r="BC7" s="237"/>
      <c r="BD7" s="237"/>
      <c r="BE7" s="237"/>
      <c r="BF7" s="237"/>
      <c r="BG7" s="237"/>
      <c r="BH7" s="237"/>
      <c r="BI7" s="237"/>
      <c r="BJ7" s="237"/>
      <c r="BK7" s="237"/>
      <c r="BL7" s="237"/>
    </row>
    <row r="8" spans="1:64" s="245" customFormat="1" ht="13.8" x14ac:dyDescent="0.25">
      <c r="A8" s="241">
        <v>411275</v>
      </c>
      <c r="B8" s="241" t="s">
        <v>112</v>
      </c>
      <c r="C8" s="241"/>
      <c r="D8" s="241"/>
      <c r="E8" s="241" t="s">
        <v>154</v>
      </c>
      <c r="F8" s="241"/>
      <c r="G8" s="241" t="s">
        <v>154</v>
      </c>
      <c r="H8" s="241" t="s">
        <v>154</v>
      </c>
      <c r="I8" s="241" t="s">
        <v>154</v>
      </c>
      <c r="J8" s="241" t="s">
        <v>150</v>
      </c>
      <c r="K8" s="241" t="s">
        <v>150</v>
      </c>
      <c r="L8" s="241" t="s">
        <v>150</v>
      </c>
      <c r="M8" s="241" t="s">
        <v>150</v>
      </c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</row>
    <row r="9" spans="1:64" s="245" customFormat="1" ht="13.8" x14ac:dyDescent="0.25">
      <c r="A9" s="241">
        <v>411878</v>
      </c>
      <c r="B9" s="241" t="s">
        <v>112</v>
      </c>
      <c r="C9" s="241" t="s">
        <v>152</v>
      </c>
      <c r="D9" s="241"/>
      <c r="E9" s="241" t="s">
        <v>152</v>
      </c>
      <c r="F9" s="241" t="s">
        <v>152</v>
      </c>
      <c r="G9" s="241"/>
      <c r="H9" s="241" t="s">
        <v>152</v>
      </c>
      <c r="I9" s="241" t="s">
        <v>150</v>
      </c>
      <c r="J9" s="241" t="s">
        <v>150</v>
      </c>
      <c r="K9" s="241" t="s">
        <v>150</v>
      </c>
      <c r="L9" s="241"/>
      <c r="M9" s="241" t="s">
        <v>150</v>
      </c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37"/>
      <c r="AV9" s="237"/>
      <c r="AW9" s="237"/>
      <c r="AX9" s="237"/>
      <c r="AY9" s="237"/>
      <c r="AZ9" s="237"/>
      <c r="BA9" s="237"/>
      <c r="BB9" s="237"/>
      <c r="BC9" s="237"/>
      <c r="BD9" s="237"/>
      <c r="BE9" s="237"/>
      <c r="BF9" s="237"/>
      <c r="BG9" s="237"/>
      <c r="BH9" s="237"/>
      <c r="BI9" s="237"/>
      <c r="BJ9" s="237"/>
      <c r="BK9" s="237"/>
      <c r="BL9" s="237"/>
    </row>
    <row r="10" spans="1:64" s="245" customFormat="1" ht="13.8" x14ac:dyDescent="0.25">
      <c r="A10" s="241">
        <v>413170</v>
      </c>
      <c r="B10" s="241" t="s">
        <v>112</v>
      </c>
      <c r="C10" s="241" t="s">
        <v>154</v>
      </c>
      <c r="D10" s="241" t="s">
        <v>154</v>
      </c>
      <c r="E10" s="241" t="s">
        <v>154</v>
      </c>
      <c r="F10" s="241" t="s">
        <v>154</v>
      </c>
      <c r="G10" s="241" t="s">
        <v>154</v>
      </c>
      <c r="H10" s="241" t="s">
        <v>154</v>
      </c>
      <c r="I10" s="241" t="s">
        <v>154</v>
      </c>
      <c r="J10" s="241" t="s">
        <v>150</v>
      </c>
      <c r="K10" s="241" t="s">
        <v>150</v>
      </c>
      <c r="L10" s="241" t="s">
        <v>154</v>
      </c>
      <c r="M10" s="241" t="s">
        <v>154</v>
      </c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37"/>
      <c r="AV10" s="237"/>
      <c r="AW10" s="237"/>
      <c r="AX10" s="237"/>
      <c r="AY10" s="237"/>
      <c r="AZ10" s="237"/>
      <c r="BA10" s="237"/>
      <c r="BB10" s="237"/>
      <c r="BC10" s="237"/>
      <c r="BD10" s="237"/>
      <c r="BE10" s="237"/>
      <c r="BF10" s="237"/>
      <c r="BG10" s="237"/>
      <c r="BH10" s="237"/>
      <c r="BI10" s="237"/>
      <c r="BJ10" s="237"/>
      <c r="BK10" s="237"/>
      <c r="BL10" s="237"/>
    </row>
    <row r="11" spans="1:64" s="245" customFormat="1" ht="13.8" x14ac:dyDescent="0.25">
      <c r="A11" s="241">
        <v>413274</v>
      </c>
      <c r="B11" s="241" t="s">
        <v>112</v>
      </c>
      <c r="C11" s="241" t="s">
        <v>154</v>
      </c>
      <c r="D11" s="241"/>
      <c r="E11" s="241" t="s">
        <v>154</v>
      </c>
      <c r="F11" s="241" t="s">
        <v>154</v>
      </c>
      <c r="G11" s="241"/>
      <c r="H11" s="241" t="s">
        <v>150</v>
      </c>
      <c r="I11" s="241" t="s">
        <v>150</v>
      </c>
      <c r="J11" s="241" t="s">
        <v>150</v>
      </c>
      <c r="K11" s="241" t="s">
        <v>150</v>
      </c>
      <c r="L11" s="241"/>
      <c r="M11" s="241" t="s">
        <v>150</v>
      </c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7"/>
      <c r="BG11" s="237"/>
      <c r="BH11" s="237"/>
      <c r="BI11" s="237"/>
      <c r="BJ11" s="237"/>
      <c r="BK11" s="237"/>
      <c r="BL11" s="237"/>
    </row>
    <row r="12" spans="1:64" s="245" customFormat="1" ht="13.8" x14ac:dyDescent="0.25">
      <c r="A12" s="241">
        <v>414261</v>
      </c>
      <c r="B12" s="241" t="s">
        <v>112</v>
      </c>
      <c r="C12" s="241"/>
      <c r="D12" s="241" t="s">
        <v>150</v>
      </c>
      <c r="E12" s="241"/>
      <c r="F12" s="241"/>
      <c r="G12" s="241"/>
      <c r="H12" s="241"/>
      <c r="I12" s="241" t="s">
        <v>154</v>
      </c>
      <c r="J12" s="241" t="s">
        <v>154</v>
      </c>
      <c r="K12" s="241" t="s">
        <v>154</v>
      </c>
      <c r="L12" s="241" t="s">
        <v>154</v>
      </c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37"/>
      <c r="AV12" s="237"/>
      <c r="AW12" s="237"/>
      <c r="AX12" s="237"/>
      <c r="AY12" s="237"/>
      <c r="AZ12" s="237"/>
      <c r="BA12" s="237"/>
      <c r="BB12" s="237"/>
      <c r="BC12" s="237"/>
      <c r="BD12" s="237"/>
      <c r="BE12" s="237"/>
      <c r="BF12" s="237"/>
      <c r="BG12" s="237"/>
      <c r="BH12" s="237"/>
      <c r="BI12" s="237"/>
      <c r="BJ12" s="237"/>
      <c r="BK12" s="237"/>
      <c r="BL12" s="237"/>
    </row>
    <row r="13" spans="1:64" s="245" customFormat="1" ht="13.8" x14ac:dyDescent="0.25">
      <c r="A13" s="241">
        <v>414384</v>
      </c>
      <c r="B13" s="241" t="s">
        <v>112</v>
      </c>
      <c r="C13" s="241"/>
      <c r="D13" s="241"/>
      <c r="E13" s="241" t="s">
        <v>150</v>
      </c>
      <c r="F13" s="241" t="s">
        <v>152</v>
      </c>
      <c r="G13" s="241" t="s">
        <v>150</v>
      </c>
      <c r="H13" s="241" t="s">
        <v>150</v>
      </c>
      <c r="I13" s="241" t="s">
        <v>150</v>
      </c>
      <c r="J13" s="241" t="s">
        <v>150</v>
      </c>
      <c r="K13" s="241" t="s">
        <v>150</v>
      </c>
      <c r="L13" s="241" t="s">
        <v>150</v>
      </c>
      <c r="M13" s="241" t="s">
        <v>150</v>
      </c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37"/>
      <c r="AV13" s="237"/>
      <c r="AW13" s="237"/>
      <c r="AX13" s="237"/>
      <c r="AY13" s="237"/>
      <c r="AZ13" s="237"/>
      <c r="BA13" s="237"/>
      <c r="BB13" s="237"/>
      <c r="BC13" s="237"/>
      <c r="BD13" s="237"/>
      <c r="BE13" s="237"/>
      <c r="BF13" s="237"/>
      <c r="BG13" s="237"/>
      <c r="BH13" s="237"/>
      <c r="BI13" s="237"/>
      <c r="BJ13" s="237"/>
      <c r="BK13" s="237"/>
      <c r="BL13" s="237"/>
    </row>
    <row r="14" spans="1:64" s="245" customFormat="1" ht="13.8" x14ac:dyDescent="0.25">
      <c r="A14" s="241">
        <v>414471</v>
      </c>
      <c r="B14" s="241" t="s">
        <v>112</v>
      </c>
      <c r="C14" s="241"/>
      <c r="D14" s="241" t="s">
        <v>154</v>
      </c>
      <c r="E14" s="241" t="s">
        <v>154</v>
      </c>
      <c r="F14" s="241" t="s">
        <v>154</v>
      </c>
      <c r="G14" s="241" t="s">
        <v>154</v>
      </c>
      <c r="H14" s="241" t="s">
        <v>150</v>
      </c>
      <c r="I14" s="241" t="s">
        <v>154</v>
      </c>
      <c r="J14" s="241" t="s">
        <v>152</v>
      </c>
      <c r="K14" s="241" t="s">
        <v>150</v>
      </c>
      <c r="L14" s="241" t="s">
        <v>150</v>
      </c>
      <c r="M14" s="241" t="s">
        <v>152</v>
      </c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37"/>
      <c r="AV14" s="237"/>
      <c r="AW14" s="237"/>
      <c r="AX14" s="237"/>
      <c r="AY14" s="237"/>
      <c r="AZ14" s="237"/>
      <c r="BA14" s="237"/>
      <c r="BB14" s="237"/>
      <c r="BC14" s="237"/>
      <c r="BD14" s="237"/>
      <c r="BE14" s="237"/>
      <c r="BF14" s="237"/>
      <c r="BG14" s="237"/>
      <c r="BH14" s="237"/>
      <c r="BI14" s="237"/>
      <c r="BJ14" s="237"/>
      <c r="BK14" s="237"/>
      <c r="BL14" s="237"/>
    </row>
    <row r="15" spans="1:64" s="245" customFormat="1" ht="13.8" x14ac:dyDescent="0.25">
      <c r="A15" s="241">
        <v>414587</v>
      </c>
      <c r="B15" s="241" t="s">
        <v>112</v>
      </c>
      <c r="C15" s="241"/>
      <c r="D15" s="241" t="s">
        <v>154</v>
      </c>
      <c r="E15" s="241"/>
      <c r="F15" s="241"/>
      <c r="G15" s="241"/>
      <c r="H15" s="241"/>
      <c r="I15" s="241" t="s">
        <v>150</v>
      </c>
      <c r="J15" s="241" t="s">
        <v>150</v>
      </c>
      <c r="K15" s="241" t="s">
        <v>152</v>
      </c>
      <c r="L15" s="241" t="s">
        <v>150</v>
      </c>
      <c r="M15" s="241" t="s">
        <v>150</v>
      </c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37"/>
      <c r="AV15" s="237"/>
      <c r="AW15" s="237"/>
      <c r="AX15" s="237"/>
      <c r="AY15" s="237"/>
      <c r="AZ15" s="237"/>
      <c r="BA15" s="237"/>
      <c r="BB15" s="237"/>
      <c r="BC15" s="237"/>
      <c r="BD15" s="237"/>
      <c r="BE15" s="237"/>
      <c r="BF15" s="237"/>
      <c r="BG15" s="237"/>
      <c r="BH15" s="237"/>
      <c r="BI15" s="237"/>
      <c r="BJ15" s="237"/>
      <c r="BK15" s="237"/>
      <c r="BL15" s="237"/>
    </row>
    <row r="16" spans="1:64" s="245" customFormat="1" ht="13.8" x14ac:dyDescent="0.25">
      <c r="A16" s="241">
        <v>414923</v>
      </c>
      <c r="B16" s="241" t="s">
        <v>112</v>
      </c>
      <c r="C16" s="241" t="s">
        <v>150</v>
      </c>
      <c r="D16" s="241"/>
      <c r="E16" s="241"/>
      <c r="F16" s="241"/>
      <c r="G16" s="241"/>
      <c r="H16" s="241"/>
      <c r="I16" s="241" t="s">
        <v>150</v>
      </c>
      <c r="J16" s="241" t="s">
        <v>150</v>
      </c>
      <c r="K16" s="241" t="s">
        <v>152</v>
      </c>
      <c r="L16" s="241" t="s">
        <v>152</v>
      </c>
      <c r="M16" s="241" t="s">
        <v>152</v>
      </c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37"/>
      <c r="AV16" s="237"/>
      <c r="AW16" s="237"/>
      <c r="AX16" s="237"/>
      <c r="AY16" s="237"/>
      <c r="AZ16" s="237"/>
      <c r="BA16" s="237"/>
      <c r="BB16" s="237"/>
      <c r="BC16" s="237"/>
      <c r="BD16" s="237"/>
      <c r="BE16" s="237"/>
      <c r="BF16" s="237"/>
      <c r="BG16" s="237"/>
      <c r="BH16" s="237"/>
      <c r="BI16" s="237"/>
      <c r="BJ16" s="237"/>
      <c r="BK16" s="237"/>
      <c r="BL16" s="237"/>
    </row>
    <row r="17" spans="1:64" s="245" customFormat="1" ht="13.8" x14ac:dyDescent="0.25">
      <c r="A17" s="241">
        <v>414948</v>
      </c>
      <c r="B17" s="241" t="s">
        <v>112</v>
      </c>
      <c r="C17" s="241"/>
      <c r="D17" s="241" t="s">
        <v>154</v>
      </c>
      <c r="E17" s="241"/>
      <c r="F17" s="241"/>
      <c r="G17" s="241" t="s">
        <v>154</v>
      </c>
      <c r="H17" s="241" t="s">
        <v>150</v>
      </c>
      <c r="I17" s="241" t="s">
        <v>154</v>
      </c>
      <c r="J17" s="241" t="s">
        <v>150</v>
      </c>
      <c r="K17" s="241" t="s">
        <v>150</v>
      </c>
      <c r="L17" s="241" t="s">
        <v>150</v>
      </c>
      <c r="M17" s="241" t="s">
        <v>150</v>
      </c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37"/>
      <c r="AV17" s="237"/>
      <c r="AW17" s="237"/>
      <c r="AX17" s="237"/>
      <c r="AY17" s="237"/>
      <c r="AZ17" s="237"/>
      <c r="BA17" s="237"/>
      <c r="BB17" s="237"/>
      <c r="BC17" s="237"/>
      <c r="BD17" s="237"/>
      <c r="BE17" s="237"/>
      <c r="BF17" s="237"/>
      <c r="BG17" s="237"/>
      <c r="BH17" s="237"/>
      <c r="BI17" s="237"/>
      <c r="BJ17" s="237"/>
      <c r="BK17" s="237"/>
      <c r="BL17" s="237"/>
    </row>
    <row r="18" spans="1:64" s="245" customFormat="1" ht="13.8" x14ac:dyDescent="0.25">
      <c r="A18" s="241">
        <v>415024</v>
      </c>
      <c r="B18" s="241" t="s">
        <v>112</v>
      </c>
      <c r="C18" s="241"/>
      <c r="D18" s="241" t="s">
        <v>154</v>
      </c>
      <c r="E18" s="241"/>
      <c r="F18" s="241"/>
      <c r="G18" s="241" t="s">
        <v>152</v>
      </c>
      <c r="H18" s="241" t="s">
        <v>150</v>
      </c>
      <c r="I18" s="241" t="s">
        <v>152</v>
      </c>
      <c r="J18" s="241" t="s">
        <v>152</v>
      </c>
      <c r="K18" s="241"/>
      <c r="L18" s="241" t="s">
        <v>150</v>
      </c>
      <c r="M18" s="241" t="s">
        <v>152</v>
      </c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37"/>
      <c r="AV18" s="237"/>
      <c r="AW18" s="237"/>
      <c r="AX18" s="237"/>
      <c r="AY18" s="237"/>
      <c r="AZ18" s="237"/>
      <c r="BA18" s="237"/>
      <c r="BB18" s="237"/>
      <c r="BC18" s="237"/>
      <c r="BD18" s="237"/>
      <c r="BE18" s="237"/>
      <c r="BF18" s="237"/>
      <c r="BG18" s="237"/>
      <c r="BH18" s="237"/>
      <c r="BI18" s="237"/>
      <c r="BJ18" s="237"/>
      <c r="BK18" s="237"/>
      <c r="BL18" s="237"/>
    </row>
    <row r="19" spans="1:64" s="245" customFormat="1" ht="13.8" x14ac:dyDescent="0.25">
      <c r="A19" s="241">
        <v>415252</v>
      </c>
      <c r="B19" s="241" t="s">
        <v>112</v>
      </c>
      <c r="C19" s="241"/>
      <c r="D19" s="241"/>
      <c r="E19" s="241" t="s">
        <v>150</v>
      </c>
      <c r="F19" s="241" t="s">
        <v>154</v>
      </c>
      <c r="G19" s="241"/>
      <c r="H19" s="241"/>
      <c r="I19" s="241"/>
      <c r="J19" s="241" t="s">
        <v>154</v>
      </c>
      <c r="K19" s="241" t="s">
        <v>150</v>
      </c>
      <c r="L19" s="241" t="s">
        <v>154</v>
      </c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  <c r="BG19" s="237"/>
      <c r="BH19" s="237"/>
      <c r="BI19" s="237"/>
      <c r="BJ19" s="237"/>
      <c r="BK19" s="237"/>
      <c r="BL19" s="237"/>
    </row>
    <row r="20" spans="1:64" s="245" customFormat="1" ht="13.8" x14ac:dyDescent="0.25">
      <c r="A20" s="241">
        <v>415328</v>
      </c>
      <c r="B20" s="241" t="s">
        <v>112</v>
      </c>
      <c r="C20" s="241" t="s">
        <v>152</v>
      </c>
      <c r="D20" s="241"/>
      <c r="E20" s="241" t="s">
        <v>152</v>
      </c>
      <c r="F20" s="241" t="s">
        <v>152</v>
      </c>
      <c r="G20" s="241"/>
      <c r="H20" s="241" t="s">
        <v>150</v>
      </c>
      <c r="I20" s="241" t="s">
        <v>150</v>
      </c>
      <c r="J20" s="241" t="s">
        <v>150</v>
      </c>
      <c r="K20" s="241" t="s">
        <v>150</v>
      </c>
      <c r="L20" s="241" t="s">
        <v>150</v>
      </c>
      <c r="M20" s="241" t="s">
        <v>150</v>
      </c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37"/>
      <c r="AV20" s="237"/>
      <c r="AW20" s="237"/>
      <c r="AX20" s="237"/>
      <c r="AY20" s="237"/>
      <c r="AZ20" s="237"/>
      <c r="BA20" s="237"/>
      <c r="BB20" s="237"/>
      <c r="BC20" s="237"/>
      <c r="BD20" s="237"/>
      <c r="BE20" s="237"/>
      <c r="BF20" s="237"/>
      <c r="BG20" s="237"/>
      <c r="BH20" s="237"/>
      <c r="BI20" s="237"/>
      <c r="BJ20" s="237"/>
      <c r="BK20" s="237"/>
      <c r="BL20" s="237"/>
    </row>
    <row r="21" spans="1:64" s="245" customFormat="1" ht="13.8" x14ac:dyDescent="0.25">
      <c r="A21" s="241">
        <v>416265</v>
      </c>
      <c r="B21" s="241" t="s">
        <v>112</v>
      </c>
      <c r="C21" s="241"/>
      <c r="D21" s="241" t="s">
        <v>154</v>
      </c>
      <c r="E21" s="241" t="s">
        <v>152</v>
      </c>
      <c r="F21" s="241"/>
      <c r="G21" s="241" t="s">
        <v>154</v>
      </c>
      <c r="H21" s="241" t="s">
        <v>154</v>
      </c>
      <c r="I21" s="241" t="s">
        <v>152</v>
      </c>
      <c r="J21" s="241" t="s">
        <v>154</v>
      </c>
      <c r="K21" s="241" t="s">
        <v>152</v>
      </c>
      <c r="L21" s="241" t="s">
        <v>154</v>
      </c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37"/>
      <c r="AV21" s="237"/>
      <c r="AW21" s="237"/>
      <c r="AX21" s="237"/>
      <c r="AY21" s="237"/>
      <c r="AZ21" s="237"/>
      <c r="BA21" s="237"/>
      <c r="BB21" s="237"/>
      <c r="BC21" s="237"/>
      <c r="BD21" s="237"/>
      <c r="BE21" s="237"/>
      <c r="BF21" s="237"/>
      <c r="BG21" s="237"/>
      <c r="BH21" s="237"/>
      <c r="BI21" s="237"/>
      <c r="BJ21" s="237"/>
      <c r="BK21" s="237"/>
      <c r="BL21" s="237"/>
    </row>
    <row r="22" spans="1:64" s="245" customFormat="1" ht="13.8" x14ac:dyDescent="0.25">
      <c r="A22" s="241">
        <v>416299</v>
      </c>
      <c r="B22" s="241" t="s">
        <v>112</v>
      </c>
      <c r="C22" s="241" t="s">
        <v>150</v>
      </c>
      <c r="D22" s="241" t="s">
        <v>150</v>
      </c>
      <c r="E22" s="241" t="s">
        <v>150</v>
      </c>
      <c r="F22" s="241" t="s">
        <v>150</v>
      </c>
      <c r="G22" s="241" t="s">
        <v>150</v>
      </c>
      <c r="H22" s="241" t="s">
        <v>150</v>
      </c>
      <c r="I22" s="241" t="s">
        <v>150</v>
      </c>
      <c r="J22" s="241" t="s">
        <v>150</v>
      </c>
      <c r="K22" s="241" t="s">
        <v>150</v>
      </c>
      <c r="L22" s="241" t="s">
        <v>150</v>
      </c>
      <c r="M22" s="241" t="s">
        <v>150</v>
      </c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37"/>
      <c r="AV22" s="237"/>
      <c r="AW22" s="237"/>
      <c r="AX22" s="237"/>
      <c r="AY22" s="237"/>
      <c r="AZ22" s="237"/>
      <c r="BA22" s="237"/>
      <c r="BB22" s="237"/>
      <c r="BC22" s="237"/>
      <c r="BD22" s="237"/>
      <c r="BE22" s="237"/>
      <c r="BF22" s="237"/>
      <c r="BG22" s="237"/>
      <c r="BH22" s="237"/>
      <c r="BI22" s="237"/>
      <c r="BJ22" s="237"/>
      <c r="BK22" s="237"/>
      <c r="BL22" s="237"/>
    </row>
    <row r="23" spans="1:64" s="245" customFormat="1" ht="13.8" x14ac:dyDescent="0.25">
      <c r="A23" s="241">
        <v>416397</v>
      </c>
      <c r="B23" s="241" t="s">
        <v>112</v>
      </c>
      <c r="C23" s="241"/>
      <c r="D23" s="241"/>
      <c r="E23" s="241"/>
      <c r="F23" s="241" t="s">
        <v>150</v>
      </c>
      <c r="G23" s="241" t="s">
        <v>150</v>
      </c>
      <c r="H23" s="241" t="s">
        <v>150</v>
      </c>
      <c r="I23" s="241" t="s">
        <v>150</v>
      </c>
      <c r="J23" s="241" t="s">
        <v>150</v>
      </c>
      <c r="K23" s="241" t="s">
        <v>150</v>
      </c>
      <c r="L23" s="241" t="s">
        <v>150</v>
      </c>
      <c r="M23" s="241" t="s">
        <v>150</v>
      </c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37"/>
      <c r="AV23" s="237"/>
      <c r="AW23" s="237"/>
      <c r="AX23" s="237"/>
      <c r="AY23" s="237"/>
      <c r="AZ23" s="237"/>
      <c r="BA23" s="237"/>
      <c r="BB23" s="237"/>
      <c r="BC23" s="237"/>
      <c r="BD23" s="237"/>
      <c r="BE23" s="237"/>
      <c r="BF23" s="237"/>
      <c r="BG23" s="237"/>
      <c r="BH23" s="237"/>
      <c r="BI23" s="237"/>
      <c r="BJ23" s="237"/>
      <c r="BK23" s="237"/>
      <c r="BL23" s="237"/>
    </row>
    <row r="24" spans="1:64" s="245" customFormat="1" ht="13.8" x14ac:dyDescent="0.25">
      <c r="A24" s="241">
        <v>416442</v>
      </c>
      <c r="B24" s="241" t="s">
        <v>112</v>
      </c>
      <c r="C24" s="241" t="s">
        <v>152</v>
      </c>
      <c r="D24" s="241" t="s">
        <v>154</v>
      </c>
      <c r="E24" s="241"/>
      <c r="F24" s="241" t="s">
        <v>152</v>
      </c>
      <c r="G24" s="241" t="s">
        <v>150</v>
      </c>
      <c r="H24" s="241"/>
      <c r="I24" s="241" t="s">
        <v>150</v>
      </c>
      <c r="J24" s="241" t="s">
        <v>150</v>
      </c>
      <c r="K24" s="241" t="s">
        <v>152</v>
      </c>
      <c r="L24" s="241" t="s">
        <v>150</v>
      </c>
      <c r="M24" s="241" t="s">
        <v>150</v>
      </c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37"/>
      <c r="AV24" s="237"/>
      <c r="AW24" s="237"/>
      <c r="AX24" s="237"/>
      <c r="AY24" s="237"/>
      <c r="AZ24" s="237"/>
      <c r="BA24" s="237"/>
      <c r="BB24" s="237"/>
      <c r="BC24" s="237"/>
      <c r="BD24" s="237"/>
      <c r="BE24" s="237"/>
      <c r="BF24" s="237"/>
      <c r="BG24" s="237"/>
      <c r="BH24" s="237"/>
      <c r="BI24" s="237"/>
      <c r="BJ24" s="237"/>
      <c r="BK24" s="237"/>
      <c r="BL24" s="237"/>
    </row>
    <row r="25" spans="1:64" s="245" customFormat="1" ht="13.8" x14ac:dyDescent="0.25">
      <c r="A25" s="241">
        <v>416461</v>
      </c>
      <c r="B25" s="241" t="s">
        <v>112</v>
      </c>
      <c r="C25" s="241"/>
      <c r="D25" s="241"/>
      <c r="E25" s="241"/>
      <c r="F25" s="241" t="s">
        <v>150</v>
      </c>
      <c r="G25" s="241" t="s">
        <v>152</v>
      </c>
      <c r="H25" s="241"/>
      <c r="I25" s="241" t="s">
        <v>150</v>
      </c>
      <c r="J25" s="241" t="s">
        <v>150</v>
      </c>
      <c r="K25" s="241"/>
      <c r="L25" s="241" t="s">
        <v>150</v>
      </c>
      <c r="M25" s="241" t="s">
        <v>150</v>
      </c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37"/>
      <c r="AV25" s="237"/>
      <c r="AW25" s="237"/>
      <c r="AX25" s="237"/>
      <c r="AY25" s="237"/>
      <c r="AZ25" s="237"/>
      <c r="BA25" s="237"/>
      <c r="BB25" s="237"/>
      <c r="BC25" s="237"/>
      <c r="BD25" s="237"/>
      <c r="BE25" s="237"/>
      <c r="BF25" s="237"/>
      <c r="BG25" s="237"/>
      <c r="BH25" s="237"/>
      <c r="BI25" s="237"/>
      <c r="BJ25" s="237"/>
      <c r="BK25" s="237"/>
      <c r="BL25" s="237"/>
    </row>
    <row r="26" spans="1:64" s="245" customFormat="1" ht="13.8" x14ac:dyDescent="0.25">
      <c r="A26" s="241">
        <v>416594</v>
      </c>
      <c r="B26" s="241" t="s">
        <v>112</v>
      </c>
      <c r="C26" s="241" t="s">
        <v>150</v>
      </c>
      <c r="D26" s="241" t="s">
        <v>150</v>
      </c>
      <c r="E26" s="241" t="s">
        <v>150</v>
      </c>
      <c r="F26" s="241"/>
      <c r="G26" s="241" t="s">
        <v>150</v>
      </c>
      <c r="H26" s="241" t="s">
        <v>150</v>
      </c>
      <c r="I26" s="241" t="s">
        <v>150</v>
      </c>
      <c r="J26" s="241" t="s">
        <v>150</v>
      </c>
      <c r="K26" s="241" t="s">
        <v>152</v>
      </c>
      <c r="L26" s="241" t="s">
        <v>150</v>
      </c>
      <c r="M26" s="241" t="s">
        <v>150</v>
      </c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37"/>
      <c r="AV26" s="237"/>
      <c r="AW26" s="237"/>
      <c r="AX26" s="237"/>
      <c r="AY26" s="237"/>
      <c r="AZ26" s="237"/>
      <c r="BA26" s="237"/>
      <c r="BB26" s="237"/>
      <c r="BC26" s="237"/>
      <c r="BD26" s="237"/>
      <c r="BE26" s="237"/>
      <c r="BF26" s="237"/>
      <c r="BG26" s="237"/>
      <c r="BH26" s="237"/>
      <c r="BI26" s="237"/>
      <c r="BJ26" s="237"/>
      <c r="BK26" s="237"/>
      <c r="BL26" s="237"/>
    </row>
    <row r="27" spans="1:64" s="245" customFormat="1" ht="13.8" x14ac:dyDescent="0.25">
      <c r="A27" s="241">
        <v>416780</v>
      </c>
      <c r="B27" s="241" t="s">
        <v>112</v>
      </c>
      <c r="C27" s="241"/>
      <c r="D27" s="241" t="s">
        <v>154</v>
      </c>
      <c r="E27" s="241"/>
      <c r="F27" s="241"/>
      <c r="G27" s="241" t="s">
        <v>152</v>
      </c>
      <c r="H27" s="241" t="s">
        <v>152</v>
      </c>
      <c r="I27" s="241" t="s">
        <v>150</v>
      </c>
      <c r="J27" s="241" t="s">
        <v>150</v>
      </c>
      <c r="K27" s="241" t="s">
        <v>150</v>
      </c>
      <c r="L27" s="241" t="s">
        <v>150</v>
      </c>
      <c r="M27" s="241" t="s">
        <v>150</v>
      </c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37"/>
      <c r="AV27" s="237"/>
      <c r="AW27" s="237"/>
      <c r="AX27" s="237"/>
      <c r="AY27" s="237"/>
      <c r="AZ27" s="237"/>
      <c r="BA27" s="237"/>
      <c r="BB27" s="237"/>
      <c r="BC27" s="237"/>
      <c r="BD27" s="237"/>
      <c r="BE27" s="237"/>
      <c r="BF27" s="237"/>
      <c r="BG27" s="237"/>
      <c r="BH27" s="237"/>
      <c r="BI27" s="237"/>
      <c r="BJ27" s="237"/>
      <c r="BK27" s="237"/>
      <c r="BL27" s="237"/>
    </row>
    <row r="28" spans="1:64" s="245" customFormat="1" ht="13.8" x14ac:dyDescent="0.25">
      <c r="A28" s="241">
        <v>417328</v>
      </c>
      <c r="B28" s="241" t="s">
        <v>112</v>
      </c>
      <c r="C28" s="241" t="s">
        <v>150</v>
      </c>
      <c r="D28" s="241" t="s">
        <v>150</v>
      </c>
      <c r="E28" s="241" t="s">
        <v>150</v>
      </c>
      <c r="F28" s="241" t="s">
        <v>150</v>
      </c>
      <c r="G28" s="241" t="s">
        <v>150</v>
      </c>
      <c r="H28" s="241" t="s">
        <v>150</v>
      </c>
      <c r="I28" s="241" t="s">
        <v>150</v>
      </c>
      <c r="J28" s="241" t="s">
        <v>150</v>
      </c>
      <c r="K28" s="241" t="s">
        <v>150</v>
      </c>
      <c r="L28" s="241" t="s">
        <v>150</v>
      </c>
      <c r="M28" s="241" t="s">
        <v>150</v>
      </c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37"/>
      <c r="AV28" s="237"/>
      <c r="AW28" s="237"/>
      <c r="AX28" s="237"/>
      <c r="AY28" s="237"/>
      <c r="AZ28" s="237"/>
      <c r="BA28" s="237"/>
      <c r="BB28" s="237"/>
      <c r="BC28" s="237"/>
      <c r="BD28" s="237"/>
      <c r="BE28" s="237"/>
      <c r="BF28" s="237"/>
      <c r="BG28" s="237"/>
      <c r="BH28" s="237"/>
      <c r="BI28" s="237"/>
      <c r="BJ28" s="237"/>
      <c r="BK28" s="237"/>
      <c r="BL28" s="237"/>
    </row>
    <row r="29" spans="1:64" s="245" customFormat="1" ht="13.8" x14ac:dyDescent="0.25">
      <c r="A29" s="241">
        <v>417486</v>
      </c>
      <c r="B29" s="241" t="s">
        <v>112</v>
      </c>
      <c r="C29" s="241" t="s">
        <v>154</v>
      </c>
      <c r="D29" s="241" t="s">
        <v>154</v>
      </c>
      <c r="E29" s="241" t="s">
        <v>154</v>
      </c>
      <c r="F29" s="241" t="s">
        <v>154</v>
      </c>
      <c r="G29" s="241" t="s">
        <v>150</v>
      </c>
      <c r="H29" s="241" t="s">
        <v>150</v>
      </c>
      <c r="I29" s="241" t="s">
        <v>150</v>
      </c>
      <c r="J29" s="241" t="s">
        <v>154</v>
      </c>
      <c r="K29" s="241" t="s">
        <v>152</v>
      </c>
      <c r="L29" s="241" t="s">
        <v>150</v>
      </c>
      <c r="M29" s="241" t="s">
        <v>152</v>
      </c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37"/>
      <c r="AV29" s="237"/>
      <c r="AW29" s="237"/>
      <c r="AX29" s="237"/>
      <c r="AY29" s="237"/>
      <c r="AZ29" s="237"/>
      <c r="BA29" s="237"/>
      <c r="BB29" s="237"/>
      <c r="BC29" s="237"/>
      <c r="BD29" s="237"/>
      <c r="BE29" s="237"/>
      <c r="BF29" s="237"/>
      <c r="BG29" s="237"/>
      <c r="BH29" s="237"/>
      <c r="BI29" s="237"/>
      <c r="BJ29" s="237"/>
      <c r="BK29" s="237"/>
      <c r="BL29" s="237"/>
    </row>
    <row r="30" spans="1:64" s="245" customFormat="1" ht="13.8" x14ac:dyDescent="0.25">
      <c r="A30" s="245">
        <v>418259</v>
      </c>
      <c r="B30" s="245" t="s">
        <v>112</v>
      </c>
      <c r="C30" s="245" t="s">
        <v>1169</v>
      </c>
      <c r="D30" s="245" t="s">
        <v>1169</v>
      </c>
      <c r="E30" s="245" t="s">
        <v>1169</v>
      </c>
      <c r="F30" s="245" t="s">
        <v>1169</v>
      </c>
      <c r="G30" s="245" t="s">
        <v>1169</v>
      </c>
      <c r="H30" s="245" t="s">
        <v>1169</v>
      </c>
      <c r="I30" s="245" t="s">
        <v>1169</v>
      </c>
      <c r="J30" s="245" t="s">
        <v>1169</v>
      </c>
      <c r="K30" s="245" t="s">
        <v>1169</v>
      </c>
      <c r="L30" s="245" t="s">
        <v>1169</v>
      </c>
      <c r="M30" s="245" t="s">
        <v>1169</v>
      </c>
      <c r="AS30" s="245" t="s">
        <v>1179</v>
      </c>
      <c r="AT30" s="245" t="s">
        <v>112</v>
      </c>
    </row>
    <row r="31" spans="1:64" s="245" customFormat="1" ht="13.8" x14ac:dyDescent="0.25">
      <c r="A31" s="241">
        <v>418304</v>
      </c>
      <c r="B31" s="241" t="s">
        <v>112</v>
      </c>
      <c r="C31" s="241"/>
      <c r="D31" s="241"/>
      <c r="E31" s="241"/>
      <c r="F31" s="241" t="s">
        <v>154</v>
      </c>
      <c r="G31" s="241" t="s">
        <v>150</v>
      </c>
      <c r="H31" s="241" t="s">
        <v>152</v>
      </c>
      <c r="I31" s="241" t="s">
        <v>154</v>
      </c>
      <c r="J31" s="241" t="s">
        <v>154</v>
      </c>
      <c r="K31" s="241"/>
      <c r="L31" s="241" t="s">
        <v>152</v>
      </c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37"/>
      <c r="AV31" s="237"/>
      <c r="AW31" s="237"/>
      <c r="AX31" s="237"/>
      <c r="AY31" s="237"/>
      <c r="AZ31" s="237"/>
      <c r="BA31" s="237"/>
      <c r="BB31" s="237"/>
      <c r="BC31" s="237"/>
      <c r="BD31" s="237"/>
      <c r="BE31" s="237"/>
      <c r="BF31" s="237"/>
      <c r="BG31" s="237"/>
      <c r="BH31" s="237"/>
      <c r="BI31" s="237"/>
      <c r="BJ31" s="237"/>
      <c r="BK31" s="237"/>
      <c r="BL31" s="237"/>
    </row>
    <row r="32" spans="1:64" s="245" customFormat="1" ht="13.8" x14ac:dyDescent="0.25">
      <c r="A32" s="241">
        <v>418628</v>
      </c>
      <c r="B32" s="241" t="s">
        <v>112</v>
      </c>
      <c r="C32" s="241" t="s">
        <v>154</v>
      </c>
      <c r="D32" s="241" t="s">
        <v>150</v>
      </c>
      <c r="E32" s="241"/>
      <c r="F32" s="241"/>
      <c r="G32" s="241" t="s">
        <v>154</v>
      </c>
      <c r="H32" s="241" t="s">
        <v>154</v>
      </c>
      <c r="I32" s="241" t="s">
        <v>150</v>
      </c>
      <c r="J32" s="241"/>
      <c r="K32" s="241" t="s">
        <v>150</v>
      </c>
      <c r="L32" s="241" t="s">
        <v>152</v>
      </c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37"/>
      <c r="AV32" s="237"/>
      <c r="AW32" s="237"/>
      <c r="AX32" s="237"/>
      <c r="AY32" s="237"/>
      <c r="AZ32" s="237"/>
      <c r="BA32" s="237"/>
      <c r="BB32" s="237"/>
      <c r="BC32" s="237"/>
      <c r="BD32" s="237"/>
      <c r="BE32" s="237"/>
      <c r="BF32" s="237"/>
      <c r="BG32" s="237"/>
      <c r="BH32" s="237"/>
      <c r="BI32" s="237"/>
      <c r="BJ32" s="237"/>
      <c r="BK32" s="237"/>
      <c r="BL32" s="237"/>
    </row>
    <row r="33" spans="1:64" s="245" customFormat="1" ht="13.8" x14ac:dyDescent="0.25">
      <c r="A33" s="241">
        <v>418782</v>
      </c>
      <c r="B33" s="241" t="s">
        <v>112</v>
      </c>
      <c r="C33" s="241" t="s">
        <v>152</v>
      </c>
      <c r="D33" s="241" t="s">
        <v>152</v>
      </c>
      <c r="E33" s="241" t="s">
        <v>150</v>
      </c>
      <c r="F33" s="241" t="s">
        <v>150</v>
      </c>
      <c r="G33" s="241" t="s">
        <v>150</v>
      </c>
      <c r="H33" s="241"/>
      <c r="I33" s="241" t="s">
        <v>150</v>
      </c>
      <c r="J33" s="241" t="s">
        <v>150</v>
      </c>
      <c r="K33" s="241" t="s">
        <v>150</v>
      </c>
      <c r="L33" s="241" t="s">
        <v>150</v>
      </c>
      <c r="M33" s="241" t="s">
        <v>150</v>
      </c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37"/>
      <c r="AV33" s="237"/>
      <c r="AW33" s="237"/>
      <c r="AX33" s="237"/>
      <c r="AY33" s="237"/>
      <c r="AZ33" s="237"/>
      <c r="BA33" s="237"/>
      <c r="BB33" s="237"/>
      <c r="BC33" s="237"/>
      <c r="BD33" s="237"/>
      <c r="BE33" s="237"/>
      <c r="BF33" s="237"/>
      <c r="BG33" s="237"/>
      <c r="BH33" s="237"/>
      <c r="BI33" s="237"/>
      <c r="BJ33" s="237"/>
      <c r="BK33" s="237"/>
      <c r="BL33" s="237"/>
    </row>
    <row r="34" spans="1:64" s="245" customFormat="1" ht="13.8" x14ac:dyDescent="0.25">
      <c r="A34" s="241">
        <v>419298</v>
      </c>
      <c r="B34" s="241" t="s">
        <v>112</v>
      </c>
      <c r="C34" s="241" t="s">
        <v>154</v>
      </c>
      <c r="D34" s="241"/>
      <c r="E34" s="241" t="s">
        <v>154</v>
      </c>
      <c r="F34" s="241"/>
      <c r="G34" s="241"/>
      <c r="H34" s="241"/>
      <c r="I34" s="241" t="s">
        <v>154</v>
      </c>
      <c r="J34" s="241"/>
      <c r="K34" s="241" t="s">
        <v>154</v>
      </c>
      <c r="L34" s="241" t="s">
        <v>152</v>
      </c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37"/>
      <c r="AV34" s="237"/>
      <c r="AW34" s="237"/>
      <c r="AX34" s="237"/>
      <c r="AY34" s="237"/>
      <c r="AZ34" s="237"/>
      <c r="BA34" s="237"/>
      <c r="BB34" s="237"/>
      <c r="BC34" s="237"/>
      <c r="BD34" s="237"/>
      <c r="BE34" s="237"/>
      <c r="BF34" s="237"/>
      <c r="BG34" s="237"/>
      <c r="BH34" s="237"/>
      <c r="BI34" s="237"/>
      <c r="BJ34" s="237"/>
      <c r="BK34" s="237"/>
      <c r="BL34" s="237"/>
    </row>
    <row r="35" spans="1:64" s="245" customFormat="1" ht="13.8" x14ac:dyDescent="0.25">
      <c r="A35" s="241">
        <v>420435</v>
      </c>
      <c r="B35" s="241" t="s">
        <v>112</v>
      </c>
      <c r="C35" s="241"/>
      <c r="D35" s="241" t="s">
        <v>154</v>
      </c>
      <c r="E35" s="241" t="s">
        <v>154</v>
      </c>
      <c r="F35" s="241" t="s">
        <v>150</v>
      </c>
      <c r="G35" s="241" t="s">
        <v>152</v>
      </c>
      <c r="H35" s="241" t="s">
        <v>152</v>
      </c>
      <c r="I35" s="241" t="s">
        <v>154</v>
      </c>
      <c r="J35" s="241" t="s">
        <v>154</v>
      </c>
      <c r="K35" s="241"/>
      <c r="L35" s="241" t="s">
        <v>150</v>
      </c>
      <c r="M35" s="241" t="s">
        <v>152</v>
      </c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37"/>
      <c r="AV35" s="237"/>
      <c r="AW35" s="237"/>
      <c r="AX35" s="237"/>
      <c r="AY35" s="237"/>
      <c r="AZ35" s="237"/>
      <c r="BA35" s="237"/>
      <c r="BB35" s="237"/>
      <c r="BC35" s="237"/>
      <c r="BD35" s="237"/>
      <c r="BE35" s="237"/>
      <c r="BF35" s="237"/>
      <c r="BG35" s="237"/>
      <c r="BH35" s="237"/>
      <c r="BI35" s="237"/>
      <c r="BJ35" s="237"/>
      <c r="BK35" s="237"/>
      <c r="BL35" s="237"/>
    </row>
    <row r="36" spans="1:64" s="245" customFormat="1" ht="13.8" x14ac:dyDescent="0.25">
      <c r="A36" s="241">
        <v>420624</v>
      </c>
      <c r="B36" s="241" t="s">
        <v>112</v>
      </c>
      <c r="C36" s="241"/>
      <c r="D36" s="241"/>
      <c r="E36" s="241"/>
      <c r="F36" s="241" t="s">
        <v>154</v>
      </c>
      <c r="G36" s="241" t="s">
        <v>154</v>
      </c>
      <c r="H36" s="241" t="s">
        <v>154</v>
      </c>
      <c r="I36" s="241"/>
      <c r="J36" s="241"/>
      <c r="K36" s="241" t="s">
        <v>154</v>
      </c>
      <c r="L36" s="241" t="s">
        <v>152</v>
      </c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37"/>
      <c r="AV36" s="237"/>
      <c r="AW36" s="237"/>
      <c r="AX36" s="237"/>
      <c r="AY36" s="237"/>
      <c r="AZ36" s="237"/>
      <c r="BA36" s="237"/>
      <c r="BB36" s="237"/>
      <c r="BC36" s="237"/>
      <c r="BD36" s="237"/>
      <c r="BE36" s="237"/>
      <c r="BF36" s="237"/>
      <c r="BG36" s="237"/>
      <c r="BH36" s="237"/>
      <c r="BI36" s="237"/>
      <c r="BJ36" s="237"/>
      <c r="BK36" s="237"/>
      <c r="BL36" s="237"/>
    </row>
    <row r="37" spans="1:64" s="245" customFormat="1" ht="13.8" x14ac:dyDescent="0.25">
      <c r="A37" s="241">
        <v>420716</v>
      </c>
      <c r="B37" s="241" t="s">
        <v>112</v>
      </c>
      <c r="C37" s="241" t="s">
        <v>152</v>
      </c>
      <c r="D37" s="241" t="s">
        <v>152</v>
      </c>
      <c r="E37" s="241" t="s">
        <v>150</v>
      </c>
      <c r="F37" s="241" t="s">
        <v>152</v>
      </c>
      <c r="G37" s="241" t="s">
        <v>150</v>
      </c>
      <c r="H37" s="241" t="s">
        <v>150</v>
      </c>
      <c r="I37" s="241" t="s">
        <v>150</v>
      </c>
      <c r="J37" s="241" t="s">
        <v>150</v>
      </c>
      <c r="K37" s="241" t="s">
        <v>150</v>
      </c>
      <c r="L37" s="241" t="s">
        <v>150</v>
      </c>
      <c r="M37" s="241" t="s">
        <v>150</v>
      </c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37"/>
      <c r="AV37" s="237"/>
      <c r="AW37" s="237"/>
      <c r="AX37" s="237"/>
      <c r="AY37" s="237"/>
      <c r="AZ37" s="237"/>
      <c r="BA37" s="237"/>
      <c r="BB37" s="237"/>
      <c r="BC37" s="237"/>
      <c r="BD37" s="237"/>
      <c r="BE37" s="237"/>
      <c r="BF37" s="237"/>
      <c r="BG37" s="237"/>
      <c r="BH37" s="237"/>
      <c r="BI37" s="237"/>
      <c r="BJ37" s="237"/>
      <c r="BK37" s="237"/>
      <c r="BL37" s="237"/>
    </row>
    <row r="38" spans="1:64" s="245" customFormat="1" ht="13.8" x14ac:dyDescent="0.25">
      <c r="A38" s="245">
        <v>421479</v>
      </c>
      <c r="B38" s="245" t="s">
        <v>112</v>
      </c>
      <c r="D38" s="245" t="s">
        <v>1169</v>
      </c>
      <c r="G38" s="245" t="s">
        <v>1169</v>
      </c>
      <c r="H38" s="245" t="s">
        <v>1169</v>
      </c>
      <c r="J38" s="245" t="s">
        <v>1169</v>
      </c>
      <c r="K38" s="245" t="s">
        <v>1169</v>
      </c>
      <c r="L38" s="245" t="s">
        <v>1169</v>
      </c>
      <c r="AS38" s="245" t="s">
        <v>857</v>
      </c>
      <c r="AT38" s="245" t="s">
        <v>112</v>
      </c>
    </row>
    <row r="39" spans="1:64" s="245" customFormat="1" ht="13.8" x14ac:dyDescent="0.25">
      <c r="A39" s="241">
        <v>421516</v>
      </c>
      <c r="B39" s="241" t="s">
        <v>112</v>
      </c>
      <c r="C39" s="241"/>
      <c r="D39" s="241" t="s">
        <v>1169</v>
      </c>
      <c r="E39" s="241"/>
      <c r="F39" s="241"/>
      <c r="G39" s="241" t="s">
        <v>1169</v>
      </c>
      <c r="H39" s="241"/>
      <c r="I39" s="241"/>
      <c r="J39" s="241" t="s">
        <v>1169</v>
      </c>
      <c r="K39" s="241"/>
      <c r="L39" s="241" t="s">
        <v>1169</v>
      </c>
      <c r="M39" s="241" t="s">
        <v>1169</v>
      </c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 t="s">
        <v>704</v>
      </c>
      <c r="AT39" s="241"/>
      <c r="AU39" s="237"/>
      <c r="AV39" s="237"/>
      <c r="AW39" s="237"/>
      <c r="AX39" s="237"/>
      <c r="AY39" s="237"/>
      <c r="AZ39" s="237"/>
      <c r="BA39" s="237"/>
      <c r="BB39" s="237"/>
      <c r="BC39" s="237"/>
      <c r="BD39" s="237"/>
      <c r="BE39" s="237"/>
      <c r="BF39" s="237"/>
      <c r="BG39" s="237"/>
      <c r="BH39" s="237"/>
      <c r="BI39" s="237"/>
      <c r="BJ39" s="237"/>
      <c r="BK39" s="237"/>
      <c r="BL39" s="237"/>
    </row>
    <row r="40" spans="1:64" s="245" customFormat="1" ht="13.8" x14ac:dyDescent="0.25">
      <c r="A40" s="241">
        <v>421527</v>
      </c>
      <c r="B40" s="241" t="s">
        <v>112</v>
      </c>
      <c r="C40" s="241" t="s">
        <v>154</v>
      </c>
      <c r="D40" s="241" t="s">
        <v>152</v>
      </c>
      <c r="E40" s="241" t="s">
        <v>152</v>
      </c>
      <c r="F40" s="241" t="s">
        <v>154</v>
      </c>
      <c r="G40" s="241" t="s">
        <v>150</v>
      </c>
      <c r="H40" s="241" t="s">
        <v>150</v>
      </c>
      <c r="I40" s="241" t="s">
        <v>150</v>
      </c>
      <c r="J40" s="241" t="s">
        <v>150</v>
      </c>
      <c r="K40" s="241" t="s">
        <v>150</v>
      </c>
      <c r="L40" s="241" t="s">
        <v>150</v>
      </c>
      <c r="M40" s="241" t="s">
        <v>150</v>
      </c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37"/>
      <c r="AV40" s="237"/>
      <c r="AW40" s="237"/>
      <c r="AX40" s="237"/>
      <c r="AY40" s="237"/>
      <c r="AZ40" s="237"/>
      <c r="BA40" s="237"/>
      <c r="BB40" s="237"/>
      <c r="BC40" s="237"/>
      <c r="BD40" s="237"/>
      <c r="BE40" s="237"/>
      <c r="BF40" s="237"/>
      <c r="BG40" s="237"/>
      <c r="BH40" s="237"/>
      <c r="BI40" s="237"/>
      <c r="BJ40" s="237"/>
      <c r="BK40" s="237"/>
      <c r="BL40" s="237"/>
    </row>
    <row r="41" spans="1:64" s="245" customFormat="1" ht="13.8" x14ac:dyDescent="0.25">
      <c r="A41" s="241">
        <v>422446</v>
      </c>
      <c r="B41" s="241" t="s">
        <v>112</v>
      </c>
      <c r="C41" s="241"/>
      <c r="D41" s="241"/>
      <c r="E41" s="241"/>
      <c r="F41" s="241"/>
      <c r="G41" s="241"/>
      <c r="H41" s="241"/>
      <c r="I41" s="241" t="s">
        <v>152</v>
      </c>
      <c r="J41" s="241" t="s">
        <v>150</v>
      </c>
      <c r="K41" s="241" t="s">
        <v>152</v>
      </c>
      <c r="L41" s="241" t="s">
        <v>150</v>
      </c>
      <c r="M41" s="241" t="s">
        <v>154</v>
      </c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</row>
    <row r="42" spans="1:64" s="245" customFormat="1" ht="13.8" x14ac:dyDescent="0.25">
      <c r="A42" s="241">
        <v>422816</v>
      </c>
      <c r="B42" s="241" t="s">
        <v>112</v>
      </c>
      <c r="C42" s="241" t="s">
        <v>152</v>
      </c>
      <c r="D42" s="241" t="s">
        <v>152</v>
      </c>
      <c r="E42" s="241" t="s">
        <v>152</v>
      </c>
      <c r="F42" s="241" t="s">
        <v>150</v>
      </c>
      <c r="G42" s="241" t="s">
        <v>150</v>
      </c>
      <c r="H42" s="241" t="s">
        <v>152</v>
      </c>
      <c r="I42" s="241" t="s">
        <v>150</v>
      </c>
      <c r="J42" s="241" t="s">
        <v>150</v>
      </c>
      <c r="K42" s="241" t="s">
        <v>150</v>
      </c>
      <c r="L42" s="241" t="s">
        <v>150</v>
      </c>
      <c r="M42" s="241" t="s">
        <v>150</v>
      </c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</row>
    <row r="43" spans="1:64" s="245" customFormat="1" ht="13.8" x14ac:dyDescent="0.25">
      <c r="A43" s="241">
        <v>423956</v>
      </c>
      <c r="B43" s="241" t="s">
        <v>112</v>
      </c>
      <c r="C43" s="241" t="s">
        <v>152</v>
      </c>
      <c r="D43" s="241"/>
      <c r="E43" s="241" t="s">
        <v>152</v>
      </c>
      <c r="F43" s="241" t="s">
        <v>152</v>
      </c>
      <c r="G43" s="241" t="s">
        <v>150</v>
      </c>
      <c r="H43" s="241" t="s">
        <v>150</v>
      </c>
      <c r="I43" s="241" t="s">
        <v>150</v>
      </c>
      <c r="J43" s="241" t="s">
        <v>150</v>
      </c>
      <c r="K43" s="241" t="s">
        <v>150</v>
      </c>
      <c r="L43" s="241" t="s">
        <v>150</v>
      </c>
      <c r="M43" s="241" t="s">
        <v>150</v>
      </c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37"/>
      <c r="AV43" s="237"/>
      <c r="AW43" s="237"/>
      <c r="AX43" s="237"/>
      <c r="AY43" s="237"/>
      <c r="AZ43" s="237"/>
      <c r="BA43" s="237"/>
      <c r="BB43" s="237"/>
      <c r="BC43" s="237"/>
      <c r="BD43" s="237"/>
      <c r="BE43" s="237"/>
      <c r="BF43" s="237"/>
      <c r="BG43" s="237"/>
      <c r="BH43" s="237"/>
      <c r="BI43" s="237"/>
      <c r="BJ43" s="237"/>
      <c r="BK43" s="237"/>
      <c r="BL43" s="237"/>
    </row>
    <row r="44" spans="1:64" s="245" customFormat="1" ht="13.8" x14ac:dyDescent="0.25">
      <c r="A44" s="241">
        <v>424371</v>
      </c>
      <c r="B44" s="241" t="s">
        <v>112</v>
      </c>
      <c r="C44" s="241" t="s">
        <v>154</v>
      </c>
      <c r="D44" s="241"/>
      <c r="E44" s="241" t="s">
        <v>154</v>
      </c>
      <c r="F44" s="241" t="s">
        <v>154</v>
      </c>
      <c r="G44" s="241"/>
      <c r="H44" s="241" t="s">
        <v>152</v>
      </c>
      <c r="I44" s="241" t="s">
        <v>154</v>
      </c>
      <c r="J44" s="241" t="s">
        <v>154</v>
      </c>
      <c r="K44" s="241" t="s">
        <v>154</v>
      </c>
      <c r="L44" s="241" t="s">
        <v>150</v>
      </c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37"/>
      <c r="AV44" s="237"/>
      <c r="AW44" s="237"/>
      <c r="AX44" s="237"/>
      <c r="AY44" s="237"/>
      <c r="AZ44" s="237"/>
      <c r="BA44" s="237"/>
      <c r="BB44" s="237"/>
      <c r="BC44" s="237"/>
      <c r="BD44" s="237"/>
      <c r="BE44" s="237"/>
      <c r="BF44" s="237"/>
      <c r="BG44" s="237"/>
      <c r="BH44" s="237"/>
      <c r="BI44" s="237"/>
      <c r="BJ44" s="237"/>
      <c r="BK44" s="237"/>
      <c r="BL44" s="237"/>
    </row>
    <row r="45" spans="1:64" s="245" customFormat="1" ht="13.8" x14ac:dyDescent="0.25">
      <c r="A45" s="241">
        <v>425042</v>
      </c>
      <c r="B45" s="241" t="s">
        <v>112</v>
      </c>
      <c r="C45" s="241" t="s">
        <v>154</v>
      </c>
      <c r="D45" s="241"/>
      <c r="E45" s="241" t="s">
        <v>154</v>
      </c>
      <c r="F45" s="241"/>
      <c r="G45" s="241"/>
      <c r="H45" s="241" t="s">
        <v>152</v>
      </c>
      <c r="I45" s="241" t="s">
        <v>150</v>
      </c>
      <c r="J45" s="241"/>
      <c r="K45" s="241"/>
      <c r="L45" s="241" t="s">
        <v>152</v>
      </c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37"/>
      <c r="AV45" s="237"/>
      <c r="AW45" s="237"/>
      <c r="AX45" s="237"/>
      <c r="AY45" s="237"/>
      <c r="AZ45" s="237"/>
      <c r="BA45" s="237"/>
      <c r="BB45" s="237"/>
      <c r="BC45" s="237"/>
      <c r="BD45" s="237"/>
      <c r="BE45" s="237"/>
      <c r="BF45" s="237"/>
      <c r="BG45" s="237"/>
      <c r="BH45" s="237"/>
      <c r="BI45" s="237"/>
      <c r="BJ45" s="237"/>
      <c r="BK45" s="237"/>
      <c r="BL45" s="237"/>
    </row>
    <row r="46" spans="1:64" s="245" customFormat="1" ht="13.8" x14ac:dyDescent="0.25">
      <c r="A46" s="245">
        <v>425116</v>
      </c>
      <c r="B46" s="245" t="s">
        <v>112</v>
      </c>
      <c r="C46" s="245" t="s">
        <v>1169</v>
      </c>
      <c r="E46" s="245" t="s">
        <v>1169</v>
      </c>
      <c r="F46" s="245" t="s">
        <v>1169</v>
      </c>
      <c r="G46" s="245" t="s">
        <v>1169</v>
      </c>
      <c r="H46" s="245" t="s">
        <v>1169</v>
      </c>
      <c r="I46" s="245" t="s">
        <v>1169</v>
      </c>
      <c r="J46" s="245" t="s">
        <v>1169</v>
      </c>
      <c r="K46" s="245" t="s">
        <v>1169</v>
      </c>
      <c r="L46" s="245" t="s">
        <v>1169</v>
      </c>
      <c r="M46" s="245" t="s">
        <v>1169</v>
      </c>
      <c r="AS46" s="245" t="s">
        <v>703</v>
      </c>
    </row>
    <row r="47" spans="1:64" s="245" customFormat="1" ht="13.8" x14ac:dyDescent="0.25">
      <c r="A47" s="245">
        <v>425212</v>
      </c>
      <c r="B47" s="245" t="s">
        <v>112</v>
      </c>
      <c r="D47" s="245" t="s">
        <v>1169</v>
      </c>
      <c r="E47" s="245" t="s">
        <v>1169</v>
      </c>
      <c r="G47" s="245" t="s">
        <v>1169</v>
      </c>
      <c r="H47" s="245" t="s">
        <v>1169</v>
      </c>
      <c r="I47" s="245" t="s">
        <v>1169</v>
      </c>
      <c r="J47" s="245" t="s">
        <v>1169</v>
      </c>
      <c r="K47" s="245" t="s">
        <v>1169</v>
      </c>
      <c r="L47" s="245" t="s">
        <v>1169</v>
      </c>
      <c r="M47" s="245" t="s">
        <v>1169</v>
      </c>
      <c r="AS47" s="245" t="s">
        <v>704</v>
      </c>
    </row>
    <row r="48" spans="1:64" s="245" customFormat="1" ht="13.8" x14ac:dyDescent="0.25">
      <c r="A48" s="241">
        <v>425310</v>
      </c>
      <c r="B48" s="241" t="s">
        <v>112</v>
      </c>
      <c r="C48" s="241"/>
      <c r="D48" s="241" t="s">
        <v>154</v>
      </c>
      <c r="E48" s="241" t="s">
        <v>154</v>
      </c>
      <c r="F48" s="241"/>
      <c r="G48" s="241" t="s">
        <v>154</v>
      </c>
      <c r="H48" s="241" t="s">
        <v>150</v>
      </c>
      <c r="I48" s="241"/>
      <c r="J48" s="241" t="s">
        <v>154</v>
      </c>
      <c r="K48" s="241" t="s">
        <v>154</v>
      </c>
      <c r="L48" s="241" t="s">
        <v>150</v>
      </c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37"/>
      <c r="AV48" s="237"/>
      <c r="AW48" s="237"/>
      <c r="AX48" s="237"/>
      <c r="AY48" s="237"/>
      <c r="AZ48" s="237"/>
      <c r="BA48" s="237"/>
      <c r="BB48" s="237"/>
      <c r="BC48" s="237"/>
      <c r="BD48" s="237"/>
      <c r="BE48" s="237"/>
      <c r="BF48" s="237"/>
      <c r="BG48" s="237"/>
      <c r="BH48" s="237"/>
      <c r="BI48" s="237"/>
      <c r="BJ48" s="237"/>
      <c r="BK48" s="237"/>
      <c r="BL48" s="237"/>
    </row>
    <row r="49" spans="1:64" s="245" customFormat="1" ht="13.8" x14ac:dyDescent="0.25">
      <c r="A49" s="245">
        <v>425426</v>
      </c>
      <c r="B49" s="245" t="s">
        <v>112</v>
      </c>
      <c r="E49" s="245" t="s">
        <v>1169</v>
      </c>
      <c r="F49" s="245" t="s">
        <v>1169</v>
      </c>
      <c r="I49" s="245" t="s">
        <v>1169</v>
      </c>
      <c r="J49" s="245" t="s">
        <v>1169</v>
      </c>
      <c r="K49" s="245" t="s">
        <v>1169</v>
      </c>
      <c r="L49" s="245" t="s">
        <v>1169</v>
      </c>
      <c r="M49" s="245" t="s">
        <v>1169</v>
      </c>
      <c r="AS49" s="245" t="s">
        <v>857</v>
      </c>
      <c r="AT49" s="245" t="s">
        <v>112</v>
      </c>
    </row>
    <row r="50" spans="1:64" s="245" customFormat="1" ht="13.8" x14ac:dyDescent="0.25">
      <c r="A50" s="245">
        <v>425478</v>
      </c>
      <c r="B50" s="245" t="s">
        <v>112</v>
      </c>
      <c r="D50" s="245" t="s">
        <v>1169</v>
      </c>
      <c r="E50" s="245" t="s">
        <v>1169</v>
      </c>
      <c r="I50" s="245" t="s">
        <v>1169</v>
      </c>
      <c r="K50" s="245" t="s">
        <v>1169</v>
      </c>
      <c r="L50" s="245" t="s">
        <v>1169</v>
      </c>
      <c r="M50" s="245" t="s">
        <v>1169</v>
      </c>
      <c r="AS50" s="245" t="s">
        <v>857</v>
      </c>
      <c r="AT50" s="245" t="s">
        <v>112</v>
      </c>
    </row>
    <row r="51" spans="1:64" s="245" customFormat="1" ht="13.8" x14ac:dyDescent="0.25">
      <c r="A51" s="241">
        <v>425656</v>
      </c>
      <c r="B51" s="241" t="s">
        <v>112</v>
      </c>
      <c r="C51" s="241" t="s">
        <v>150</v>
      </c>
      <c r="D51" s="241" t="s">
        <v>152</v>
      </c>
      <c r="E51" s="241"/>
      <c r="F51" s="241"/>
      <c r="G51" s="241" t="s">
        <v>150</v>
      </c>
      <c r="H51" s="241" t="s">
        <v>150</v>
      </c>
      <c r="I51" s="241" t="s">
        <v>150</v>
      </c>
      <c r="J51" s="241" t="s">
        <v>150</v>
      </c>
      <c r="K51" s="241" t="s">
        <v>150</v>
      </c>
      <c r="L51" s="241" t="s">
        <v>150</v>
      </c>
      <c r="M51" s="241" t="s">
        <v>150</v>
      </c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37"/>
      <c r="AV51" s="237"/>
      <c r="AW51" s="237"/>
      <c r="AX51" s="237"/>
      <c r="AY51" s="237"/>
      <c r="AZ51" s="237"/>
      <c r="BA51" s="237"/>
      <c r="BB51" s="237"/>
      <c r="BC51" s="237"/>
      <c r="BD51" s="237"/>
      <c r="BE51" s="237"/>
      <c r="BF51" s="237"/>
      <c r="BG51" s="237"/>
      <c r="BH51" s="237"/>
      <c r="BI51" s="237"/>
      <c r="BJ51" s="237"/>
      <c r="BK51" s="237"/>
      <c r="BL51" s="237"/>
    </row>
    <row r="52" spans="1:64" s="245" customFormat="1" ht="13.8" x14ac:dyDescent="0.25">
      <c r="A52" s="241">
        <v>425869</v>
      </c>
      <c r="B52" s="241" t="s">
        <v>112</v>
      </c>
      <c r="C52" s="241"/>
      <c r="D52" s="241" t="s">
        <v>152</v>
      </c>
      <c r="E52" s="241" t="s">
        <v>152</v>
      </c>
      <c r="F52" s="241" t="s">
        <v>152</v>
      </c>
      <c r="G52" s="241" t="s">
        <v>152</v>
      </c>
      <c r="H52" s="241" t="s">
        <v>152</v>
      </c>
      <c r="I52" s="241" t="s">
        <v>150</v>
      </c>
      <c r="J52" s="241" t="s">
        <v>150</v>
      </c>
      <c r="K52" s="241" t="s">
        <v>150</v>
      </c>
      <c r="L52" s="241" t="s">
        <v>150</v>
      </c>
      <c r="M52" s="241" t="s">
        <v>150</v>
      </c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37"/>
      <c r="AV52" s="237"/>
      <c r="AW52" s="237"/>
      <c r="AX52" s="237"/>
      <c r="AY52" s="237"/>
      <c r="AZ52" s="237"/>
      <c r="BA52" s="237"/>
      <c r="BB52" s="237"/>
      <c r="BC52" s="237"/>
      <c r="BD52" s="237"/>
      <c r="BE52" s="237"/>
      <c r="BF52" s="237"/>
      <c r="BG52" s="237"/>
      <c r="BH52" s="237"/>
      <c r="BI52" s="237"/>
      <c r="BJ52" s="237"/>
      <c r="BK52" s="237"/>
      <c r="BL52" s="237"/>
    </row>
    <row r="53" spans="1:64" s="245" customFormat="1" ht="13.8" x14ac:dyDescent="0.25">
      <c r="A53" s="245">
        <v>426135</v>
      </c>
      <c r="B53" s="245" t="s">
        <v>112</v>
      </c>
      <c r="E53" s="245" t="s">
        <v>1169</v>
      </c>
      <c r="F53" s="245" t="s">
        <v>1169</v>
      </c>
      <c r="G53" s="245" t="s">
        <v>1169</v>
      </c>
      <c r="H53" s="245" t="s">
        <v>1169</v>
      </c>
      <c r="I53" s="245" t="s">
        <v>1169</v>
      </c>
      <c r="J53" s="245" t="s">
        <v>1169</v>
      </c>
      <c r="K53" s="245" t="s">
        <v>1169</v>
      </c>
      <c r="L53" s="245" t="s">
        <v>1169</v>
      </c>
      <c r="M53" s="245" t="s">
        <v>1169</v>
      </c>
      <c r="AS53" s="245" t="s">
        <v>857</v>
      </c>
      <c r="AT53" s="245" t="s">
        <v>112</v>
      </c>
    </row>
    <row r="54" spans="1:64" s="245" customFormat="1" ht="13.8" x14ac:dyDescent="0.25">
      <c r="A54" s="245">
        <v>426177</v>
      </c>
      <c r="B54" s="245" t="s">
        <v>112</v>
      </c>
      <c r="D54" s="245" t="s">
        <v>1169</v>
      </c>
      <c r="E54" s="245" t="s">
        <v>1169</v>
      </c>
      <c r="I54" s="245" t="s">
        <v>1169</v>
      </c>
      <c r="K54" s="245" t="s">
        <v>1169</v>
      </c>
      <c r="L54" s="245" t="s">
        <v>1169</v>
      </c>
      <c r="AS54" s="245" t="s">
        <v>857</v>
      </c>
      <c r="AT54" s="245" t="s">
        <v>112</v>
      </c>
    </row>
    <row r="55" spans="1:64" s="245" customFormat="1" ht="13.8" x14ac:dyDescent="0.25">
      <c r="A55" s="245">
        <v>426235</v>
      </c>
      <c r="B55" s="245" t="s">
        <v>112</v>
      </c>
      <c r="D55" s="245" t="s">
        <v>1169</v>
      </c>
      <c r="E55" s="245" t="s">
        <v>1169</v>
      </c>
      <c r="H55" s="245" t="s">
        <v>1169</v>
      </c>
      <c r="I55" s="245" t="s">
        <v>1169</v>
      </c>
      <c r="J55" s="245" t="s">
        <v>1169</v>
      </c>
      <c r="K55" s="245" t="s">
        <v>1169</v>
      </c>
      <c r="L55" s="245" t="s">
        <v>1169</v>
      </c>
      <c r="M55" s="245" t="s">
        <v>1169</v>
      </c>
      <c r="AS55" s="245" t="s">
        <v>857</v>
      </c>
      <c r="AT55" s="245" t="s">
        <v>112</v>
      </c>
    </row>
    <row r="56" spans="1:64" s="245" customFormat="1" ht="13.8" x14ac:dyDescent="0.25">
      <c r="A56" s="241">
        <v>426259</v>
      </c>
      <c r="B56" s="241" t="s">
        <v>112</v>
      </c>
      <c r="C56" s="241"/>
      <c r="D56" s="241" t="s">
        <v>154</v>
      </c>
      <c r="E56" s="241"/>
      <c r="F56" s="241"/>
      <c r="G56" s="241" t="s">
        <v>150</v>
      </c>
      <c r="H56" s="241" t="s">
        <v>152</v>
      </c>
      <c r="I56" s="241" t="s">
        <v>152</v>
      </c>
      <c r="J56" s="241" t="s">
        <v>150</v>
      </c>
      <c r="K56" s="241" t="s">
        <v>150</v>
      </c>
      <c r="L56" s="241" t="s">
        <v>152</v>
      </c>
      <c r="M56" s="241" t="s">
        <v>150</v>
      </c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1"/>
      <c r="AM56" s="241"/>
      <c r="AN56" s="241"/>
      <c r="AO56" s="241"/>
      <c r="AP56" s="241"/>
      <c r="AQ56" s="241"/>
      <c r="AR56" s="241"/>
      <c r="AS56" s="241"/>
      <c r="AT56" s="241"/>
      <c r="AU56" s="237"/>
      <c r="AV56" s="237"/>
      <c r="AW56" s="237"/>
      <c r="AX56" s="237"/>
      <c r="AY56" s="237"/>
      <c r="AZ56" s="237"/>
      <c r="BA56" s="237"/>
      <c r="BB56" s="237"/>
      <c r="BC56" s="237"/>
      <c r="BD56" s="237"/>
      <c r="BE56" s="237"/>
      <c r="BF56" s="237"/>
      <c r="BG56" s="237"/>
      <c r="BH56" s="237"/>
      <c r="BI56" s="237"/>
      <c r="BJ56" s="237"/>
      <c r="BK56" s="237"/>
      <c r="BL56" s="237"/>
    </row>
    <row r="57" spans="1:64" s="245" customFormat="1" ht="13.8" x14ac:dyDescent="0.25">
      <c r="A57" s="241">
        <v>426284</v>
      </c>
      <c r="B57" s="241" t="s">
        <v>112</v>
      </c>
      <c r="C57" s="241"/>
      <c r="D57" s="241" t="s">
        <v>152</v>
      </c>
      <c r="E57" s="241" t="s">
        <v>152</v>
      </c>
      <c r="F57" s="241" t="s">
        <v>150</v>
      </c>
      <c r="G57" s="241" t="s">
        <v>152</v>
      </c>
      <c r="H57" s="241" t="s">
        <v>150</v>
      </c>
      <c r="I57" s="241" t="s">
        <v>150</v>
      </c>
      <c r="J57" s="241" t="s">
        <v>150</v>
      </c>
      <c r="K57" s="241" t="s">
        <v>150</v>
      </c>
      <c r="L57" s="241" t="s">
        <v>150</v>
      </c>
      <c r="M57" s="241" t="s">
        <v>150</v>
      </c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241"/>
      <c r="AI57" s="241"/>
      <c r="AJ57" s="241"/>
      <c r="AK57" s="241"/>
      <c r="AL57" s="241"/>
      <c r="AM57" s="241"/>
      <c r="AN57" s="241"/>
      <c r="AO57" s="241"/>
      <c r="AP57" s="241"/>
      <c r="AQ57" s="241"/>
      <c r="AR57" s="241"/>
      <c r="AS57" s="241"/>
      <c r="AT57" s="241"/>
      <c r="AU57" s="237"/>
      <c r="AV57" s="237"/>
      <c r="AW57" s="237"/>
      <c r="AX57" s="237"/>
      <c r="AY57" s="237"/>
      <c r="AZ57" s="237"/>
      <c r="BA57" s="237"/>
      <c r="BB57" s="237"/>
      <c r="BC57" s="237"/>
      <c r="BD57" s="237"/>
      <c r="BE57" s="237"/>
      <c r="BF57" s="237"/>
      <c r="BG57" s="237"/>
      <c r="BH57" s="237"/>
      <c r="BI57" s="237"/>
      <c r="BJ57" s="237"/>
      <c r="BK57" s="237"/>
      <c r="BL57" s="237"/>
    </row>
    <row r="58" spans="1:64" s="245" customFormat="1" ht="13.8" x14ac:dyDescent="0.25">
      <c r="A58" s="241">
        <v>426671</v>
      </c>
      <c r="B58" s="241" t="s">
        <v>112</v>
      </c>
      <c r="C58" s="241" t="s">
        <v>150</v>
      </c>
      <c r="D58" s="241" t="s">
        <v>150</v>
      </c>
      <c r="E58" s="241" t="s">
        <v>154</v>
      </c>
      <c r="F58" s="241" t="s">
        <v>154</v>
      </c>
      <c r="G58" s="241" t="s">
        <v>150</v>
      </c>
      <c r="H58" s="241" t="s">
        <v>154</v>
      </c>
      <c r="I58" s="241" t="s">
        <v>150</v>
      </c>
      <c r="J58" s="241" t="s">
        <v>150</v>
      </c>
      <c r="K58" s="241" t="s">
        <v>150</v>
      </c>
      <c r="L58" s="241" t="s">
        <v>150</v>
      </c>
      <c r="M58" s="241" t="s">
        <v>150</v>
      </c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1"/>
      <c r="AJ58" s="241"/>
      <c r="AK58" s="241"/>
      <c r="AL58" s="241"/>
      <c r="AM58" s="241"/>
      <c r="AN58" s="241"/>
      <c r="AO58" s="241"/>
      <c r="AP58" s="241"/>
      <c r="AQ58" s="241"/>
      <c r="AR58" s="241"/>
      <c r="AS58" s="241"/>
      <c r="AT58" s="241"/>
      <c r="AU58" s="237"/>
      <c r="AV58" s="237"/>
      <c r="AW58" s="237"/>
      <c r="AX58" s="237"/>
      <c r="AY58" s="237"/>
      <c r="AZ58" s="237"/>
      <c r="BA58" s="237"/>
      <c r="BB58" s="237"/>
      <c r="BC58" s="237"/>
      <c r="BD58" s="237"/>
      <c r="BE58" s="237"/>
      <c r="BF58" s="237"/>
      <c r="BG58" s="237"/>
      <c r="BH58" s="237"/>
      <c r="BI58" s="237"/>
      <c r="BJ58" s="237"/>
      <c r="BK58" s="237"/>
      <c r="BL58" s="237"/>
    </row>
    <row r="59" spans="1:64" s="245" customFormat="1" ht="13.8" x14ac:dyDescent="0.25">
      <c r="A59" s="245">
        <v>427194</v>
      </c>
      <c r="B59" s="245" t="s">
        <v>112</v>
      </c>
      <c r="C59" s="245" t="s">
        <v>154</v>
      </c>
      <c r="D59" s="245" t="s">
        <v>152</v>
      </c>
      <c r="G59" s="245" t="s">
        <v>154</v>
      </c>
      <c r="I59" s="245" t="s">
        <v>154</v>
      </c>
      <c r="J59" s="245" t="s">
        <v>152</v>
      </c>
      <c r="L59" s="245" t="s">
        <v>154</v>
      </c>
      <c r="AT59" s="245" t="s">
        <v>112</v>
      </c>
    </row>
    <row r="60" spans="1:64" s="245" customFormat="1" ht="13.8" x14ac:dyDescent="0.25">
      <c r="A60" s="241">
        <v>427334</v>
      </c>
      <c r="B60" s="241" t="s">
        <v>112</v>
      </c>
      <c r="C60" s="241" t="s">
        <v>152</v>
      </c>
      <c r="D60" s="241" t="s">
        <v>152</v>
      </c>
      <c r="E60" s="241" t="s">
        <v>152</v>
      </c>
      <c r="F60" s="241" t="s">
        <v>152</v>
      </c>
      <c r="G60" s="241" t="s">
        <v>152</v>
      </c>
      <c r="H60" s="241" t="s">
        <v>152</v>
      </c>
      <c r="I60" s="241" t="s">
        <v>150</v>
      </c>
      <c r="J60" s="241" t="s">
        <v>150</v>
      </c>
      <c r="K60" s="241" t="s">
        <v>150</v>
      </c>
      <c r="L60" s="241" t="s">
        <v>150</v>
      </c>
      <c r="M60" s="241" t="s">
        <v>150</v>
      </c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1"/>
      <c r="AJ60" s="241"/>
      <c r="AK60" s="241"/>
      <c r="AL60" s="241"/>
      <c r="AM60" s="241"/>
      <c r="AN60" s="241"/>
      <c r="AO60" s="241"/>
      <c r="AP60" s="241"/>
      <c r="AQ60" s="241"/>
      <c r="AR60" s="241"/>
      <c r="AS60" s="241"/>
      <c r="AT60" s="241"/>
      <c r="AU60" s="237"/>
      <c r="AV60" s="237"/>
      <c r="AW60" s="237"/>
      <c r="AX60" s="237"/>
      <c r="AY60" s="237"/>
      <c r="AZ60" s="237"/>
      <c r="BA60" s="237"/>
      <c r="BB60" s="237"/>
      <c r="BC60" s="237"/>
      <c r="BD60" s="237"/>
      <c r="BE60" s="237"/>
      <c r="BF60" s="237"/>
      <c r="BG60" s="237"/>
      <c r="BH60" s="237"/>
      <c r="BI60" s="237"/>
      <c r="BJ60" s="237"/>
      <c r="BK60" s="237"/>
      <c r="BL60" s="237"/>
    </row>
    <row r="61" spans="1:64" s="245" customFormat="1" ht="13.8" x14ac:dyDescent="0.25">
      <c r="A61" s="245">
        <v>427356</v>
      </c>
      <c r="B61" s="245" t="s">
        <v>112</v>
      </c>
      <c r="C61" s="245" t="s">
        <v>1169</v>
      </c>
      <c r="D61" s="245" t="s">
        <v>1169</v>
      </c>
      <c r="E61" s="245" t="s">
        <v>1169</v>
      </c>
      <c r="F61" s="245" t="s">
        <v>1169</v>
      </c>
      <c r="G61" s="245" t="s">
        <v>1169</v>
      </c>
      <c r="H61" s="245" t="s">
        <v>1169</v>
      </c>
      <c r="I61" s="245" t="s">
        <v>1169</v>
      </c>
      <c r="J61" s="245" t="s">
        <v>1169</v>
      </c>
      <c r="K61" s="245" t="s">
        <v>1169</v>
      </c>
      <c r="L61" s="245" t="s">
        <v>1169</v>
      </c>
      <c r="M61" s="245" t="s">
        <v>1169</v>
      </c>
      <c r="AS61" s="245" t="s">
        <v>1179</v>
      </c>
      <c r="AT61" s="245" t="s">
        <v>112</v>
      </c>
    </row>
    <row r="62" spans="1:64" s="245" customFormat="1" ht="13.8" x14ac:dyDescent="0.25">
      <c r="A62" s="245">
        <v>427498</v>
      </c>
      <c r="B62" s="245" t="s">
        <v>112</v>
      </c>
      <c r="C62" s="245" t="s">
        <v>1169</v>
      </c>
      <c r="D62" s="245" t="s">
        <v>1169</v>
      </c>
      <c r="E62" s="245" t="s">
        <v>1169</v>
      </c>
      <c r="F62" s="245" t="s">
        <v>1169</v>
      </c>
      <c r="G62" s="245" t="s">
        <v>1169</v>
      </c>
      <c r="H62" s="245" t="s">
        <v>1169</v>
      </c>
      <c r="I62" s="245" t="s">
        <v>1169</v>
      </c>
      <c r="J62" s="245" t="s">
        <v>1169</v>
      </c>
      <c r="K62" s="245" t="s">
        <v>1169</v>
      </c>
      <c r="L62" s="245" t="s">
        <v>1169</v>
      </c>
      <c r="M62" s="245" t="s">
        <v>1169</v>
      </c>
      <c r="AS62" s="245" t="s">
        <v>1179</v>
      </c>
      <c r="AT62" s="245" t="s">
        <v>112</v>
      </c>
    </row>
    <row r="63" spans="1:64" s="245" customFormat="1" ht="13.8" x14ac:dyDescent="0.25">
      <c r="A63" s="245">
        <v>427610</v>
      </c>
      <c r="B63" s="245" t="s">
        <v>112</v>
      </c>
      <c r="C63" s="245" t="s">
        <v>152</v>
      </c>
      <c r="D63" s="245" t="s">
        <v>152</v>
      </c>
      <c r="E63" s="245" t="s">
        <v>150</v>
      </c>
      <c r="F63" s="245" t="s">
        <v>150</v>
      </c>
      <c r="G63" s="245" t="s">
        <v>150</v>
      </c>
      <c r="H63" s="245" t="s">
        <v>150</v>
      </c>
      <c r="I63" s="245" t="s">
        <v>150</v>
      </c>
      <c r="J63" s="245" t="s">
        <v>150</v>
      </c>
      <c r="K63" s="245" t="s">
        <v>150</v>
      </c>
      <c r="L63" s="245" t="s">
        <v>150</v>
      </c>
      <c r="M63" s="245" t="s">
        <v>150</v>
      </c>
      <c r="AT63" s="245" t="s">
        <v>112</v>
      </c>
    </row>
    <row r="64" spans="1:64" s="245" customFormat="1" ht="13.8" x14ac:dyDescent="0.25">
      <c r="A64" s="241">
        <v>427687</v>
      </c>
      <c r="B64" s="241" t="s">
        <v>112</v>
      </c>
      <c r="C64" s="241" t="s">
        <v>152</v>
      </c>
      <c r="D64" s="241" t="s">
        <v>152</v>
      </c>
      <c r="E64" s="241" t="s">
        <v>152</v>
      </c>
      <c r="F64" s="241" t="s">
        <v>152</v>
      </c>
      <c r="G64" s="241" t="s">
        <v>152</v>
      </c>
      <c r="H64" s="241" t="s">
        <v>150</v>
      </c>
      <c r="I64" s="241" t="s">
        <v>150</v>
      </c>
      <c r="J64" s="241" t="s">
        <v>150</v>
      </c>
      <c r="K64" s="241" t="s">
        <v>150</v>
      </c>
      <c r="L64" s="241" t="s">
        <v>150</v>
      </c>
      <c r="M64" s="241" t="s">
        <v>150</v>
      </c>
      <c r="N64" s="241"/>
      <c r="O64" s="241"/>
      <c r="P64" s="241"/>
      <c r="Q64" s="241"/>
      <c r="R64" s="241"/>
      <c r="S64" s="241"/>
      <c r="T64" s="241"/>
      <c r="U64" s="241"/>
      <c r="V64" s="241"/>
      <c r="W64" s="241"/>
      <c r="X64" s="241"/>
      <c r="Y64" s="241"/>
      <c r="Z64" s="241"/>
      <c r="AA64" s="241"/>
      <c r="AB64" s="241"/>
      <c r="AC64" s="241"/>
      <c r="AD64" s="241"/>
      <c r="AE64" s="241"/>
      <c r="AF64" s="241"/>
      <c r="AG64" s="241"/>
      <c r="AH64" s="241"/>
      <c r="AI64" s="241"/>
      <c r="AJ64" s="241"/>
      <c r="AK64" s="241"/>
      <c r="AL64" s="241"/>
      <c r="AM64" s="241"/>
      <c r="AN64" s="241"/>
      <c r="AO64" s="241"/>
      <c r="AP64" s="241"/>
      <c r="AQ64" s="241"/>
      <c r="AR64" s="241"/>
      <c r="AS64" s="241"/>
      <c r="AT64" s="241"/>
      <c r="AU64" s="237"/>
      <c r="AV64" s="237"/>
      <c r="AW64" s="237"/>
      <c r="AX64" s="237"/>
      <c r="AY64" s="237"/>
      <c r="AZ64" s="237"/>
      <c r="BA64" s="237"/>
      <c r="BB64" s="237"/>
      <c r="BC64" s="237"/>
      <c r="BD64" s="237"/>
      <c r="BE64" s="237"/>
      <c r="BF64" s="237"/>
      <c r="BG64" s="237"/>
      <c r="BH64" s="237"/>
      <c r="BI64" s="237"/>
      <c r="BJ64" s="237"/>
      <c r="BK64" s="237"/>
      <c r="BL64" s="237"/>
    </row>
    <row r="65" spans="1:46" s="245" customFormat="1" ht="13.8" x14ac:dyDescent="0.25">
      <c r="A65" s="245">
        <v>427758</v>
      </c>
      <c r="B65" s="245" t="s">
        <v>112</v>
      </c>
      <c r="C65" s="245" t="s">
        <v>1169</v>
      </c>
      <c r="D65" s="245" t="s">
        <v>1169</v>
      </c>
      <c r="E65" s="245" t="s">
        <v>1169</v>
      </c>
      <c r="F65" s="245" t="s">
        <v>1169</v>
      </c>
      <c r="G65" s="245" t="s">
        <v>1169</v>
      </c>
      <c r="H65" s="245" t="s">
        <v>1169</v>
      </c>
      <c r="I65" s="245" t="s">
        <v>1169</v>
      </c>
      <c r="J65" s="245" t="s">
        <v>1169</v>
      </c>
      <c r="K65" s="245" t="s">
        <v>1169</v>
      </c>
      <c r="L65" s="245" t="s">
        <v>1169</v>
      </c>
      <c r="M65" s="245" t="s">
        <v>1169</v>
      </c>
      <c r="AS65" s="245" t="s">
        <v>1179</v>
      </c>
      <c r="AT65" s="245" t="s">
        <v>112</v>
      </c>
    </row>
    <row r="66" spans="1:46" s="245" customFormat="1" ht="13.8" x14ac:dyDescent="0.25">
      <c r="A66" s="245">
        <v>427793</v>
      </c>
      <c r="B66" s="245" t="s">
        <v>112</v>
      </c>
      <c r="E66" s="245" t="s">
        <v>1169</v>
      </c>
      <c r="G66" s="245" t="s">
        <v>1169</v>
      </c>
      <c r="H66" s="245" t="s">
        <v>1169</v>
      </c>
      <c r="K66" s="245" t="s">
        <v>1169</v>
      </c>
      <c r="L66" s="245" t="s">
        <v>1169</v>
      </c>
      <c r="AS66" s="245" t="s">
        <v>1171</v>
      </c>
      <c r="AT66" s="245" t="s">
        <v>112</v>
      </c>
    </row>
    <row r="67" spans="1:46" s="245" customFormat="1" ht="13.8" x14ac:dyDescent="0.25">
      <c r="A67" s="245">
        <v>427798</v>
      </c>
      <c r="B67" s="245" t="s">
        <v>112</v>
      </c>
      <c r="D67" s="245" t="s">
        <v>1169</v>
      </c>
      <c r="E67" s="245" t="s">
        <v>1169</v>
      </c>
      <c r="F67" s="245" t="s">
        <v>1169</v>
      </c>
      <c r="G67" s="245" t="s">
        <v>1169</v>
      </c>
      <c r="H67" s="245" t="s">
        <v>1169</v>
      </c>
      <c r="I67" s="245" t="s">
        <v>1169</v>
      </c>
      <c r="J67" s="245" t="s">
        <v>1169</v>
      </c>
      <c r="K67" s="245" t="s">
        <v>1169</v>
      </c>
      <c r="L67" s="245" t="s">
        <v>1169</v>
      </c>
      <c r="M67" s="245" t="s">
        <v>1169</v>
      </c>
      <c r="AS67" s="245" t="s">
        <v>1171</v>
      </c>
      <c r="AT67" s="245" t="s">
        <v>112</v>
      </c>
    </row>
    <row r="68" spans="1:46" s="245" customFormat="1" ht="13.8" x14ac:dyDescent="0.25">
      <c r="A68" s="245">
        <v>427818</v>
      </c>
      <c r="B68" s="245" t="s">
        <v>112</v>
      </c>
      <c r="C68" s="245" t="s">
        <v>152</v>
      </c>
      <c r="D68" s="245" t="s">
        <v>150</v>
      </c>
      <c r="E68" s="245" t="s">
        <v>152</v>
      </c>
      <c r="F68" s="245" t="s">
        <v>150</v>
      </c>
      <c r="G68" s="245" t="s">
        <v>150</v>
      </c>
      <c r="H68" s="245" t="s">
        <v>150</v>
      </c>
      <c r="I68" s="245" t="s">
        <v>150</v>
      </c>
      <c r="J68" s="245" t="s">
        <v>150</v>
      </c>
      <c r="K68" s="245" t="s">
        <v>150</v>
      </c>
      <c r="L68" s="245" t="s">
        <v>150</v>
      </c>
      <c r="M68" s="245" t="s">
        <v>150</v>
      </c>
      <c r="AT68" s="245" t="s">
        <v>112</v>
      </c>
    </row>
    <row r="69" spans="1:46" s="245" customFormat="1" ht="13.8" x14ac:dyDescent="0.25">
      <c r="A69" s="245">
        <v>427828</v>
      </c>
      <c r="B69" s="245" t="s">
        <v>112</v>
      </c>
      <c r="D69" s="245" t="s">
        <v>1169</v>
      </c>
      <c r="E69" s="245" t="s">
        <v>1169</v>
      </c>
      <c r="G69" s="245" t="s">
        <v>1169</v>
      </c>
      <c r="H69" s="245" t="s">
        <v>1169</v>
      </c>
      <c r="I69" s="245" t="s">
        <v>1169</v>
      </c>
      <c r="J69" s="245" t="s">
        <v>1169</v>
      </c>
      <c r="K69" s="245" t="s">
        <v>1169</v>
      </c>
      <c r="L69" s="245" t="s">
        <v>1169</v>
      </c>
      <c r="M69" s="245" t="s">
        <v>1169</v>
      </c>
      <c r="AS69" s="245" t="s">
        <v>1179</v>
      </c>
      <c r="AT69" s="245" t="s">
        <v>112</v>
      </c>
    </row>
    <row r="70" spans="1:46" s="245" customFormat="1" ht="13.8" x14ac:dyDescent="0.25">
      <c r="A70" s="245">
        <v>427833</v>
      </c>
      <c r="B70" s="245" t="s">
        <v>112</v>
      </c>
      <c r="C70" s="245" t="s">
        <v>1169</v>
      </c>
      <c r="D70" s="245" t="s">
        <v>1169</v>
      </c>
      <c r="E70" s="245" t="s">
        <v>1169</v>
      </c>
      <c r="F70" s="245" t="s">
        <v>1169</v>
      </c>
      <c r="G70" s="245" t="s">
        <v>1169</v>
      </c>
      <c r="H70" s="245" t="s">
        <v>1169</v>
      </c>
      <c r="I70" s="245" t="s">
        <v>1169</v>
      </c>
      <c r="J70" s="245" t="s">
        <v>1169</v>
      </c>
      <c r="K70" s="245" t="s">
        <v>1169</v>
      </c>
      <c r="L70" s="245" t="s">
        <v>1169</v>
      </c>
      <c r="M70" s="245" t="s">
        <v>1169</v>
      </c>
      <c r="AS70" s="245" t="s">
        <v>1179</v>
      </c>
      <c r="AT70" s="245" t="s">
        <v>112</v>
      </c>
    </row>
    <row r="71" spans="1:46" s="245" customFormat="1" ht="13.8" x14ac:dyDescent="0.25">
      <c r="A71" s="245">
        <v>427834</v>
      </c>
      <c r="B71" s="245" t="s">
        <v>112</v>
      </c>
      <c r="D71" s="245" t="s">
        <v>1169</v>
      </c>
      <c r="E71" s="245" t="s">
        <v>1169</v>
      </c>
      <c r="G71" s="245" t="s">
        <v>1169</v>
      </c>
      <c r="H71" s="245" t="s">
        <v>1169</v>
      </c>
      <c r="I71" s="245" t="s">
        <v>1169</v>
      </c>
      <c r="J71" s="245" t="s">
        <v>1169</v>
      </c>
      <c r="K71" s="245" t="s">
        <v>1169</v>
      </c>
      <c r="L71" s="245" t="s">
        <v>1169</v>
      </c>
      <c r="M71" s="245" t="s">
        <v>1169</v>
      </c>
      <c r="AS71" s="245" t="s">
        <v>1179</v>
      </c>
      <c r="AT71" s="245" t="s">
        <v>112</v>
      </c>
    </row>
    <row r="72" spans="1:46" s="245" customFormat="1" ht="13.8" x14ac:dyDescent="0.25">
      <c r="A72" s="245">
        <v>427838</v>
      </c>
      <c r="B72" s="245" t="s">
        <v>112</v>
      </c>
      <c r="C72" s="245" t="s">
        <v>152</v>
      </c>
      <c r="D72" s="245" t="s">
        <v>152</v>
      </c>
      <c r="E72" s="245" t="s">
        <v>154</v>
      </c>
      <c r="F72" s="245" t="s">
        <v>154</v>
      </c>
      <c r="G72" s="245" t="s">
        <v>154</v>
      </c>
      <c r="H72" s="245" t="s">
        <v>150</v>
      </c>
      <c r="I72" s="245" t="s">
        <v>150</v>
      </c>
      <c r="J72" s="245" t="s">
        <v>150</v>
      </c>
      <c r="K72" s="245" t="s">
        <v>150</v>
      </c>
      <c r="L72" s="245" t="s">
        <v>150</v>
      </c>
      <c r="M72" s="245" t="s">
        <v>150</v>
      </c>
      <c r="AT72" s="245" t="s">
        <v>112</v>
      </c>
    </row>
    <row r="73" spans="1:46" s="245" customFormat="1" ht="13.8" x14ac:dyDescent="0.25">
      <c r="A73" s="245">
        <v>427851</v>
      </c>
      <c r="B73" s="245" t="s">
        <v>112</v>
      </c>
      <c r="C73" s="245" t="s">
        <v>1169</v>
      </c>
      <c r="E73" s="245" t="s">
        <v>1169</v>
      </c>
      <c r="F73" s="245" t="s">
        <v>1169</v>
      </c>
      <c r="H73" s="245" t="s">
        <v>1169</v>
      </c>
      <c r="I73" s="245" t="s">
        <v>1169</v>
      </c>
      <c r="J73" s="245" t="s">
        <v>1169</v>
      </c>
      <c r="K73" s="245" t="s">
        <v>1169</v>
      </c>
      <c r="L73" s="245" t="s">
        <v>1169</v>
      </c>
      <c r="M73" s="245" t="s">
        <v>1169</v>
      </c>
      <c r="AS73" s="245" t="s">
        <v>1179</v>
      </c>
      <c r="AT73" s="245" t="s">
        <v>112</v>
      </c>
    </row>
    <row r="74" spans="1:46" s="245" customFormat="1" ht="13.8" x14ac:dyDescent="0.25">
      <c r="A74" s="245">
        <v>427869</v>
      </c>
      <c r="B74" s="245" t="s">
        <v>112</v>
      </c>
      <c r="C74" s="245" t="s">
        <v>150</v>
      </c>
      <c r="D74" s="245" t="s">
        <v>150</v>
      </c>
      <c r="E74" s="245" t="s">
        <v>150</v>
      </c>
      <c r="F74" s="245" t="s">
        <v>150</v>
      </c>
      <c r="G74" s="245" t="s">
        <v>150</v>
      </c>
      <c r="H74" s="245" t="s">
        <v>150</v>
      </c>
      <c r="I74" s="245" t="s">
        <v>150</v>
      </c>
      <c r="J74" s="245" t="s">
        <v>150</v>
      </c>
      <c r="K74" s="245" t="s">
        <v>150</v>
      </c>
      <c r="L74" s="245" t="s">
        <v>150</v>
      </c>
      <c r="M74" s="245" t="s">
        <v>150</v>
      </c>
      <c r="AT74" s="245" t="s">
        <v>112</v>
      </c>
    </row>
    <row r="75" spans="1:46" s="245" customFormat="1" ht="13.8" x14ac:dyDescent="0.25">
      <c r="A75" s="245">
        <v>427872</v>
      </c>
      <c r="B75" s="245" t="s">
        <v>112</v>
      </c>
      <c r="D75" s="245" t="s">
        <v>1169</v>
      </c>
      <c r="E75" s="245" t="s">
        <v>1169</v>
      </c>
      <c r="G75" s="245" t="s">
        <v>1169</v>
      </c>
      <c r="H75" s="245" t="s">
        <v>1169</v>
      </c>
      <c r="I75" s="245" t="s">
        <v>1169</v>
      </c>
      <c r="J75" s="245" t="s">
        <v>1169</v>
      </c>
      <c r="K75" s="245" t="s">
        <v>1169</v>
      </c>
      <c r="L75" s="245" t="s">
        <v>1169</v>
      </c>
      <c r="AS75" s="245" t="s">
        <v>1179</v>
      </c>
      <c r="AT75" s="245" t="s">
        <v>112</v>
      </c>
    </row>
    <row r="76" spans="1:46" s="245" customFormat="1" ht="13.8" x14ac:dyDescent="0.25">
      <c r="A76" s="245">
        <v>427881</v>
      </c>
      <c r="B76" s="245" t="s">
        <v>112</v>
      </c>
      <c r="C76" s="245" t="s">
        <v>152</v>
      </c>
      <c r="D76" s="245" t="s">
        <v>152</v>
      </c>
      <c r="E76" s="245" t="s">
        <v>150</v>
      </c>
      <c r="F76" s="245" t="s">
        <v>150</v>
      </c>
      <c r="G76" s="245" t="s">
        <v>150</v>
      </c>
      <c r="H76" s="245" t="s">
        <v>150</v>
      </c>
      <c r="I76" s="245" t="s">
        <v>150</v>
      </c>
      <c r="J76" s="245" t="s">
        <v>150</v>
      </c>
      <c r="K76" s="245" t="s">
        <v>150</v>
      </c>
      <c r="L76" s="245" t="s">
        <v>150</v>
      </c>
      <c r="M76" s="245" t="s">
        <v>150</v>
      </c>
      <c r="AT76" s="245" t="s">
        <v>112</v>
      </c>
    </row>
    <row r="77" spans="1:46" s="245" customFormat="1" ht="13.8" x14ac:dyDescent="0.25">
      <c r="A77" s="245">
        <v>427890</v>
      </c>
      <c r="B77" s="245" t="s">
        <v>112</v>
      </c>
      <c r="C77" s="245" t="s">
        <v>1169</v>
      </c>
      <c r="E77" s="245" t="s">
        <v>1169</v>
      </c>
      <c r="F77" s="245" t="s">
        <v>1169</v>
      </c>
      <c r="G77" s="245" t="s">
        <v>1169</v>
      </c>
      <c r="I77" s="245" t="s">
        <v>1169</v>
      </c>
      <c r="J77" s="245" t="s">
        <v>1169</v>
      </c>
      <c r="K77" s="245" t="s">
        <v>1169</v>
      </c>
      <c r="L77" s="245" t="s">
        <v>1169</v>
      </c>
      <c r="M77" s="245" t="s">
        <v>1169</v>
      </c>
      <c r="AS77" s="245" t="s">
        <v>1179</v>
      </c>
      <c r="AT77" s="245" t="s">
        <v>112</v>
      </c>
    </row>
    <row r="78" spans="1:46" s="245" customFormat="1" ht="13.8" x14ac:dyDescent="0.25">
      <c r="A78" s="245">
        <v>427900</v>
      </c>
      <c r="B78" s="245" t="s">
        <v>112</v>
      </c>
      <c r="C78" s="245" t="s">
        <v>1169</v>
      </c>
      <c r="E78" s="245" t="s">
        <v>1169</v>
      </c>
      <c r="F78" s="245" t="s">
        <v>1169</v>
      </c>
      <c r="G78" s="245" t="s">
        <v>1169</v>
      </c>
      <c r="H78" s="245" t="s">
        <v>1169</v>
      </c>
      <c r="I78" s="245" t="s">
        <v>1169</v>
      </c>
      <c r="J78" s="245" t="s">
        <v>1169</v>
      </c>
      <c r="K78" s="245" t="s">
        <v>1169</v>
      </c>
      <c r="L78" s="245" t="s">
        <v>1169</v>
      </c>
      <c r="M78" s="245" t="s">
        <v>1169</v>
      </c>
      <c r="AS78" s="245" t="s">
        <v>1179</v>
      </c>
      <c r="AT78" s="245" t="s">
        <v>112</v>
      </c>
    </row>
    <row r="79" spans="1:46" s="245" customFormat="1" ht="13.8" x14ac:dyDescent="0.25">
      <c r="A79" s="245">
        <v>427907</v>
      </c>
      <c r="B79" s="245" t="s">
        <v>112</v>
      </c>
      <c r="C79" s="245" t="s">
        <v>154</v>
      </c>
      <c r="D79" s="245" t="s">
        <v>154</v>
      </c>
      <c r="E79" s="245" t="s">
        <v>154</v>
      </c>
      <c r="F79" s="245" t="s">
        <v>154</v>
      </c>
      <c r="G79" s="245" t="s">
        <v>154</v>
      </c>
      <c r="H79" s="245" t="s">
        <v>150</v>
      </c>
      <c r="I79" s="245" t="s">
        <v>150</v>
      </c>
      <c r="J79" s="245" t="s">
        <v>152</v>
      </c>
      <c r="K79" s="245" t="s">
        <v>152</v>
      </c>
      <c r="L79" s="245" t="s">
        <v>150</v>
      </c>
      <c r="M79" s="245" t="s">
        <v>152</v>
      </c>
      <c r="AT79" s="245" t="s">
        <v>112</v>
      </c>
    </row>
    <row r="80" spans="1:46" s="245" customFormat="1" ht="13.8" x14ac:dyDescent="0.25">
      <c r="A80" s="245">
        <v>427910</v>
      </c>
      <c r="B80" s="245" t="s">
        <v>112</v>
      </c>
      <c r="E80" s="245" t="s">
        <v>1169</v>
      </c>
      <c r="F80" s="245" t="s">
        <v>1169</v>
      </c>
      <c r="G80" s="245" t="s">
        <v>1169</v>
      </c>
      <c r="H80" s="245" t="s">
        <v>1169</v>
      </c>
      <c r="I80" s="245" t="s">
        <v>1169</v>
      </c>
      <c r="J80" s="245" t="s">
        <v>1169</v>
      </c>
      <c r="K80" s="245" t="s">
        <v>1169</v>
      </c>
      <c r="L80" s="245" t="s">
        <v>1169</v>
      </c>
      <c r="M80" s="245" t="s">
        <v>1169</v>
      </c>
      <c r="AS80" s="245" t="s">
        <v>1179</v>
      </c>
      <c r="AT80" s="245" t="s">
        <v>112</v>
      </c>
    </row>
    <row r="81" spans="1:46" s="245" customFormat="1" ht="13.8" x14ac:dyDescent="0.25">
      <c r="A81" s="245">
        <v>427965</v>
      </c>
      <c r="B81" s="245" t="s">
        <v>112</v>
      </c>
      <c r="C81" s="245" t="s">
        <v>1169</v>
      </c>
      <c r="D81" s="245" t="s">
        <v>1169</v>
      </c>
      <c r="E81" s="245" t="s">
        <v>1169</v>
      </c>
      <c r="F81" s="245" t="s">
        <v>1169</v>
      </c>
      <c r="G81" s="245" t="s">
        <v>1169</v>
      </c>
      <c r="H81" s="245" t="s">
        <v>1169</v>
      </c>
      <c r="I81" s="245" t="s">
        <v>1169</v>
      </c>
      <c r="J81" s="245" t="s">
        <v>1169</v>
      </c>
      <c r="K81" s="245" t="s">
        <v>1169</v>
      </c>
      <c r="L81" s="245" t="s">
        <v>1169</v>
      </c>
      <c r="M81" s="245" t="s">
        <v>1169</v>
      </c>
      <c r="AS81" s="245" t="s">
        <v>1179</v>
      </c>
      <c r="AT81" s="245" t="s">
        <v>112</v>
      </c>
    </row>
    <row r="82" spans="1:46" s="245" customFormat="1" ht="13.8" x14ac:dyDescent="0.25">
      <c r="A82" s="245">
        <v>427993</v>
      </c>
      <c r="B82" s="245" t="s">
        <v>112</v>
      </c>
      <c r="C82" s="245" t="s">
        <v>1169</v>
      </c>
      <c r="D82" s="245" t="s">
        <v>1169</v>
      </c>
      <c r="F82" s="245" t="s">
        <v>1169</v>
      </c>
      <c r="G82" s="245" t="s">
        <v>1169</v>
      </c>
      <c r="H82" s="245" t="s">
        <v>1169</v>
      </c>
      <c r="I82" s="245" t="s">
        <v>1169</v>
      </c>
      <c r="J82" s="245" t="s">
        <v>1169</v>
      </c>
      <c r="K82" s="245" t="s">
        <v>1169</v>
      </c>
      <c r="L82" s="245" t="s">
        <v>1169</v>
      </c>
      <c r="M82" s="245" t="s">
        <v>1169</v>
      </c>
      <c r="AS82" s="245" t="s">
        <v>1179</v>
      </c>
      <c r="AT82" s="245" t="s">
        <v>112</v>
      </c>
    </row>
    <row r="83" spans="1:46" s="245" customFormat="1" ht="13.8" x14ac:dyDescent="0.25">
      <c r="A83" s="245">
        <v>428011</v>
      </c>
      <c r="B83" s="245" t="s">
        <v>112</v>
      </c>
      <c r="C83" s="245" t="s">
        <v>152</v>
      </c>
      <c r="D83" s="245" t="s">
        <v>152</v>
      </c>
      <c r="E83" s="245" t="s">
        <v>154</v>
      </c>
      <c r="G83" s="245" t="s">
        <v>154</v>
      </c>
      <c r="I83" s="245" t="s">
        <v>152</v>
      </c>
      <c r="J83" s="245" t="s">
        <v>152</v>
      </c>
      <c r="K83" s="245" t="s">
        <v>154</v>
      </c>
      <c r="L83" s="245" t="s">
        <v>152</v>
      </c>
      <c r="M83" s="245" t="s">
        <v>152</v>
      </c>
      <c r="AT83" s="245" t="s">
        <v>112</v>
      </c>
    </row>
    <row r="84" spans="1:46" s="245" customFormat="1" ht="13.8" x14ac:dyDescent="0.25">
      <c r="A84" s="245">
        <v>428023</v>
      </c>
      <c r="B84" s="245" t="s">
        <v>112</v>
      </c>
      <c r="C84" s="245" t="s">
        <v>1169</v>
      </c>
      <c r="D84" s="245" t="s">
        <v>1169</v>
      </c>
      <c r="E84" s="245" t="s">
        <v>1169</v>
      </c>
      <c r="F84" s="245" t="s">
        <v>1169</v>
      </c>
      <c r="G84" s="245" t="s">
        <v>1169</v>
      </c>
      <c r="H84" s="245" t="s">
        <v>1169</v>
      </c>
      <c r="I84" s="245" t="s">
        <v>1169</v>
      </c>
      <c r="J84" s="245" t="s">
        <v>1169</v>
      </c>
      <c r="K84" s="245" t="s">
        <v>1169</v>
      </c>
      <c r="L84" s="245" t="s">
        <v>1169</v>
      </c>
      <c r="M84" s="245" t="s">
        <v>1169</v>
      </c>
      <c r="AS84" s="245" t="s">
        <v>1179</v>
      </c>
      <c r="AT84" s="245" t="s">
        <v>112</v>
      </c>
    </row>
    <row r="85" spans="1:46" s="245" customFormat="1" ht="13.8" x14ac:dyDescent="0.25">
      <c r="A85" s="245">
        <v>428040</v>
      </c>
      <c r="B85" s="245" t="s">
        <v>112</v>
      </c>
      <c r="D85" s="245" t="s">
        <v>154</v>
      </c>
      <c r="E85" s="245" t="s">
        <v>154</v>
      </c>
      <c r="F85" s="245" t="s">
        <v>154</v>
      </c>
      <c r="G85" s="245" t="s">
        <v>154</v>
      </c>
      <c r="H85" s="245" t="s">
        <v>154</v>
      </c>
      <c r="I85" s="245" t="s">
        <v>150</v>
      </c>
      <c r="J85" s="245" t="s">
        <v>150</v>
      </c>
      <c r="K85" s="245" t="s">
        <v>150</v>
      </c>
      <c r="L85" s="245" t="s">
        <v>150</v>
      </c>
      <c r="M85" s="245" t="s">
        <v>150</v>
      </c>
      <c r="AT85" s="245" t="s">
        <v>112</v>
      </c>
    </row>
    <row r="86" spans="1:46" s="245" customFormat="1" ht="13.8" x14ac:dyDescent="0.25">
      <c r="A86" s="245">
        <v>428045</v>
      </c>
      <c r="B86" s="245" t="s">
        <v>112</v>
      </c>
      <c r="C86" s="245" t="s">
        <v>152</v>
      </c>
      <c r="D86" s="245" t="s">
        <v>150</v>
      </c>
      <c r="E86" s="245" t="s">
        <v>150</v>
      </c>
      <c r="F86" s="245" t="s">
        <v>152</v>
      </c>
      <c r="G86" s="245" t="s">
        <v>152</v>
      </c>
      <c r="H86" s="245" t="s">
        <v>150</v>
      </c>
      <c r="I86" s="245" t="s">
        <v>150</v>
      </c>
      <c r="J86" s="245" t="s">
        <v>150</v>
      </c>
      <c r="K86" s="245" t="s">
        <v>150</v>
      </c>
      <c r="L86" s="245" t="s">
        <v>150</v>
      </c>
      <c r="M86" s="245" t="s">
        <v>150</v>
      </c>
      <c r="AT86" s="245" t="s">
        <v>112</v>
      </c>
    </row>
    <row r="87" spans="1:46" s="245" customFormat="1" ht="13.8" x14ac:dyDescent="0.25">
      <c r="A87" s="245">
        <v>428049</v>
      </c>
      <c r="B87" s="245" t="s">
        <v>112</v>
      </c>
      <c r="C87" s="245" t="s">
        <v>152</v>
      </c>
      <c r="D87" s="245" t="s">
        <v>152</v>
      </c>
      <c r="E87" s="245" t="s">
        <v>152</v>
      </c>
      <c r="F87" s="245" t="s">
        <v>152</v>
      </c>
      <c r="G87" s="245" t="s">
        <v>152</v>
      </c>
      <c r="H87" s="245" t="s">
        <v>152</v>
      </c>
      <c r="I87" s="245" t="s">
        <v>150</v>
      </c>
      <c r="J87" s="245" t="s">
        <v>150</v>
      </c>
      <c r="K87" s="245" t="s">
        <v>152</v>
      </c>
      <c r="L87" s="245" t="s">
        <v>152</v>
      </c>
      <c r="M87" s="245" t="s">
        <v>150</v>
      </c>
      <c r="AT87" s="245" t="s">
        <v>112</v>
      </c>
    </row>
    <row r="88" spans="1:46" s="245" customFormat="1" ht="13.8" x14ac:dyDescent="0.25">
      <c r="A88" s="245">
        <v>428054</v>
      </c>
      <c r="B88" s="245" t="s">
        <v>112</v>
      </c>
      <c r="D88" s="245" t="s">
        <v>152</v>
      </c>
      <c r="E88" s="245" t="s">
        <v>150</v>
      </c>
      <c r="F88" s="245" t="s">
        <v>154</v>
      </c>
      <c r="G88" s="245" t="s">
        <v>152</v>
      </c>
      <c r="H88" s="245" t="s">
        <v>150</v>
      </c>
      <c r="I88" s="245" t="s">
        <v>152</v>
      </c>
      <c r="K88" s="245" t="s">
        <v>152</v>
      </c>
      <c r="M88" s="245" t="s">
        <v>150</v>
      </c>
      <c r="AT88" s="245" t="s">
        <v>112</v>
      </c>
    </row>
    <row r="89" spans="1:46" s="245" customFormat="1" ht="13.8" x14ac:dyDescent="0.25">
      <c r="A89" s="245">
        <v>428062</v>
      </c>
      <c r="B89" s="245" t="s">
        <v>112</v>
      </c>
      <c r="C89" s="245" t="s">
        <v>152</v>
      </c>
      <c r="D89" s="245" t="s">
        <v>152</v>
      </c>
      <c r="E89" s="245" t="s">
        <v>152</v>
      </c>
      <c r="F89" s="245" t="s">
        <v>152</v>
      </c>
      <c r="G89" s="245" t="s">
        <v>150</v>
      </c>
      <c r="H89" s="245" t="s">
        <v>152</v>
      </c>
      <c r="I89" s="245" t="s">
        <v>150</v>
      </c>
      <c r="J89" s="245" t="s">
        <v>150</v>
      </c>
      <c r="K89" s="245" t="s">
        <v>150</v>
      </c>
      <c r="L89" s="245" t="s">
        <v>150</v>
      </c>
      <c r="M89" s="245" t="s">
        <v>150</v>
      </c>
      <c r="AT89" s="245" t="s">
        <v>112</v>
      </c>
    </row>
    <row r="90" spans="1:46" s="245" customFormat="1" ht="13.8" x14ac:dyDescent="0.25">
      <c r="A90" s="245">
        <v>428066</v>
      </c>
      <c r="B90" s="245" t="s">
        <v>112</v>
      </c>
      <c r="C90" s="245" t="s">
        <v>152</v>
      </c>
      <c r="D90" s="245" t="s">
        <v>152</v>
      </c>
      <c r="E90" s="245" t="s">
        <v>154</v>
      </c>
      <c r="F90" s="245" t="s">
        <v>154</v>
      </c>
      <c r="G90" s="245" t="s">
        <v>154</v>
      </c>
      <c r="H90" s="245" t="s">
        <v>154</v>
      </c>
      <c r="I90" s="245" t="s">
        <v>150</v>
      </c>
      <c r="J90" s="245" t="s">
        <v>152</v>
      </c>
      <c r="K90" s="245" t="s">
        <v>150</v>
      </c>
      <c r="L90" s="245" t="s">
        <v>152</v>
      </c>
      <c r="M90" s="245" t="s">
        <v>152</v>
      </c>
      <c r="AT90" s="245" t="s">
        <v>112</v>
      </c>
    </row>
    <row r="91" spans="1:46" s="245" customFormat="1" ht="13.8" x14ac:dyDescent="0.25">
      <c r="A91" s="245">
        <v>428068</v>
      </c>
      <c r="B91" s="245" t="s">
        <v>112</v>
      </c>
      <c r="C91" s="245" t="s">
        <v>152</v>
      </c>
      <c r="D91" s="245" t="s">
        <v>152</v>
      </c>
      <c r="E91" s="245" t="s">
        <v>152</v>
      </c>
      <c r="F91" s="245" t="s">
        <v>152</v>
      </c>
      <c r="G91" s="245" t="s">
        <v>152</v>
      </c>
      <c r="H91" s="245" t="s">
        <v>152</v>
      </c>
      <c r="I91" s="245" t="s">
        <v>150</v>
      </c>
      <c r="J91" s="245" t="s">
        <v>150</v>
      </c>
      <c r="K91" s="245" t="s">
        <v>150</v>
      </c>
      <c r="L91" s="245" t="s">
        <v>150</v>
      </c>
      <c r="M91" s="245" t="s">
        <v>150</v>
      </c>
      <c r="AT91" s="245" t="s">
        <v>112</v>
      </c>
    </row>
    <row r="92" spans="1:46" s="245" customFormat="1" ht="13.8" x14ac:dyDescent="0.25">
      <c r="A92" s="245">
        <v>428071</v>
      </c>
      <c r="B92" s="245" t="s">
        <v>112</v>
      </c>
      <c r="C92" s="245" t="s">
        <v>152</v>
      </c>
      <c r="D92" s="245" t="s">
        <v>150</v>
      </c>
      <c r="E92" s="245" t="s">
        <v>150</v>
      </c>
      <c r="F92" s="245" t="s">
        <v>154</v>
      </c>
      <c r="G92" s="245" t="s">
        <v>154</v>
      </c>
      <c r="H92" s="245" t="s">
        <v>152</v>
      </c>
      <c r="I92" s="245" t="s">
        <v>150</v>
      </c>
      <c r="J92" s="245" t="s">
        <v>150</v>
      </c>
      <c r="K92" s="245" t="s">
        <v>150</v>
      </c>
      <c r="L92" s="245" t="s">
        <v>150</v>
      </c>
      <c r="M92" s="245" t="s">
        <v>150</v>
      </c>
      <c r="AT92" s="245" t="s">
        <v>112</v>
      </c>
    </row>
    <row r="93" spans="1:46" s="245" customFormat="1" ht="13.8" x14ac:dyDescent="0.25">
      <c r="A93" s="245">
        <v>428072</v>
      </c>
      <c r="B93" s="245" t="s">
        <v>112</v>
      </c>
      <c r="C93" s="245" t="s">
        <v>152</v>
      </c>
      <c r="D93" s="245" t="s">
        <v>152</v>
      </c>
      <c r="E93" s="245" t="s">
        <v>152</v>
      </c>
      <c r="F93" s="245" t="s">
        <v>152</v>
      </c>
      <c r="G93" s="245" t="s">
        <v>152</v>
      </c>
      <c r="H93" s="245" t="s">
        <v>152</v>
      </c>
      <c r="I93" s="245" t="s">
        <v>150</v>
      </c>
      <c r="J93" s="245" t="s">
        <v>150</v>
      </c>
      <c r="K93" s="245" t="s">
        <v>150</v>
      </c>
      <c r="L93" s="245" t="s">
        <v>150</v>
      </c>
      <c r="M93" s="245" t="s">
        <v>150</v>
      </c>
      <c r="AT93" s="245" t="s">
        <v>112</v>
      </c>
    </row>
    <row r="94" spans="1:46" s="245" customFormat="1" ht="13.8" x14ac:dyDescent="0.25">
      <c r="A94" s="245">
        <v>428073</v>
      </c>
      <c r="B94" s="245" t="s">
        <v>112</v>
      </c>
      <c r="D94" s="245" t="s">
        <v>154</v>
      </c>
      <c r="F94" s="245" t="s">
        <v>154</v>
      </c>
      <c r="G94" s="245" t="s">
        <v>154</v>
      </c>
      <c r="I94" s="245" t="s">
        <v>152</v>
      </c>
      <c r="K94" s="245" t="s">
        <v>152</v>
      </c>
      <c r="L94" s="245" t="s">
        <v>152</v>
      </c>
      <c r="AT94" s="245" t="s">
        <v>112</v>
      </c>
    </row>
    <row r="95" spans="1:46" s="245" customFormat="1" ht="13.8" x14ac:dyDescent="0.25">
      <c r="A95" s="245">
        <v>428079</v>
      </c>
      <c r="B95" s="245" t="s">
        <v>112</v>
      </c>
      <c r="C95" s="245" t="s">
        <v>152</v>
      </c>
      <c r="D95" s="245" t="s">
        <v>150</v>
      </c>
      <c r="E95" s="245" t="s">
        <v>154</v>
      </c>
      <c r="I95" s="245" t="s">
        <v>150</v>
      </c>
      <c r="J95" s="245" t="s">
        <v>152</v>
      </c>
      <c r="K95" s="245" t="s">
        <v>152</v>
      </c>
      <c r="L95" s="245" t="s">
        <v>152</v>
      </c>
      <c r="M95" s="245" t="s">
        <v>150</v>
      </c>
      <c r="AT95" s="245" t="s">
        <v>112</v>
      </c>
    </row>
    <row r="96" spans="1:46" s="245" customFormat="1" ht="13.8" x14ac:dyDescent="0.25">
      <c r="A96" s="245">
        <v>428080</v>
      </c>
      <c r="B96" s="245" t="s">
        <v>112</v>
      </c>
      <c r="D96" s="245" t="s">
        <v>154</v>
      </c>
      <c r="H96" s="245" t="s">
        <v>154</v>
      </c>
      <c r="I96" s="245" t="s">
        <v>152</v>
      </c>
      <c r="J96" s="245" t="s">
        <v>150</v>
      </c>
      <c r="L96" s="245" t="s">
        <v>150</v>
      </c>
      <c r="M96" s="245" t="s">
        <v>152</v>
      </c>
      <c r="AT96" s="245" t="s">
        <v>112</v>
      </c>
    </row>
    <row r="97" spans="1:46" s="245" customFormat="1" ht="13.8" x14ac:dyDescent="0.25">
      <c r="A97" s="245">
        <v>428082</v>
      </c>
      <c r="B97" s="245" t="s">
        <v>112</v>
      </c>
      <c r="C97" s="245" t="s">
        <v>152</v>
      </c>
      <c r="D97" s="245" t="s">
        <v>152</v>
      </c>
      <c r="E97" s="245" t="s">
        <v>152</v>
      </c>
      <c r="F97" s="245" t="s">
        <v>152</v>
      </c>
      <c r="G97" s="245" t="s">
        <v>152</v>
      </c>
      <c r="H97" s="245" t="s">
        <v>152</v>
      </c>
      <c r="I97" s="245" t="s">
        <v>150</v>
      </c>
      <c r="J97" s="245" t="s">
        <v>150</v>
      </c>
      <c r="K97" s="245" t="s">
        <v>150</v>
      </c>
      <c r="L97" s="245" t="s">
        <v>150</v>
      </c>
      <c r="M97" s="245" t="s">
        <v>150</v>
      </c>
      <c r="AT97" s="245" t="s">
        <v>112</v>
      </c>
    </row>
    <row r="98" spans="1:46" s="245" customFormat="1" ht="13.8" x14ac:dyDescent="0.25">
      <c r="A98" s="245">
        <v>428083</v>
      </c>
      <c r="B98" s="245" t="s">
        <v>112</v>
      </c>
      <c r="C98" s="245" t="s">
        <v>152</v>
      </c>
      <c r="D98" s="245" t="s">
        <v>150</v>
      </c>
      <c r="E98" s="245" t="s">
        <v>150</v>
      </c>
      <c r="F98" s="245" t="s">
        <v>150</v>
      </c>
      <c r="G98" s="245" t="s">
        <v>152</v>
      </c>
      <c r="H98" s="245" t="s">
        <v>152</v>
      </c>
      <c r="I98" s="245" t="s">
        <v>150</v>
      </c>
      <c r="J98" s="245" t="s">
        <v>150</v>
      </c>
      <c r="K98" s="245" t="s">
        <v>150</v>
      </c>
      <c r="L98" s="245" t="s">
        <v>150</v>
      </c>
      <c r="M98" s="245" t="s">
        <v>150</v>
      </c>
      <c r="AT98" s="245" t="s">
        <v>112</v>
      </c>
    </row>
    <row r="99" spans="1:46" s="245" customFormat="1" ht="13.8" x14ac:dyDescent="0.25">
      <c r="A99" s="245">
        <v>428088</v>
      </c>
      <c r="B99" s="245" t="s">
        <v>112</v>
      </c>
      <c r="C99" s="245" t="s">
        <v>154</v>
      </c>
      <c r="D99" s="245" t="s">
        <v>154</v>
      </c>
      <c r="I99" s="245" t="s">
        <v>154</v>
      </c>
      <c r="J99" s="245" t="s">
        <v>154</v>
      </c>
      <c r="K99" s="245" t="s">
        <v>154</v>
      </c>
      <c r="M99" s="245" t="s">
        <v>154</v>
      </c>
      <c r="AT99" s="245" t="s">
        <v>112</v>
      </c>
    </row>
    <row r="100" spans="1:46" s="245" customFormat="1" ht="13.8" x14ac:dyDescent="0.25">
      <c r="A100" s="245">
        <v>428092</v>
      </c>
      <c r="B100" s="245" t="s">
        <v>112</v>
      </c>
      <c r="C100" s="245" t="s">
        <v>152</v>
      </c>
      <c r="D100" s="245" t="s">
        <v>150</v>
      </c>
      <c r="E100" s="245" t="s">
        <v>150</v>
      </c>
      <c r="F100" s="245" t="s">
        <v>150</v>
      </c>
      <c r="G100" s="245" t="s">
        <v>150</v>
      </c>
      <c r="H100" s="245" t="s">
        <v>152</v>
      </c>
      <c r="I100" s="245" t="s">
        <v>150</v>
      </c>
      <c r="J100" s="245" t="s">
        <v>150</v>
      </c>
      <c r="K100" s="245" t="s">
        <v>150</v>
      </c>
      <c r="L100" s="245" t="s">
        <v>150</v>
      </c>
      <c r="M100" s="245" t="s">
        <v>150</v>
      </c>
      <c r="AT100" s="245" t="s">
        <v>112</v>
      </c>
    </row>
    <row r="101" spans="1:46" s="245" customFormat="1" ht="13.8" x14ac:dyDescent="0.25">
      <c r="A101" s="245">
        <v>428094</v>
      </c>
      <c r="B101" s="245" t="s">
        <v>112</v>
      </c>
      <c r="C101" s="245" t="s">
        <v>152</v>
      </c>
      <c r="D101" s="245" t="s">
        <v>152</v>
      </c>
      <c r="E101" s="245" t="s">
        <v>152</v>
      </c>
      <c r="F101" s="245" t="s">
        <v>152</v>
      </c>
      <c r="G101" s="245" t="s">
        <v>152</v>
      </c>
      <c r="H101" s="245" t="s">
        <v>152</v>
      </c>
      <c r="I101" s="245" t="s">
        <v>150</v>
      </c>
      <c r="J101" s="245" t="s">
        <v>150</v>
      </c>
      <c r="K101" s="245" t="s">
        <v>150</v>
      </c>
      <c r="L101" s="245" t="s">
        <v>150</v>
      </c>
      <c r="M101" s="245" t="s">
        <v>150</v>
      </c>
      <c r="AT101" s="245" t="s">
        <v>112</v>
      </c>
    </row>
    <row r="102" spans="1:46" s="245" customFormat="1" ht="13.8" x14ac:dyDescent="0.25">
      <c r="A102" s="245">
        <v>428100</v>
      </c>
      <c r="B102" s="245" t="s">
        <v>112</v>
      </c>
      <c r="C102" s="245" t="s">
        <v>150</v>
      </c>
      <c r="D102" s="245" t="s">
        <v>150</v>
      </c>
      <c r="E102" s="245" t="s">
        <v>152</v>
      </c>
      <c r="F102" s="245" t="s">
        <v>152</v>
      </c>
      <c r="G102" s="245" t="s">
        <v>150</v>
      </c>
      <c r="H102" s="245" t="s">
        <v>150</v>
      </c>
      <c r="I102" s="245" t="s">
        <v>150</v>
      </c>
      <c r="J102" s="245" t="s">
        <v>150</v>
      </c>
      <c r="K102" s="245" t="s">
        <v>150</v>
      </c>
      <c r="L102" s="245" t="s">
        <v>150</v>
      </c>
      <c r="M102" s="245" t="s">
        <v>150</v>
      </c>
      <c r="AT102" s="245" t="s">
        <v>112</v>
      </c>
    </row>
    <row r="103" spans="1:46" s="245" customFormat="1" ht="13.8" x14ac:dyDescent="0.25">
      <c r="A103" s="245">
        <v>428105</v>
      </c>
      <c r="B103" s="245" t="s">
        <v>112</v>
      </c>
      <c r="D103" s="245" t="s">
        <v>154</v>
      </c>
      <c r="E103" s="245" t="s">
        <v>154</v>
      </c>
      <c r="F103" s="245" t="s">
        <v>154</v>
      </c>
      <c r="G103" s="245" t="s">
        <v>154</v>
      </c>
      <c r="H103" s="245" t="s">
        <v>154</v>
      </c>
      <c r="I103" s="245" t="s">
        <v>154</v>
      </c>
      <c r="J103" s="245" t="s">
        <v>150</v>
      </c>
      <c r="K103" s="245" t="s">
        <v>150</v>
      </c>
      <c r="L103" s="245" t="s">
        <v>152</v>
      </c>
      <c r="M103" s="245" t="s">
        <v>150</v>
      </c>
      <c r="AT103" s="245" t="s">
        <v>112</v>
      </c>
    </row>
    <row r="104" spans="1:46" s="245" customFormat="1" ht="13.8" x14ac:dyDescent="0.25">
      <c r="A104" s="245">
        <v>428106</v>
      </c>
      <c r="B104" s="245" t="s">
        <v>112</v>
      </c>
      <c r="D104" s="245" t="s">
        <v>154</v>
      </c>
      <c r="G104" s="245" t="s">
        <v>154</v>
      </c>
      <c r="H104" s="245" t="s">
        <v>154</v>
      </c>
      <c r="I104" s="245" t="s">
        <v>150</v>
      </c>
      <c r="J104" s="245" t="s">
        <v>150</v>
      </c>
      <c r="K104" s="245" t="s">
        <v>150</v>
      </c>
      <c r="L104" s="245" t="s">
        <v>150</v>
      </c>
      <c r="M104" s="245" t="s">
        <v>150</v>
      </c>
      <c r="AT104" s="245" t="s">
        <v>112</v>
      </c>
    </row>
    <row r="105" spans="1:46" s="245" customFormat="1" ht="13.8" x14ac:dyDescent="0.25">
      <c r="A105" s="245">
        <v>428110</v>
      </c>
      <c r="B105" s="245" t="s">
        <v>112</v>
      </c>
      <c r="D105" s="245" t="s">
        <v>152</v>
      </c>
      <c r="E105" s="245" t="s">
        <v>152</v>
      </c>
      <c r="F105" s="245" t="s">
        <v>154</v>
      </c>
      <c r="G105" s="245" t="s">
        <v>152</v>
      </c>
      <c r="H105" s="245" t="s">
        <v>152</v>
      </c>
      <c r="J105" s="245" t="s">
        <v>150</v>
      </c>
      <c r="K105" s="245" t="s">
        <v>150</v>
      </c>
      <c r="L105" s="245" t="s">
        <v>150</v>
      </c>
      <c r="M105" s="245" t="s">
        <v>150</v>
      </c>
      <c r="AT105" s="245" t="s">
        <v>112</v>
      </c>
    </row>
    <row r="106" spans="1:46" s="245" customFormat="1" ht="13.8" x14ac:dyDescent="0.25">
      <c r="A106" s="245">
        <v>428112</v>
      </c>
      <c r="B106" s="245" t="s">
        <v>112</v>
      </c>
      <c r="C106" s="245" t="s">
        <v>150</v>
      </c>
      <c r="D106" s="245" t="s">
        <v>150</v>
      </c>
      <c r="E106" s="245" t="s">
        <v>150</v>
      </c>
      <c r="F106" s="245" t="s">
        <v>150</v>
      </c>
      <c r="I106" s="245" t="s">
        <v>150</v>
      </c>
      <c r="J106" s="245" t="s">
        <v>150</v>
      </c>
      <c r="K106" s="245" t="s">
        <v>150</v>
      </c>
      <c r="M106" s="245" t="s">
        <v>150</v>
      </c>
      <c r="AT106" s="245" t="s">
        <v>112</v>
      </c>
    </row>
    <row r="107" spans="1:46" s="245" customFormat="1" ht="13.8" x14ac:dyDescent="0.25">
      <c r="A107" s="245">
        <v>428113</v>
      </c>
      <c r="B107" s="245" t="s">
        <v>112</v>
      </c>
      <c r="D107" s="245" t="s">
        <v>152</v>
      </c>
      <c r="E107" s="245" t="s">
        <v>152</v>
      </c>
      <c r="F107" s="245" t="s">
        <v>154</v>
      </c>
      <c r="G107" s="245" t="s">
        <v>152</v>
      </c>
      <c r="H107" s="245" t="s">
        <v>154</v>
      </c>
      <c r="J107" s="245" t="s">
        <v>152</v>
      </c>
      <c r="K107" s="245" t="s">
        <v>150</v>
      </c>
      <c r="L107" s="245" t="s">
        <v>150</v>
      </c>
      <c r="AT107" s="245" t="s">
        <v>112</v>
      </c>
    </row>
    <row r="108" spans="1:46" s="245" customFormat="1" ht="13.8" x14ac:dyDescent="0.25">
      <c r="A108" s="245">
        <v>428114</v>
      </c>
      <c r="B108" s="245" t="s">
        <v>112</v>
      </c>
      <c r="D108" s="245" t="s">
        <v>152</v>
      </c>
      <c r="E108" s="245" t="s">
        <v>152</v>
      </c>
      <c r="F108" s="245" t="s">
        <v>154</v>
      </c>
      <c r="G108" s="245" t="s">
        <v>154</v>
      </c>
      <c r="H108" s="245" t="s">
        <v>154</v>
      </c>
      <c r="I108" s="245" t="s">
        <v>152</v>
      </c>
      <c r="J108" s="245" t="s">
        <v>152</v>
      </c>
      <c r="K108" s="245" t="s">
        <v>152</v>
      </c>
      <c r="L108" s="245" t="s">
        <v>152</v>
      </c>
      <c r="M108" s="245" t="s">
        <v>150</v>
      </c>
      <c r="AT108" s="245" t="s">
        <v>112</v>
      </c>
    </row>
    <row r="109" spans="1:46" s="245" customFormat="1" ht="13.8" x14ac:dyDescent="0.25">
      <c r="A109" s="245">
        <v>428115</v>
      </c>
      <c r="B109" s="245" t="s">
        <v>112</v>
      </c>
      <c r="E109" s="245" t="s">
        <v>150</v>
      </c>
      <c r="F109" s="245" t="s">
        <v>154</v>
      </c>
      <c r="G109" s="245" t="s">
        <v>152</v>
      </c>
      <c r="H109" s="245" t="s">
        <v>152</v>
      </c>
      <c r="I109" s="245" t="s">
        <v>154</v>
      </c>
      <c r="J109" s="245" t="s">
        <v>154</v>
      </c>
      <c r="K109" s="245" t="s">
        <v>152</v>
      </c>
      <c r="L109" s="245" t="s">
        <v>150</v>
      </c>
      <c r="M109" s="245" t="s">
        <v>152</v>
      </c>
      <c r="AT109" s="245" t="s">
        <v>112</v>
      </c>
    </row>
    <row r="110" spans="1:46" s="245" customFormat="1" ht="13.8" x14ac:dyDescent="0.25">
      <c r="A110" s="245">
        <v>428118</v>
      </c>
      <c r="B110" s="245" t="s">
        <v>112</v>
      </c>
      <c r="E110" s="245" t="s">
        <v>152</v>
      </c>
      <c r="F110" s="245" t="s">
        <v>154</v>
      </c>
      <c r="G110" s="245" t="s">
        <v>152</v>
      </c>
      <c r="H110" s="245" t="s">
        <v>150</v>
      </c>
      <c r="I110" s="245" t="s">
        <v>150</v>
      </c>
      <c r="J110" s="245" t="s">
        <v>150</v>
      </c>
      <c r="K110" s="245" t="s">
        <v>150</v>
      </c>
      <c r="L110" s="245" t="s">
        <v>150</v>
      </c>
      <c r="M110" s="245" t="s">
        <v>150</v>
      </c>
      <c r="AT110" s="245" t="s">
        <v>112</v>
      </c>
    </row>
    <row r="111" spans="1:46" s="245" customFormat="1" ht="13.8" x14ac:dyDescent="0.25">
      <c r="A111" s="245">
        <v>428119</v>
      </c>
      <c r="B111" s="245" t="s">
        <v>112</v>
      </c>
      <c r="C111" s="245" t="s">
        <v>152</v>
      </c>
      <c r="D111" s="245" t="s">
        <v>152</v>
      </c>
      <c r="E111" s="245" t="s">
        <v>152</v>
      </c>
      <c r="F111" s="245" t="s">
        <v>152</v>
      </c>
      <c r="G111" s="245" t="s">
        <v>152</v>
      </c>
      <c r="H111" s="245" t="s">
        <v>152</v>
      </c>
      <c r="I111" s="245" t="s">
        <v>150</v>
      </c>
      <c r="J111" s="245" t="s">
        <v>150</v>
      </c>
      <c r="K111" s="245" t="s">
        <v>150</v>
      </c>
      <c r="L111" s="245" t="s">
        <v>150</v>
      </c>
      <c r="M111" s="245" t="s">
        <v>150</v>
      </c>
      <c r="AT111" s="245" t="s">
        <v>112</v>
      </c>
    </row>
    <row r="112" spans="1:46" s="245" customFormat="1" ht="13.8" x14ac:dyDescent="0.25">
      <c r="A112" s="245">
        <v>428120</v>
      </c>
      <c r="B112" s="245" t="s">
        <v>112</v>
      </c>
      <c r="C112" s="245" t="s">
        <v>152</v>
      </c>
      <c r="D112" s="245" t="s">
        <v>152</v>
      </c>
      <c r="E112" s="245" t="s">
        <v>152</v>
      </c>
      <c r="F112" s="245" t="s">
        <v>152</v>
      </c>
      <c r="G112" s="245" t="s">
        <v>152</v>
      </c>
      <c r="H112" s="245" t="s">
        <v>152</v>
      </c>
      <c r="I112" s="245" t="s">
        <v>150</v>
      </c>
      <c r="J112" s="245" t="s">
        <v>150</v>
      </c>
      <c r="K112" s="245" t="s">
        <v>150</v>
      </c>
      <c r="L112" s="245" t="s">
        <v>150</v>
      </c>
      <c r="M112" s="245" t="s">
        <v>150</v>
      </c>
      <c r="AT112" s="245" t="s">
        <v>112</v>
      </c>
    </row>
    <row r="113" spans="1:46" s="245" customFormat="1" ht="13.8" x14ac:dyDescent="0.25">
      <c r="A113" s="245">
        <v>428127</v>
      </c>
      <c r="B113" s="245" t="s">
        <v>112</v>
      </c>
      <c r="D113" s="245" t="s">
        <v>150</v>
      </c>
      <c r="E113" s="245" t="s">
        <v>154</v>
      </c>
      <c r="G113" s="245" t="s">
        <v>152</v>
      </c>
      <c r="H113" s="245" t="s">
        <v>152</v>
      </c>
      <c r="K113" s="245" t="s">
        <v>150</v>
      </c>
      <c r="L113" s="245" t="s">
        <v>152</v>
      </c>
      <c r="M113" s="245" t="s">
        <v>152</v>
      </c>
      <c r="AT113" s="245" t="s">
        <v>112</v>
      </c>
    </row>
    <row r="114" spans="1:46" s="245" customFormat="1" ht="13.8" x14ac:dyDescent="0.25">
      <c r="A114" s="245">
        <v>428129</v>
      </c>
      <c r="B114" s="245" t="s">
        <v>112</v>
      </c>
      <c r="D114" s="245" t="s">
        <v>150</v>
      </c>
      <c r="G114" s="245" t="s">
        <v>150</v>
      </c>
      <c r="H114" s="245" t="s">
        <v>152</v>
      </c>
      <c r="I114" s="245" t="s">
        <v>150</v>
      </c>
      <c r="J114" s="245" t="s">
        <v>150</v>
      </c>
      <c r="K114" s="245" t="s">
        <v>150</v>
      </c>
      <c r="L114" s="245" t="s">
        <v>150</v>
      </c>
      <c r="M114" s="245" t="s">
        <v>150</v>
      </c>
      <c r="AT114" s="245" t="s">
        <v>112</v>
      </c>
    </row>
    <row r="115" spans="1:46" s="245" customFormat="1" ht="13.8" x14ac:dyDescent="0.25">
      <c r="A115" s="245">
        <v>428130</v>
      </c>
      <c r="B115" s="245" t="s">
        <v>112</v>
      </c>
      <c r="C115" s="245" t="s">
        <v>152</v>
      </c>
      <c r="D115" s="245" t="s">
        <v>150</v>
      </c>
      <c r="E115" s="245" t="s">
        <v>152</v>
      </c>
      <c r="F115" s="245" t="s">
        <v>152</v>
      </c>
      <c r="G115" s="245" t="s">
        <v>150</v>
      </c>
      <c r="H115" s="245" t="s">
        <v>152</v>
      </c>
      <c r="I115" s="245" t="s">
        <v>150</v>
      </c>
      <c r="J115" s="245" t="s">
        <v>150</v>
      </c>
      <c r="K115" s="245" t="s">
        <v>150</v>
      </c>
      <c r="L115" s="245" t="s">
        <v>150</v>
      </c>
      <c r="M115" s="245" t="s">
        <v>150</v>
      </c>
      <c r="AT115" s="245" t="s">
        <v>112</v>
      </c>
    </row>
    <row r="116" spans="1:46" s="245" customFormat="1" ht="13.8" x14ac:dyDescent="0.25">
      <c r="A116" s="245">
        <v>428131</v>
      </c>
      <c r="B116" s="245" t="s">
        <v>112</v>
      </c>
      <c r="C116" s="245" t="s">
        <v>152</v>
      </c>
      <c r="D116" s="245" t="s">
        <v>152</v>
      </c>
      <c r="E116" s="245" t="s">
        <v>150</v>
      </c>
      <c r="F116" s="245" t="s">
        <v>152</v>
      </c>
      <c r="G116" s="245" t="s">
        <v>152</v>
      </c>
      <c r="H116" s="245" t="s">
        <v>150</v>
      </c>
      <c r="I116" s="245" t="s">
        <v>150</v>
      </c>
      <c r="J116" s="245" t="s">
        <v>150</v>
      </c>
      <c r="K116" s="245" t="s">
        <v>150</v>
      </c>
      <c r="L116" s="245" t="s">
        <v>150</v>
      </c>
      <c r="M116" s="245" t="s">
        <v>150</v>
      </c>
      <c r="AT116" s="245" t="s">
        <v>112</v>
      </c>
    </row>
    <row r="117" spans="1:46" s="245" customFormat="1" ht="13.8" x14ac:dyDescent="0.25">
      <c r="A117" s="245">
        <v>428132</v>
      </c>
      <c r="B117" s="245" t="s">
        <v>112</v>
      </c>
      <c r="C117" s="245" t="s">
        <v>152</v>
      </c>
      <c r="G117" s="245" t="s">
        <v>154</v>
      </c>
      <c r="H117" s="245" t="s">
        <v>152</v>
      </c>
      <c r="I117" s="245" t="s">
        <v>150</v>
      </c>
      <c r="J117" s="245" t="s">
        <v>150</v>
      </c>
      <c r="K117" s="245" t="s">
        <v>150</v>
      </c>
      <c r="L117" s="245" t="s">
        <v>150</v>
      </c>
      <c r="M117" s="245" t="s">
        <v>150</v>
      </c>
      <c r="AT117" s="245" t="s">
        <v>112</v>
      </c>
    </row>
    <row r="118" spans="1:46" s="245" customFormat="1" ht="13.8" x14ac:dyDescent="0.25">
      <c r="A118" s="245">
        <v>428133</v>
      </c>
      <c r="B118" s="245" t="s">
        <v>112</v>
      </c>
      <c r="C118" s="245" t="s">
        <v>152</v>
      </c>
      <c r="D118" s="245" t="s">
        <v>152</v>
      </c>
      <c r="E118" s="245" t="s">
        <v>150</v>
      </c>
      <c r="F118" s="245" t="s">
        <v>150</v>
      </c>
      <c r="G118" s="245" t="s">
        <v>150</v>
      </c>
      <c r="H118" s="245" t="s">
        <v>150</v>
      </c>
      <c r="I118" s="245" t="s">
        <v>150</v>
      </c>
      <c r="J118" s="245" t="s">
        <v>150</v>
      </c>
      <c r="K118" s="245" t="s">
        <v>150</v>
      </c>
      <c r="L118" s="245" t="s">
        <v>150</v>
      </c>
      <c r="M118" s="245" t="s">
        <v>150</v>
      </c>
      <c r="AT118" s="245" t="s">
        <v>112</v>
      </c>
    </row>
    <row r="119" spans="1:46" s="245" customFormat="1" ht="13.8" x14ac:dyDescent="0.25">
      <c r="A119" s="245">
        <v>428134</v>
      </c>
      <c r="B119" s="245" t="s">
        <v>112</v>
      </c>
      <c r="D119" s="245" t="s">
        <v>154</v>
      </c>
      <c r="F119" s="245" t="s">
        <v>150</v>
      </c>
      <c r="H119" s="245" t="s">
        <v>150</v>
      </c>
      <c r="I119" s="245" t="s">
        <v>150</v>
      </c>
      <c r="J119" s="245" t="s">
        <v>150</v>
      </c>
      <c r="K119" s="245" t="s">
        <v>150</v>
      </c>
      <c r="L119" s="245" t="s">
        <v>150</v>
      </c>
      <c r="M119" s="245" t="s">
        <v>150</v>
      </c>
      <c r="AT119" s="245" t="s">
        <v>112</v>
      </c>
    </row>
    <row r="120" spans="1:46" s="245" customFormat="1" ht="13.8" x14ac:dyDescent="0.25">
      <c r="A120" s="245">
        <v>428136</v>
      </c>
      <c r="B120" s="245" t="s">
        <v>112</v>
      </c>
      <c r="C120" s="245" t="s">
        <v>152</v>
      </c>
      <c r="D120" s="245" t="s">
        <v>150</v>
      </c>
      <c r="E120" s="245" t="s">
        <v>152</v>
      </c>
      <c r="F120" s="245" t="s">
        <v>150</v>
      </c>
      <c r="G120" s="245" t="s">
        <v>152</v>
      </c>
      <c r="H120" s="245" t="s">
        <v>152</v>
      </c>
      <c r="I120" s="245" t="s">
        <v>150</v>
      </c>
      <c r="J120" s="245" t="s">
        <v>150</v>
      </c>
      <c r="K120" s="245" t="s">
        <v>150</v>
      </c>
      <c r="L120" s="245" t="s">
        <v>150</v>
      </c>
      <c r="M120" s="245" t="s">
        <v>150</v>
      </c>
      <c r="AT120" s="245" t="s">
        <v>112</v>
      </c>
    </row>
    <row r="121" spans="1:46" s="245" customFormat="1" ht="13.8" x14ac:dyDescent="0.25">
      <c r="A121" s="245">
        <v>428138</v>
      </c>
      <c r="B121" s="245" t="s">
        <v>112</v>
      </c>
      <c r="D121" s="245" t="s">
        <v>154</v>
      </c>
      <c r="E121" s="245" t="s">
        <v>154</v>
      </c>
      <c r="F121" s="245" t="s">
        <v>154</v>
      </c>
      <c r="G121" s="245" t="s">
        <v>154</v>
      </c>
      <c r="H121" s="245" t="s">
        <v>154</v>
      </c>
      <c r="I121" s="245" t="s">
        <v>152</v>
      </c>
      <c r="J121" s="245" t="s">
        <v>152</v>
      </c>
      <c r="K121" s="245" t="s">
        <v>154</v>
      </c>
      <c r="L121" s="245" t="s">
        <v>152</v>
      </c>
      <c r="M121" s="245" t="s">
        <v>150</v>
      </c>
      <c r="AT121" s="245" t="s">
        <v>112</v>
      </c>
    </row>
    <row r="122" spans="1:46" s="245" customFormat="1" ht="13.8" x14ac:dyDescent="0.25">
      <c r="A122" s="245">
        <v>428139</v>
      </c>
      <c r="B122" s="245" t="s">
        <v>112</v>
      </c>
      <c r="E122" s="245" t="s">
        <v>152</v>
      </c>
      <c r="F122" s="245" t="s">
        <v>154</v>
      </c>
      <c r="G122" s="245" t="s">
        <v>152</v>
      </c>
      <c r="H122" s="245" t="s">
        <v>150</v>
      </c>
      <c r="I122" s="245" t="s">
        <v>150</v>
      </c>
      <c r="J122" s="245" t="s">
        <v>150</v>
      </c>
      <c r="K122" s="245" t="s">
        <v>150</v>
      </c>
      <c r="L122" s="245" t="s">
        <v>150</v>
      </c>
      <c r="M122" s="245" t="s">
        <v>150</v>
      </c>
      <c r="AT122" s="245" t="s">
        <v>112</v>
      </c>
    </row>
    <row r="123" spans="1:46" s="245" customFormat="1" ht="13.8" x14ac:dyDescent="0.25">
      <c r="A123" s="245">
        <v>428142</v>
      </c>
      <c r="B123" s="245" t="s">
        <v>112</v>
      </c>
      <c r="C123" s="245" t="s">
        <v>150</v>
      </c>
      <c r="D123" s="245" t="s">
        <v>150</v>
      </c>
      <c r="E123" s="245" t="s">
        <v>150</v>
      </c>
      <c r="F123" s="245" t="s">
        <v>150</v>
      </c>
      <c r="G123" s="245" t="s">
        <v>150</v>
      </c>
      <c r="H123" s="245" t="s">
        <v>150</v>
      </c>
      <c r="I123" s="245" t="s">
        <v>150</v>
      </c>
      <c r="J123" s="245" t="s">
        <v>150</v>
      </c>
      <c r="K123" s="245" t="s">
        <v>150</v>
      </c>
      <c r="L123" s="245" t="s">
        <v>150</v>
      </c>
      <c r="M123" s="245" t="s">
        <v>150</v>
      </c>
      <c r="AT123" s="245" t="s">
        <v>112</v>
      </c>
    </row>
    <row r="124" spans="1:46" s="245" customFormat="1" ht="13.8" x14ac:dyDescent="0.25">
      <c r="A124" s="245">
        <v>428144</v>
      </c>
      <c r="B124" s="245" t="s">
        <v>112</v>
      </c>
      <c r="F124" s="245" t="s">
        <v>154</v>
      </c>
      <c r="G124" s="245" t="s">
        <v>154</v>
      </c>
      <c r="H124" s="245" t="s">
        <v>150</v>
      </c>
      <c r="I124" s="245" t="s">
        <v>152</v>
      </c>
      <c r="L124" s="245" t="s">
        <v>150</v>
      </c>
      <c r="AT124" s="245" t="s">
        <v>112</v>
      </c>
    </row>
    <row r="125" spans="1:46" s="245" customFormat="1" ht="13.8" x14ac:dyDescent="0.25">
      <c r="A125" s="245">
        <v>428145</v>
      </c>
      <c r="B125" s="245" t="s">
        <v>112</v>
      </c>
      <c r="D125" s="245" t="s">
        <v>152</v>
      </c>
      <c r="E125" s="245" t="s">
        <v>152</v>
      </c>
      <c r="G125" s="245" t="s">
        <v>152</v>
      </c>
      <c r="H125" s="245" t="s">
        <v>152</v>
      </c>
      <c r="I125" s="245" t="s">
        <v>150</v>
      </c>
      <c r="J125" s="245" t="s">
        <v>150</v>
      </c>
      <c r="K125" s="245" t="s">
        <v>150</v>
      </c>
      <c r="L125" s="245" t="s">
        <v>150</v>
      </c>
      <c r="M125" s="245" t="s">
        <v>150</v>
      </c>
      <c r="AT125" s="245" t="s">
        <v>112</v>
      </c>
    </row>
    <row r="126" spans="1:46" s="245" customFormat="1" ht="13.8" x14ac:dyDescent="0.25">
      <c r="A126" s="245">
        <v>428148</v>
      </c>
      <c r="B126" s="245" t="s">
        <v>112</v>
      </c>
      <c r="C126" s="245" t="s">
        <v>152</v>
      </c>
      <c r="D126" s="245" t="s">
        <v>152</v>
      </c>
      <c r="F126" s="245" t="s">
        <v>150</v>
      </c>
      <c r="G126" s="245" t="s">
        <v>152</v>
      </c>
      <c r="H126" s="245" t="s">
        <v>152</v>
      </c>
      <c r="I126" s="245" t="s">
        <v>150</v>
      </c>
      <c r="J126" s="245" t="s">
        <v>150</v>
      </c>
      <c r="K126" s="245" t="s">
        <v>150</v>
      </c>
      <c r="L126" s="245" t="s">
        <v>150</v>
      </c>
      <c r="M126" s="245" t="s">
        <v>150</v>
      </c>
      <c r="AT126" s="245" t="s">
        <v>112</v>
      </c>
    </row>
    <row r="127" spans="1:46" s="245" customFormat="1" ht="13.8" x14ac:dyDescent="0.25">
      <c r="A127" s="245">
        <v>428150</v>
      </c>
      <c r="B127" s="245" t="s">
        <v>112</v>
      </c>
      <c r="C127" s="245" t="s">
        <v>150</v>
      </c>
      <c r="D127" s="245" t="s">
        <v>152</v>
      </c>
      <c r="E127" s="245" t="s">
        <v>152</v>
      </c>
      <c r="F127" s="245" t="s">
        <v>152</v>
      </c>
      <c r="G127" s="245" t="s">
        <v>150</v>
      </c>
      <c r="H127" s="245" t="s">
        <v>152</v>
      </c>
      <c r="I127" s="245" t="s">
        <v>150</v>
      </c>
      <c r="J127" s="245" t="s">
        <v>150</v>
      </c>
      <c r="K127" s="245" t="s">
        <v>150</v>
      </c>
      <c r="L127" s="245" t="s">
        <v>150</v>
      </c>
      <c r="M127" s="245" t="s">
        <v>150</v>
      </c>
      <c r="AT127" s="245" t="s">
        <v>112</v>
      </c>
    </row>
    <row r="128" spans="1:46" s="245" customFormat="1" ht="13.8" x14ac:dyDescent="0.25">
      <c r="A128" s="245">
        <v>428151</v>
      </c>
      <c r="B128" s="245" t="s">
        <v>112</v>
      </c>
      <c r="C128" s="245" t="s">
        <v>152</v>
      </c>
      <c r="D128" s="245" t="s">
        <v>150</v>
      </c>
      <c r="E128" s="245" t="s">
        <v>152</v>
      </c>
      <c r="G128" s="245" t="s">
        <v>150</v>
      </c>
      <c r="H128" s="245" t="s">
        <v>150</v>
      </c>
      <c r="I128" s="245" t="s">
        <v>150</v>
      </c>
      <c r="J128" s="245" t="s">
        <v>150</v>
      </c>
      <c r="K128" s="245" t="s">
        <v>150</v>
      </c>
      <c r="L128" s="245" t="s">
        <v>150</v>
      </c>
      <c r="M128" s="245" t="s">
        <v>150</v>
      </c>
      <c r="AT128" s="245" t="s">
        <v>112</v>
      </c>
    </row>
    <row r="129" spans="1:46" s="245" customFormat="1" ht="13.8" x14ac:dyDescent="0.25">
      <c r="A129" s="245">
        <v>428152</v>
      </c>
      <c r="B129" s="245" t="s">
        <v>112</v>
      </c>
      <c r="D129" s="245" t="s">
        <v>152</v>
      </c>
      <c r="E129" s="245" t="s">
        <v>152</v>
      </c>
      <c r="F129" s="245" t="s">
        <v>152</v>
      </c>
      <c r="G129" s="245" t="s">
        <v>152</v>
      </c>
      <c r="H129" s="245" t="s">
        <v>152</v>
      </c>
      <c r="I129" s="245" t="s">
        <v>150</v>
      </c>
      <c r="J129" s="245" t="s">
        <v>150</v>
      </c>
      <c r="K129" s="245" t="s">
        <v>150</v>
      </c>
      <c r="L129" s="245" t="s">
        <v>150</v>
      </c>
      <c r="M129" s="245" t="s">
        <v>150</v>
      </c>
      <c r="AT129" s="245" t="s">
        <v>112</v>
      </c>
    </row>
    <row r="130" spans="1:46" s="245" customFormat="1" ht="13.8" x14ac:dyDescent="0.25">
      <c r="A130" s="245">
        <v>428153</v>
      </c>
      <c r="B130" s="245" t="s">
        <v>112</v>
      </c>
      <c r="D130" s="245" t="s">
        <v>152</v>
      </c>
      <c r="E130" s="245" t="s">
        <v>152</v>
      </c>
      <c r="F130" s="245" t="s">
        <v>152</v>
      </c>
      <c r="G130" s="245" t="s">
        <v>150</v>
      </c>
      <c r="H130" s="245" t="s">
        <v>150</v>
      </c>
      <c r="I130" s="245" t="s">
        <v>150</v>
      </c>
      <c r="J130" s="245" t="s">
        <v>150</v>
      </c>
      <c r="K130" s="245" t="s">
        <v>150</v>
      </c>
      <c r="L130" s="245" t="s">
        <v>150</v>
      </c>
      <c r="M130" s="245" t="s">
        <v>150</v>
      </c>
      <c r="AT130" s="245" t="s">
        <v>112</v>
      </c>
    </row>
    <row r="131" spans="1:46" s="245" customFormat="1" ht="13.8" x14ac:dyDescent="0.25">
      <c r="A131" s="245">
        <v>428154</v>
      </c>
      <c r="B131" s="245" t="s">
        <v>112</v>
      </c>
      <c r="D131" s="245" t="s">
        <v>152</v>
      </c>
      <c r="E131" s="245" t="s">
        <v>152</v>
      </c>
      <c r="F131" s="245" t="s">
        <v>154</v>
      </c>
      <c r="G131" s="245" t="s">
        <v>154</v>
      </c>
      <c r="H131" s="245" t="s">
        <v>154</v>
      </c>
      <c r="I131" s="245" t="s">
        <v>152</v>
      </c>
      <c r="J131" s="245" t="s">
        <v>152</v>
      </c>
      <c r="K131" s="245" t="s">
        <v>152</v>
      </c>
      <c r="L131" s="245" t="s">
        <v>152</v>
      </c>
      <c r="M131" s="245" t="s">
        <v>150</v>
      </c>
      <c r="AT131" s="245" t="s">
        <v>112</v>
      </c>
    </row>
    <row r="132" spans="1:46" s="245" customFormat="1" ht="13.8" x14ac:dyDescent="0.25">
      <c r="A132" s="245">
        <v>428155</v>
      </c>
      <c r="B132" s="245" t="s">
        <v>112</v>
      </c>
      <c r="C132" s="245" t="s">
        <v>152</v>
      </c>
      <c r="D132" s="245" t="s">
        <v>152</v>
      </c>
      <c r="E132" s="245" t="s">
        <v>152</v>
      </c>
      <c r="F132" s="245" t="s">
        <v>152</v>
      </c>
      <c r="I132" s="245" t="s">
        <v>150</v>
      </c>
      <c r="J132" s="245" t="s">
        <v>150</v>
      </c>
      <c r="K132" s="245" t="s">
        <v>150</v>
      </c>
      <c r="L132" s="245" t="s">
        <v>150</v>
      </c>
      <c r="M132" s="245" t="s">
        <v>150</v>
      </c>
      <c r="AT132" s="245" t="s">
        <v>112</v>
      </c>
    </row>
    <row r="133" spans="1:46" s="245" customFormat="1" ht="13.8" x14ac:dyDescent="0.25">
      <c r="A133" s="245">
        <v>428156</v>
      </c>
      <c r="B133" s="245" t="s">
        <v>112</v>
      </c>
      <c r="C133" s="245" t="s">
        <v>152</v>
      </c>
      <c r="E133" s="245" t="s">
        <v>152</v>
      </c>
      <c r="F133" s="245" t="s">
        <v>154</v>
      </c>
      <c r="I133" s="245" t="s">
        <v>150</v>
      </c>
      <c r="J133" s="245" t="s">
        <v>150</v>
      </c>
      <c r="K133" s="245" t="s">
        <v>152</v>
      </c>
      <c r="L133" s="245" t="s">
        <v>152</v>
      </c>
      <c r="M133" s="245" t="s">
        <v>154</v>
      </c>
      <c r="AT133" s="245" t="s">
        <v>112</v>
      </c>
    </row>
    <row r="134" spans="1:46" s="245" customFormat="1" ht="13.8" x14ac:dyDescent="0.25">
      <c r="A134" s="245">
        <v>428158</v>
      </c>
      <c r="B134" s="245" t="s">
        <v>112</v>
      </c>
      <c r="C134" s="245" t="s">
        <v>150</v>
      </c>
      <c r="D134" s="245" t="s">
        <v>150</v>
      </c>
      <c r="E134" s="245" t="s">
        <v>150</v>
      </c>
      <c r="F134" s="245" t="s">
        <v>150</v>
      </c>
      <c r="G134" s="245" t="s">
        <v>150</v>
      </c>
      <c r="H134" s="245" t="s">
        <v>150</v>
      </c>
      <c r="I134" s="245" t="s">
        <v>150</v>
      </c>
      <c r="J134" s="245" t="s">
        <v>150</v>
      </c>
      <c r="K134" s="245" t="s">
        <v>150</v>
      </c>
      <c r="L134" s="245" t="s">
        <v>150</v>
      </c>
      <c r="M134" s="245" t="s">
        <v>150</v>
      </c>
      <c r="AT134" s="245" t="s">
        <v>112</v>
      </c>
    </row>
    <row r="135" spans="1:46" s="245" customFormat="1" ht="13.8" x14ac:dyDescent="0.25">
      <c r="A135" s="245">
        <v>428166</v>
      </c>
      <c r="B135" s="245" t="s">
        <v>112</v>
      </c>
      <c r="C135" s="245" t="s">
        <v>152</v>
      </c>
      <c r="D135" s="245" t="s">
        <v>152</v>
      </c>
      <c r="E135" s="245" t="s">
        <v>152</v>
      </c>
      <c r="F135" s="245" t="s">
        <v>152</v>
      </c>
      <c r="G135" s="245" t="s">
        <v>150</v>
      </c>
      <c r="H135" s="245" t="s">
        <v>154</v>
      </c>
      <c r="I135" s="245" t="s">
        <v>150</v>
      </c>
      <c r="J135" s="245" t="s">
        <v>150</v>
      </c>
      <c r="K135" s="245" t="s">
        <v>150</v>
      </c>
      <c r="L135" s="245" t="s">
        <v>150</v>
      </c>
      <c r="M135" s="245" t="s">
        <v>150</v>
      </c>
      <c r="AT135" s="245" t="s">
        <v>112</v>
      </c>
    </row>
    <row r="136" spans="1:46" s="245" customFormat="1" ht="13.8" x14ac:dyDescent="0.25">
      <c r="A136" s="245">
        <v>428167</v>
      </c>
      <c r="B136" s="245" t="s">
        <v>112</v>
      </c>
      <c r="C136" s="245" t="s">
        <v>152</v>
      </c>
      <c r="D136" s="245" t="s">
        <v>152</v>
      </c>
      <c r="E136" s="245" t="s">
        <v>152</v>
      </c>
      <c r="F136" s="245" t="s">
        <v>152</v>
      </c>
      <c r="I136" s="245" t="s">
        <v>150</v>
      </c>
      <c r="J136" s="245" t="s">
        <v>150</v>
      </c>
      <c r="K136" s="245" t="s">
        <v>150</v>
      </c>
      <c r="M136" s="245" t="s">
        <v>150</v>
      </c>
      <c r="AT136" s="245" t="s">
        <v>112</v>
      </c>
    </row>
    <row r="137" spans="1:46" s="245" customFormat="1" ht="13.8" x14ac:dyDescent="0.25">
      <c r="A137" s="245">
        <v>428186</v>
      </c>
      <c r="B137" s="245" t="s">
        <v>112</v>
      </c>
      <c r="C137" s="245" t="s">
        <v>152</v>
      </c>
      <c r="D137" s="245" t="s">
        <v>152</v>
      </c>
      <c r="F137" s="245" t="s">
        <v>154</v>
      </c>
      <c r="G137" s="245" t="s">
        <v>154</v>
      </c>
      <c r="H137" s="245" t="s">
        <v>154</v>
      </c>
      <c r="I137" s="245" t="s">
        <v>150</v>
      </c>
      <c r="J137" s="245" t="s">
        <v>150</v>
      </c>
      <c r="K137" s="245" t="s">
        <v>154</v>
      </c>
      <c r="L137" s="245" t="s">
        <v>150</v>
      </c>
      <c r="M137" s="245" t="s">
        <v>150</v>
      </c>
      <c r="AT137" s="245" t="s">
        <v>112</v>
      </c>
    </row>
    <row r="138" spans="1:46" s="245" customFormat="1" ht="13.8" x14ac:dyDescent="0.25">
      <c r="A138" s="245">
        <v>428187</v>
      </c>
      <c r="B138" s="245" t="s">
        <v>112</v>
      </c>
      <c r="D138" s="245" t="s">
        <v>154</v>
      </c>
      <c r="E138" s="245" t="s">
        <v>154</v>
      </c>
      <c r="F138" s="245" t="s">
        <v>154</v>
      </c>
      <c r="G138" s="245" t="s">
        <v>154</v>
      </c>
      <c r="H138" s="245" t="s">
        <v>154</v>
      </c>
      <c r="I138" s="245" t="s">
        <v>154</v>
      </c>
      <c r="J138" s="245" t="s">
        <v>154</v>
      </c>
      <c r="K138" s="245" t="s">
        <v>152</v>
      </c>
      <c r="L138" s="245" t="s">
        <v>152</v>
      </c>
      <c r="M138" s="245" t="s">
        <v>150</v>
      </c>
      <c r="AT138" s="245" t="s">
        <v>112</v>
      </c>
    </row>
    <row r="139" spans="1:46" s="245" customFormat="1" ht="13.8" x14ac:dyDescent="0.25">
      <c r="A139" s="245">
        <v>428190</v>
      </c>
      <c r="B139" s="245" t="s">
        <v>112</v>
      </c>
      <c r="D139" s="245" t="s">
        <v>152</v>
      </c>
      <c r="E139" s="245" t="s">
        <v>152</v>
      </c>
      <c r="F139" s="245" t="s">
        <v>152</v>
      </c>
      <c r="G139" s="245" t="s">
        <v>152</v>
      </c>
      <c r="H139" s="245" t="s">
        <v>152</v>
      </c>
      <c r="I139" s="245" t="s">
        <v>150</v>
      </c>
      <c r="J139" s="245" t="s">
        <v>150</v>
      </c>
      <c r="K139" s="245" t="s">
        <v>150</v>
      </c>
      <c r="L139" s="245" t="s">
        <v>150</v>
      </c>
      <c r="M139" s="245" t="s">
        <v>150</v>
      </c>
      <c r="AT139" s="245" t="s">
        <v>112</v>
      </c>
    </row>
    <row r="140" spans="1:46" s="245" customFormat="1" ht="13.8" x14ac:dyDescent="0.25">
      <c r="A140" s="245">
        <v>428192</v>
      </c>
      <c r="B140" s="245" t="s">
        <v>112</v>
      </c>
      <c r="C140" s="245" t="s">
        <v>152</v>
      </c>
      <c r="D140" s="245" t="s">
        <v>150</v>
      </c>
      <c r="E140" s="245" t="s">
        <v>150</v>
      </c>
      <c r="F140" s="245" t="s">
        <v>150</v>
      </c>
      <c r="G140" s="245" t="s">
        <v>152</v>
      </c>
      <c r="H140" s="245" t="s">
        <v>152</v>
      </c>
      <c r="I140" s="245" t="s">
        <v>150</v>
      </c>
      <c r="J140" s="245" t="s">
        <v>150</v>
      </c>
      <c r="K140" s="245" t="s">
        <v>150</v>
      </c>
      <c r="L140" s="245" t="s">
        <v>150</v>
      </c>
      <c r="M140" s="245" t="s">
        <v>150</v>
      </c>
      <c r="AT140" s="245" t="s">
        <v>112</v>
      </c>
    </row>
    <row r="141" spans="1:46" s="245" customFormat="1" ht="13.8" x14ac:dyDescent="0.25">
      <c r="A141" s="245">
        <v>428193</v>
      </c>
      <c r="B141" s="245" t="s">
        <v>112</v>
      </c>
      <c r="D141" s="245" t="s">
        <v>152</v>
      </c>
      <c r="E141" s="245" t="s">
        <v>152</v>
      </c>
      <c r="F141" s="245" t="s">
        <v>152</v>
      </c>
      <c r="G141" s="245" t="s">
        <v>150</v>
      </c>
      <c r="H141" s="245" t="s">
        <v>150</v>
      </c>
      <c r="I141" s="245" t="s">
        <v>150</v>
      </c>
      <c r="J141" s="245" t="s">
        <v>150</v>
      </c>
      <c r="K141" s="245" t="s">
        <v>150</v>
      </c>
      <c r="L141" s="245" t="s">
        <v>150</v>
      </c>
      <c r="M141" s="245" t="s">
        <v>150</v>
      </c>
      <c r="AT141" s="245" t="s">
        <v>112</v>
      </c>
    </row>
    <row r="142" spans="1:46" s="245" customFormat="1" ht="13.8" x14ac:dyDescent="0.25">
      <c r="A142" s="245">
        <v>428199</v>
      </c>
      <c r="B142" s="245" t="s">
        <v>112</v>
      </c>
      <c r="C142" s="245" t="s">
        <v>152</v>
      </c>
      <c r="D142" s="245" t="s">
        <v>152</v>
      </c>
      <c r="E142" s="245" t="s">
        <v>152</v>
      </c>
      <c r="F142" s="245" t="s">
        <v>152</v>
      </c>
      <c r="G142" s="245" t="s">
        <v>152</v>
      </c>
      <c r="H142" s="245" t="s">
        <v>152</v>
      </c>
      <c r="I142" s="245" t="s">
        <v>150</v>
      </c>
      <c r="J142" s="245" t="s">
        <v>150</v>
      </c>
      <c r="K142" s="245" t="s">
        <v>150</v>
      </c>
      <c r="L142" s="245" t="s">
        <v>150</v>
      </c>
      <c r="M142" s="245" t="s">
        <v>150</v>
      </c>
      <c r="AT142" s="245" t="s">
        <v>112</v>
      </c>
    </row>
    <row r="143" spans="1:46" s="245" customFormat="1" ht="13.8" x14ac:dyDescent="0.25">
      <c r="A143" s="245">
        <v>428200</v>
      </c>
      <c r="B143" s="245" t="s">
        <v>112</v>
      </c>
      <c r="C143" s="245" t="s">
        <v>152</v>
      </c>
      <c r="D143" s="245" t="s">
        <v>152</v>
      </c>
      <c r="E143" s="245" t="s">
        <v>152</v>
      </c>
      <c r="F143" s="245" t="s">
        <v>152</v>
      </c>
      <c r="G143" s="245" t="s">
        <v>152</v>
      </c>
      <c r="H143" s="245" t="s">
        <v>152</v>
      </c>
      <c r="I143" s="245" t="s">
        <v>150</v>
      </c>
      <c r="J143" s="245" t="s">
        <v>150</v>
      </c>
      <c r="K143" s="245" t="s">
        <v>150</v>
      </c>
      <c r="L143" s="245" t="s">
        <v>150</v>
      </c>
      <c r="M143" s="245" t="s">
        <v>150</v>
      </c>
      <c r="AT143" s="245" t="s">
        <v>112</v>
      </c>
    </row>
    <row r="144" spans="1:46" s="245" customFormat="1" ht="13.8" x14ac:dyDescent="0.25">
      <c r="A144" s="245">
        <v>428205</v>
      </c>
      <c r="B144" s="245" t="s">
        <v>112</v>
      </c>
      <c r="C144" s="245" t="s">
        <v>152</v>
      </c>
      <c r="D144" s="245" t="s">
        <v>152</v>
      </c>
      <c r="E144" s="245" t="s">
        <v>150</v>
      </c>
      <c r="F144" s="245" t="s">
        <v>150</v>
      </c>
      <c r="G144" s="245" t="s">
        <v>150</v>
      </c>
      <c r="H144" s="245" t="s">
        <v>150</v>
      </c>
      <c r="I144" s="245" t="s">
        <v>150</v>
      </c>
      <c r="J144" s="245" t="s">
        <v>150</v>
      </c>
      <c r="K144" s="245" t="s">
        <v>150</v>
      </c>
      <c r="L144" s="245" t="s">
        <v>150</v>
      </c>
      <c r="M144" s="245" t="s">
        <v>150</v>
      </c>
      <c r="AT144" s="245" t="s">
        <v>112</v>
      </c>
    </row>
    <row r="145" spans="1:46" s="245" customFormat="1" ht="13.8" x14ac:dyDescent="0.25">
      <c r="A145" s="245">
        <v>428209</v>
      </c>
      <c r="B145" s="245" t="s">
        <v>112</v>
      </c>
      <c r="C145" s="245" t="s">
        <v>152</v>
      </c>
      <c r="D145" s="245" t="s">
        <v>152</v>
      </c>
      <c r="E145" s="245" t="s">
        <v>152</v>
      </c>
      <c r="F145" s="245" t="s">
        <v>152</v>
      </c>
      <c r="G145" s="245" t="s">
        <v>152</v>
      </c>
      <c r="H145" s="245" t="s">
        <v>152</v>
      </c>
      <c r="I145" s="245" t="s">
        <v>150</v>
      </c>
      <c r="J145" s="245" t="s">
        <v>150</v>
      </c>
      <c r="K145" s="245" t="s">
        <v>150</v>
      </c>
      <c r="L145" s="245" t="s">
        <v>150</v>
      </c>
      <c r="M145" s="245" t="s">
        <v>150</v>
      </c>
      <c r="AT145" s="245" t="s">
        <v>112</v>
      </c>
    </row>
    <row r="146" spans="1:46" s="245" customFormat="1" ht="13.8" x14ac:dyDescent="0.25">
      <c r="A146" s="245">
        <v>428210</v>
      </c>
      <c r="B146" s="245" t="s">
        <v>112</v>
      </c>
      <c r="G146" s="245" t="s">
        <v>154</v>
      </c>
      <c r="H146" s="245" t="s">
        <v>154</v>
      </c>
      <c r="J146" s="245" t="s">
        <v>154</v>
      </c>
      <c r="L146" s="245" t="s">
        <v>154</v>
      </c>
      <c r="M146" s="245" t="s">
        <v>154</v>
      </c>
      <c r="AT146" s="245" t="s">
        <v>112</v>
      </c>
    </row>
    <row r="147" spans="1:46" s="245" customFormat="1" ht="13.8" x14ac:dyDescent="0.25">
      <c r="A147" s="245">
        <v>428213</v>
      </c>
      <c r="B147" s="245" t="s">
        <v>112</v>
      </c>
      <c r="C147" s="245" t="s">
        <v>152</v>
      </c>
      <c r="D147" s="245" t="s">
        <v>150</v>
      </c>
      <c r="E147" s="245" t="s">
        <v>150</v>
      </c>
      <c r="F147" s="245" t="s">
        <v>150</v>
      </c>
      <c r="G147" s="245" t="s">
        <v>152</v>
      </c>
      <c r="H147" s="245" t="s">
        <v>152</v>
      </c>
      <c r="I147" s="245" t="s">
        <v>150</v>
      </c>
      <c r="J147" s="245" t="s">
        <v>150</v>
      </c>
      <c r="K147" s="245" t="s">
        <v>150</v>
      </c>
      <c r="L147" s="245" t="s">
        <v>150</v>
      </c>
      <c r="M147" s="245" t="s">
        <v>150</v>
      </c>
      <c r="AT147" s="245" t="s">
        <v>112</v>
      </c>
    </row>
    <row r="148" spans="1:46" s="245" customFormat="1" ht="13.8" x14ac:dyDescent="0.25">
      <c r="A148" s="245">
        <v>428215</v>
      </c>
      <c r="B148" s="245" t="s">
        <v>112</v>
      </c>
      <c r="C148" s="245" t="s">
        <v>152</v>
      </c>
      <c r="D148" s="245" t="s">
        <v>150</v>
      </c>
      <c r="E148" s="245" t="s">
        <v>152</v>
      </c>
      <c r="F148" s="245" t="s">
        <v>150</v>
      </c>
      <c r="G148" s="245" t="s">
        <v>150</v>
      </c>
      <c r="H148" s="245" t="s">
        <v>152</v>
      </c>
      <c r="I148" s="245" t="s">
        <v>150</v>
      </c>
      <c r="J148" s="245" t="s">
        <v>150</v>
      </c>
      <c r="K148" s="245" t="s">
        <v>150</v>
      </c>
      <c r="L148" s="245" t="s">
        <v>150</v>
      </c>
      <c r="M148" s="245" t="s">
        <v>150</v>
      </c>
      <c r="AT148" s="245" t="s">
        <v>112</v>
      </c>
    </row>
    <row r="149" spans="1:46" s="245" customFormat="1" ht="13.8" x14ac:dyDescent="0.25">
      <c r="A149" s="245">
        <v>428216</v>
      </c>
      <c r="B149" s="245" t="s">
        <v>112</v>
      </c>
      <c r="D149" s="245" t="s">
        <v>150</v>
      </c>
      <c r="E149" s="245" t="s">
        <v>152</v>
      </c>
      <c r="F149" s="245" t="s">
        <v>152</v>
      </c>
      <c r="G149" s="245" t="s">
        <v>150</v>
      </c>
      <c r="H149" s="245" t="s">
        <v>150</v>
      </c>
      <c r="I149" s="245" t="s">
        <v>150</v>
      </c>
      <c r="J149" s="245" t="s">
        <v>150</v>
      </c>
      <c r="K149" s="245" t="s">
        <v>150</v>
      </c>
      <c r="L149" s="245" t="s">
        <v>150</v>
      </c>
      <c r="M149" s="245" t="s">
        <v>150</v>
      </c>
      <c r="AT149" s="245" t="s">
        <v>112</v>
      </c>
    </row>
    <row r="150" spans="1:46" s="245" customFormat="1" ht="13.8" x14ac:dyDescent="0.25">
      <c r="A150" s="245">
        <v>428217</v>
      </c>
      <c r="B150" s="245" t="s">
        <v>112</v>
      </c>
      <c r="C150" s="245" t="s">
        <v>152</v>
      </c>
      <c r="D150" s="245" t="s">
        <v>152</v>
      </c>
      <c r="E150" s="245" t="s">
        <v>152</v>
      </c>
      <c r="F150" s="245" t="s">
        <v>152</v>
      </c>
      <c r="G150" s="245" t="s">
        <v>152</v>
      </c>
      <c r="H150" s="245" t="s">
        <v>152</v>
      </c>
      <c r="I150" s="245" t="s">
        <v>150</v>
      </c>
      <c r="J150" s="245" t="s">
        <v>150</v>
      </c>
      <c r="K150" s="245" t="s">
        <v>150</v>
      </c>
      <c r="L150" s="245" t="s">
        <v>150</v>
      </c>
      <c r="M150" s="245" t="s">
        <v>150</v>
      </c>
      <c r="AT150" s="245" t="s">
        <v>112</v>
      </c>
    </row>
    <row r="151" spans="1:46" s="245" customFormat="1" ht="13.8" x14ac:dyDescent="0.25">
      <c r="A151" s="245">
        <v>428219</v>
      </c>
      <c r="B151" s="245" t="s">
        <v>112</v>
      </c>
      <c r="C151" s="245" t="s">
        <v>152</v>
      </c>
      <c r="D151" s="245" t="s">
        <v>150</v>
      </c>
      <c r="E151" s="245" t="s">
        <v>152</v>
      </c>
      <c r="F151" s="245" t="s">
        <v>152</v>
      </c>
      <c r="G151" s="245" t="s">
        <v>152</v>
      </c>
      <c r="H151" s="245" t="s">
        <v>150</v>
      </c>
      <c r="I151" s="245" t="s">
        <v>150</v>
      </c>
      <c r="J151" s="245" t="s">
        <v>150</v>
      </c>
      <c r="K151" s="245" t="s">
        <v>150</v>
      </c>
      <c r="L151" s="245" t="s">
        <v>150</v>
      </c>
      <c r="M151" s="245" t="s">
        <v>150</v>
      </c>
      <c r="AT151" s="245" t="s">
        <v>112</v>
      </c>
    </row>
    <row r="152" spans="1:46" s="245" customFormat="1" ht="13.8" x14ac:dyDescent="0.25">
      <c r="A152" s="245">
        <v>428229</v>
      </c>
      <c r="B152" s="245" t="s">
        <v>112</v>
      </c>
      <c r="C152" s="245" t="s">
        <v>152</v>
      </c>
      <c r="D152" s="245" t="s">
        <v>152</v>
      </c>
      <c r="E152" s="245" t="s">
        <v>152</v>
      </c>
      <c r="F152" s="245" t="s">
        <v>152</v>
      </c>
      <c r="G152" s="245" t="s">
        <v>152</v>
      </c>
      <c r="H152" s="245" t="s">
        <v>152</v>
      </c>
      <c r="I152" s="245" t="s">
        <v>150</v>
      </c>
      <c r="J152" s="245" t="s">
        <v>150</v>
      </c>
      <c r="K152" s="245" t="s">
        <v>150</v>
      </c>
      <c r="L152" s="245" t="s">
        <v>150</v>
      </c>
      <c r="M152" s="245" t="s">
        <v>150</v>
      </c>
      <c r="AT152" s="245" t="s">
        <v>112</v>
      </c>
    </row>
    <row r="153" spans="1:46" s="245" customFormat="1" ht="13.8" x14ac:dyDescent="0.25">
      <c r="A153" s="245">
        <v>428230</v>
      </c>
      <c r="B153" s="245" t="s">
        <v>112</v>
      </c>
      <c r="C153" s="245" t="s">
        <v>152</v>
      </c>
      <c r="D153" s="245" t="s">
        <v>152</v>
      </c>
      <c r="E153" s="245" t="s">
        <v>152</v>
      </c>
      <c r="F153" s="245" t="s">
        <v>150</v>
      </c>
      <c r="G153" s="245" t="s">
        <v>152</v>
      </c>
      <c r="H153" s="245" t="s">
        <v>150</v>
      </c>
      <c r="I153" s="245" t="s">
        <v>150</v>
      </c>
      <c r="J153" s="245" t="s">
        <v>150</v>
      </c>
      <c r="K153" s="245" t="s">
        <v>150</v>
      </c>
      <c r="L153" s="245" t="s">
        <v>150</v>
      </c>
      <c r="M153" s="245" t="s">
        <v>150</v>
      </c>
      <c r="AT153" s="245" t="s">
        <v>112</v>
      </c>
    </row>
    <row r="154" spans="1:46" s="245" customFormat="1" ht="13.8" x14ac:dyDescent="0.25">
      <c r="A154" s="245">
        <v>428236</v>
      </c>
      <c r="B154" s="245" t="s">
        <v>112</v>
      </c>
      <c r="C154" s="245" t="s">
        <v>152</v>
      </c>
      <c r="D154" s="245" t="s">
        <v>152</v>
      </c>
      <c r="E154" s="245" t="s">
        <v>152</v>
      </c>
      <c r="F154" s="245" t="s">
        <v>150</v>
      </c>
      <c r="G154" s="245" t="s">
        <v>152</v>
      </c>
      <c r="H154" s="245" t="s">
        <v>152</v>
      </c>
      <c r="I154" s="245" t="s">
        <v>150</v>
      </c>
      <c r="J154" s="245" t="s">
        <v>150</v>
      </c>
      <c r="K154" s="245" t="s">
        <v>150</v>
      </c>
      <c r="L154" s="245" t="s">
        <v>150</v>
      </c>
      <c r="M154" s="245" t="s">
        <v>150</v>
      </c>
      <c r="AT154" s="245" t="s">
        <v>112</v>
      </c>
    </row>
    <row r="155" spans="1:46" s="245" customFormat="1" ht="13.8" x14ac:dyDescent="0.25">
      <c r="A155" s="245">
        <v>428238</v>
      </c>
      <c r="B155" s="245" t="s">
        <v>112</v>
      </c>
      <c r="D155" s="245" t="s">
        <v>154</v>
      </c>
      <c r="E155" s="245" t="s">
        <v>154</v>
      </c>
      <c r="G155" s="245" t="s">
        <v>154</v>
      </c>
      <c r="H155" s="245" t="s">
        <v>154</v>
      </c>
      <c r="I155" s="245" t="s">
        <v>154</v>
      </c>
      <c r="J155" s="245" t="s">
        <v>154</v>
      </c>
      <c r="K155" s="245" t="s">
        <v>154</v>
      </c>
      <c r="L155" s="245" t="s">
        <v>154</v>
      </c>
      <c r="M155" s="245" t="s">
        <v>154</v>
      </c>
      <c r="AT155" s="245" t="s">
        <v>112</v>
      </c>
    </row>
    <row r="156" spans="1:46" s="245" customFormat="1" ht="13.8" x14ac:dyDescent="0.25">
      <c r="A156" s="245">
        <v>428240</v>
      </c>
      <c r="B156" s="245" t="s">
        <v>112</v>
      </c>
      <c r="D156" s="245" t="s">
        <v>152</v>
      </c>
      <c r="E156" s="245" t="s">
        <v>152</v>
      </c>
      <c r="G156" s="245" t="s">
        <v>152</v>
      </c>
      <c r="H156" s="245" t="s">
        <v>152</v>
      </c>
      <c r="I156" s="245" t="s">
        <v>150</v>
      </c>
      <c r="J156" s="245" t="s">
        <v>150</v>
      </c>
      <c r="K156" s="245" t="s">
        <v>150</v>
      </c>
      <c r="L156" s="245" t="s">
        <v>150</v>
      </c>
      <c r="M156" s="245" t="s">
        <v>150</v>
      </c>
      <c r="AT156" s="245" t="s">
        <v>112</v>
      </c>
    </row>
    <row r="157" spans="1:46" s="245" customFormat="1" ht="13.8" x14ac:dyDescent="0.25">
      <c r="A157" s="245">
        <v>428243</v>
      </c>
      <c r="B157" s="245" t="s">
        <v>112</v>
      </c>
      <c r="C157" s="245" t="s">
        <v>152</v>
      </c>
      <c r="D157" s="245" t="s">
        <v>152</v>
      </c>
      <c r="E157" s="245" t="s">
        <v>152</v>
      </c>
      <c r="F157" s="245" t="s">
        <v>152</v>
      </c>
      <c r="G157" s="245" t="s">
        <v>152</v>
      </c>
      <c r="H157" s="245" t="s">
        <v>152</v>
      </c>
      <c r="I157" s="245" t="s">
        <v>150</v>
      </c>
      <c r="J157" s="245" t="s">
        <v>150</v>
      </c>
      <c r="K157" s="245" t="s">
        <v>150</v>
      </c>
      <c r="L157" s="245" t="s">
        <v>150</v>
      </c>
      <c r="M157" s="245" t="s">
        <v>150</v>
      </c>
      <c r="AT157" s="245" t="s">
        <v>112</v>
      </c>
    </row>
    <row r="158" spans="1:46" s="245" customFormat="1" ht="13.8" x14ac:dyDescent="0.25">
      <c r="A158" s="245">
        <v>428244</v>
      </c>
      <c r="B158" s="245" t="s">
        <v>112</v>
      </c>
      <c r="D158" s="245" t="s">
        <v>154</v>
      </c>
      <c r="E158" s="245" t="s">
        <v>154</v>
      </c>
      <c r="G158" s="245" t="s">
        <v>154</v>
      </c>
      <c r="I158" s="245" t="s">
        <v>150</v>
      </c>
      <c r="J158" s="245" t="s">
        <v>150</v>
      </c>
      <c r="K158" s="245" t="s">
        <v>150</v>
      </c>
      <c r="L158" s="245" t="s">
        <v>150</v>
      </c>
      <c r="M158" s="245" t="s">
        <v>150</v>
      </c>
      <c r="AT158" s="245" t="s">
        <v>112</v>
      </c>
    </row>
    <row r="159" spans="1:46" s="245" customFormat="1" ht="13.8" x14ac:dyDescent="0.25">
      <c r="A159" s="245">
        <v>428246</v>
      </c>
      <c r="B159" s="245" t="s">
        <v>112</v>
      </c>
      <c r="C159" s="245" t="s">
        <v>152</v>
      </c>
      <c r="D159" s="245" t="s">
        <v>152</v>
      </c>
      <c r="E159" s="245" t="s">
        <v>152</v>
      </c>
      <c r="F159" s="245" t="s">
        <v>152</v>
      </c>
      <c r="G159" s="245" t="s">
        <v>152</v>
      </c>
      <c r="H159" s="245" t="s">
        <v>152</v>
      </c>
      <c r="I159" s="245" t="s">
        <v>150</v>
      </c>
      <c r="J159" s="245" t="s">
        <v>150</v>
      </c>
      <c r="K159" s="245" t="s">
        <v>150</v>
      </c>
      <c r="L159" s="245" t="s">
        <v>150</v>
      </c>
      <c r="M159" s="245" t="s">
        <v>150</v>
      </c>
      <c r="AT159" s="245" t="s">
        <v>112</v>
      </c>
    </row>
    <row r="160" spans="1:46" s="245" customFormat="1" ht="13.8" x14ac:dyDescent="0.25">
      <c r="A160" s="245">
        <v>428248</v>
      </c>
      <c r="B160" s="245" t="s">
        <v>112</v>
      </c>
      <c r="C160" s="245" t="s">
        <v>152</v>
      </c>
      <c r="D160" s="245" t="s">
        <v>152</v>
      </c>
      <c r="E160" s="245" t="s">
        <v>152</v>
      </c>
      <c r="F160" s="245" t="s">
        <v>150</v>
      </c>
      <c r="G160" s="245" t="s">
        <v>150</v>
      </c>
      <c r="H160" s="245" t="s">
        <v>152</v>
      </c>
      <c r="I160" s="245" t="s">
        <v>150</v>
      </c>
      <c r="J160" s="245" t="s">
        <v>150</v>
      </c>
      <c r="K160" s="245" t="s">
        <v>150</v>
      </c>
      <c r="L160" s="245" t="s">
        <v>150</v>
      </c>
      <c r="M160" s="245" t="s">
        <v>150</v>
      </c>
      <c r="AT160" s="245" t="s">
        <v>112</v>
      </c>
    </row>
    <row r="161" spans="1:46" s="245" customFormat="1" ht="13.8" x14ac:dyDescent="0.25">
      <c r="A161" s="245">
        <v>428249</v>
      </c>
      <c r="B161" s="245" t="s">
        <v>112</v>
      </c>
      <c r="C161" s="245" t="s">
        <v>150</v>
      </c>
      <c r="D161" s="245" t="s">
        <v>152</v>
      </c>
      <c r="E161" s="245" t="s">
        <v>150</v>
      </c>
      <c r="F161" s="245" t="s">
        <v>152</v>
      </c>
      <c r="G161" s="245" t="s">
        <v>152</v>
      </c>
      <c r="H161" s="245" t="s">
        <v>150</v>
      </c>
      <c r="I161" s="245" t="s">
        <v>150</v>
      </c>
      <c r="J161" s="245" t="s">
        <v>152</v>
      </c>
      <c r="K161" s="245" t="s">
        <v>152</v>
      </c>
      <c r="L161" s="245" t="s">
        <v>150</v>
      </c>
      <c r="AT161" s="245" t="s">
        <v>112</v>
      </c>
    </row>
    <row r="162" spans="1:46" s="245" customFormat="1" ht="13.8" x14ac:dyDescent="0.25">
      <c r="A162" s="245">
        <v>428250</v>
      </c>
      <c r="B162" s="245" t="s">
        <v>112</v>
      </c>
      <c r="C162" s="245" t="s">
        <v>152</v>
      </c>
      <c r="D162" s="245" t="s">
        <v>150</v>
      </c>
      <c r="E162" s="245" t="s">
        <v>152</v>
      </c>
      <c r="F162" s="245" t="s">
        <v>150</v>
      </c>
      <c r="G162" s="245" t="s">
        <v>150</v>
      </c>
      <c r="H162" s="245" t="s">
        <v>150</v>
      </c>
      <c r="I162" s="245" t="s">
        <v>150</v>
      </c>
      <c r="J162" s="245" t="s">
        <v>150</v>
      </c>
      <c r="K162" s="245" t="s">
        <v>150</v>
      </c>
      <c r="L162" s="245" t="s">
        <v>150</v>
      </c>
      <c r="M162" s="245" t="s">
        <v>150</v>
      </c>
      <c r="AT162" s="245" t="s">
        <v>112</v>
      </c>
    </row>
    <row r="163" spans="1:46" s="245" customFormat="1" ht="13.8" x14ac:dyDescent="0.25">
      <c r="A163" s="245">
        <v>428252</v>
      </c>
      <c r="B163" s="245" t="s">
        <v>112</v>
      </c>
      <c r="C163" s="245" t="s">
        <v>152</v>
      </c>
      <c r="D163" s="245" t="s">
        <v>150</v>
      </c>
      <c r="E163" s="245" t="s">
        <v>152</v>
      </c>
      <c r="F163" s="245" t="s">
        <v>150</v>
      </c>
      <c r="G163" s="245" t="s">
        <v>152</v>
      </c>
      <c r="H163" s="245" t="s">
        <v>150</v>
      </c>
      <c r="I163" s="245" t="s">
        <v>150</v>
      </c>
      <c r="J163" s="245" t="s">
        <v>150</v>
      </c>
      <c r="K163" s="245" t="s">
        <v>150</v>
      </c>
      <c r="L163" s="245" t="s">
        <v>150</v>
      </c>
      <c r="M163" s="245" t="s">
        <v>150</v>
      </c>
      <c r="AT163" s="245" t="s">
        <v>112</v>
      </c>
    </row>
    <row r="164" spans="1:46" s="245" customFormat="1" ht="13.8" x14ac:dyDescent="0.25">
      <c r="A164" s="245">
        <v>428253</v>
      </c>
      <c r="B164" s="245" t="s">
        <v>112</v>
      </c>
      <c r="C164" s="245" t="s">
        <v>154</v>
      </c>
      <c r="E164" s="245" t="s">
        <v>154</v>
      </c>
      <c r="F164" s="245" t="s">
        <v>154</v>
      </c>
      <c r="I164" s="245" t="s">
        <v>150</v>
      </c>
      <c r="J164" s="245" t="s">
        <v>154</v>
      </c>
      <c r="K164" s="245" t="s">
        <v>154</v>
      </c>
      <c r="L164" s="245" t="s">
        <v>154</v>
      </c>
      <c r="M164" s="245" t="s">
        <v>150</v>
      </c>
      <c r="AT164" s="245" t="s">
        <v>112</v>
      </c>
    </row>
    <row r="165" spans="1:46" s="245" customFormat="1" ht="13.8" x14ac:dyDescent="0.25">
      <c r="A165" s="245">
        <v>428254</v>
      </c>
      <c r="B165" s="245" t="s">
        <v>112</v>
      </c>
      <c r="D165" s="245" t="s">
        <v>152</v>
      </c>
      <c r="E165" s="245" t="s">
        <v>152</v>
      </c>
      <c r="F165" s="245" t="s">
        <v>152</v>
      </c>
      <c r="G165" s="245" t="s">
        <v>154</v>
      </c>
      <c r="H165" s="245" t="s">
        <v>152</v>
      </c>
      <c r="J165" s="245" t="s">
        <v>152</v>
      </c>
      <c r="K165" s="245" t="s">
        <v>152</v>
      </c>
      <c r="M165" s="245" t="s">
        <v>150</v>
      </c>
      <c r="AT165" s="245" t="s">
        <v>112</v>
      </c>
    </row>
    <row r="166" spans="1:46" s="245" customFormat="1" ht="13.8" x14ac:dyDescent="0.25">
      <c r="A166" s="245">
        <v>428256</v>
      </c>
      <c r="B166" s="245" t="s">
        <v>112</v>
      </c>
      <c r="C166" s="245" t="s">
        <v>150</v>
      </c>
      <c r="D166" s="245" t="s">
        <v>152</v>
      </c>
      <c r="F166" s="245" t="s">
        <v>152</v>
      </c>
      <c r="H166" s="245" t="s">
        <v>152</v>
      </c>
      <c r="I166" s="245" t="s">
        <v>152</v>
      </c>
      <c r="J166" s="245" t="s">
        <v>152</v>
      </c>
      <c r="K166" s="245" t="s">
        <v>152</v>
      </c>
      <c r="L166" s="245" t="s">
        <v>152</v>
      </c>
      <c r="M166" s="245" t="s">
        <v>150</v>
      </c>
      <c r="AT166" s="245" t="s">
        <v>112</v>
      </c>
    </row>
    <row r="167" spans="1:46" s="245" customFormat="1" ht="13.8" x14ac:dyDescent="0.25">
      <c r="A167" s="245">
        <v>428259</v>
      </c>
      <c r="B167" s="245" t="s">
        <v>112</v>
      </c>
      <c r="D167" s="245" t="s">
        <v>150</v>
      </c>
      <c r="E167" s="245" t="s">
        <v>152</v>
      </c>
      <c r="F167" s="245" t="s">
        <v>152</v>
      </c>
      <c r="G167" s="245" t="s">
        <v>152</v>
      </c>
      <c r="H167" s="245" t="s">
        <v>152</v>
      </c>
      <c r="I167" s="245" t="s">
        <v>150</v>
      </c>
      <c r="J167" s="245" t="s">
        <v>150</v>
      </c>
      <c r="K167" s="245" t="s">
        <v>150</v>
      </c>
      <c r="L167" s="245" t="s">
        <v>150</v>
      </c>
      <c r="M167" s="245" t="s">
        <v>150</v>
      </c>
      <c r="AT167" s="245" t="s">
        <v>112</v>
      </c>
    </row>
    <row r="168" spans="1:46" s="245" customFormat="1" ht="13.8" x14ac:dyDescent="0.25">
      <c r="A168" s="245">
        <v>428264</v>
      </c>
      <c r="B168" s="245" t="s">
        <v>112</v>
      </c>
      <c r="D168" s="245" t="s">
        <v>152</v>
      </c>
      <c r="E168" s="245" t="s">
        <v>152</v>
      </c>
      <c r="F168" s="245" t="s">
        <v>150</v>
      </c>
      <c r="G168" s="245" t="s">
        <v>152</v>
      </c>
      <c r="H168" s="245" t="s">
        <v>150</v>
      </c>
      <c r="I168" s="245" t="s">
        <v>150</v>
      </c>
      <c r="J168" s="245" t="s">
        <v>150</v>
      </c>
      <c r="K168" s="245" t="s">
        <v>150</v>
      </c>
      <c r="L168" s="245" t="s">
        <v>150</v>
      </c>
      <c r="M168" s="245" t="s">
        <v>150</v>
      </c>
      <c r="AT168" s="245" t="s">
        <v>112</v>
      </c>
    </row>
    <row r="169" spans="1:46" s="245" customFormat="1" ht="13.8" x14ac:dyDescent="0.25">
      <c r="A169" s="245">
        <v>428265</v>
      </c>
      <c r="B169" s="245" t="s">
        <v>112</v>
      </c>
      <c r="C169" s="245" t="s">
        <v>152</v>
      </c>
      <c r="D169" s="245" t="s">
        <v>152</v>
      </c>
      <c r="E169" s="245" t="s">
        <v>152</v>
      </c>
      <c r="G169" s="245" t="s">
        <v>152</v>
      </c>
      <c r="H169" s="245" t="s">
        <v>152</v>
      </c>
      <c r="I169" s="245" t="s">
        <v>150</v>
      </c>
      <c r="J169" s="245" t="s">
        <v>150</v>
      </c>
      <c r="K169" s="245" t="s">
        <v>150</v>
      </c>
      <c r="L169" s="245" t="s">
        <v>150</v>
      </c>
      <c r="M169" s="245" t="s">
        <v>150</v>
      </c>
      <c r="AT169" s="245" t="s">
        <v>112</v>
      </c>
    </row>
    <row r="170" spans="1:46" s="245" customFormat="1" ht="13.8" x14ac:dyDescent="0.25">
      <c r="A170" s="245">
        <v>428266</v>
      </c>
      <c r="B170" s="245" t="s">
        <v>112</v>
      </c>
      <c r="C170" s="245" t="s">
        <v>152</v>
      </c>
      <c r="D170" s="245" t="s">
        <v>152</v>
      </c>
      <c r="E170" s="245" t="s">
        <v>152</v>
      </c>
      <c r="F170" s="245" t="s">
        <v>152</v>
      </c>
      <c r="G170" s="245" t="s">
        <v>150</v>
      </c>
      <c r="H170" s="245" t="s">
        <v>150</v>
      </c>
      <c r="I170" s="245" t="s">
        <v>150</v>
      </c>
      <c r="J170" s="245" t="s">
        <v>150</v>
      </c>
      <c r="K170" s="245" t="s">
        <v>150</v>
      </c>
      <c r="L170" s="245" t="s">
        <v>150</v>
      </c>
      <c r="M170" s="245" t="s">
        <v>150</v>
      </c>
      <c r="AT170" s="245" t="s">
        <v>112</v>
      </c>
    </row>
    <row r="171" spans="1:46" s="245" customFormat="1" ht="13.8" x14ac:dyDescent="0.25">
      <c r="A171" s="245">
        <v>428273</v>
      </c>
      <c r="B171" s="245" t="s">
        <v>112</v>
      </c>
      <c r="C171" s="245" t="s">
        <v>152</v>
      </c>
      <c r="D171" s="245" t="s">
        <v>152</v>
      </c>
      <c r="E171" s="245" t="s">
        <v>152</v>
      </c>
      <c r="I171" s="245" t="s">
        <v>150</v>
      </c>
      <c r="J171" s="245" t="s">
        <v>150</v>
      </c>
      <c r="K171" s="245" t="s">
        <v>150</v>
      </c>
      <c r="L171" s="245" t="s">
        <v>150</v>
      </c>
      <c r="M171" s="245" t="s">
        <v>150</v>
      </c>
      <c r="AT171" s="245" t="s">
        <v>112</v>
      </c>
    </row>
    <row r="172" spans="1:46" s="245" customFormat="1" ht="13.8" x14ac:dyDescent="0.25">
      <c r="A172" s="245">
        <v>428274</v>
      </c>
      <c r="B172" s="245" t="s">
        <v>112</v>
      </c>
      <c r="E172" s="245" t="s">
        <v>154</v>
      </c>
      <c r="F172" s="245" t="s">
        <v>154</v>
      </c>
      <c r="H172" s="245" t="s">
        <v>152</v>
      </c>
      <c r="I172" s="245" t="s">
        <v>152</v>
      </c>
      <c r="J172" s="245" t="s">
        <v>152</v>
      </c>
      <c r="K172" s="245" t="s">
        <v>152</v>
      </c>
      <c r="M172" s="245" t="s">
        <v>152</v>
      </c>
      <c r="AT172" s="245" t="s">
        <v>112</v>
      </c>
    </row>
    <row r="173" spans="1:46" s="245" customFormat="1" ht="13.8" x14ac:dyDescent="0.25">
      <c r="A173" s="245">
        <v>428275</v>
      </c>
      <c r="B173" s="245" t="s">
        <v>112</v>
      </c>
      <c r="C173" s="245" t="s">
        <v>152</v>
      </c>
      <c r="D173" s="245" t="s">
        <v>152</v>
      </c>
      <c r="E173" s="245" t="s">
        <v>152</v>
      </c>
      <c r="F173" s="245" t="s">
        <v>152</v>
      </c>
      <c r="G173" s="245" t="s">
        <v>152</v>
      </c>
      <c r="H173" s="245" t="s">
        <v>152</v>
      </c>
      <c r="I173" s="245" t="s">
        <v>150</v>
      </c>
      <c r="J173" s="245" t="s">
        <v>150</v>
      </c>
      <c r="K173" s="245" t="s">
        <v>150</v>
      </c>
      <c r="L173" s="245" t="s">
        <v>150</v>
      </c>
      <c r="M173" s="245" t="s">
        <v>150</v>
      </c>
      <c r="AT173" s="245" t="s">
        <v>112</v>
      </c>
    </row>
    <row r="174" spans="1:46" s="245" customFormat="1" ht="13.8" x14ac:dyDescent="0.25">
      <c r="A174" s="245">
        <v>428282</v>
      </c>
      <c r="B174" s="245" t="s">
        <v>112</v>
      </c>
      <c r="C174" s="245" t="s">
        <v>152</v>
      </c>
      <c r="D174" s="245" t="s">
        <v>152</v>
      </c>
      <c r="E174" s="245" t="s">
        <v>152</v>
      </c>
      <c r="F174" s="245" t="s">
        <v>152</v>
      </c>
      <c r="G174" s="245" t="s">
        <v>152</v>
      </c>
      <c r="H174" s="245" t="s">
        <v>152</v>
      </c>
      <c r="I174" s="245" t="s">
        <v>150</v>
      </c>
      <c r="J174" s="245" t="s">
        <v>150</v>
      </c>
      <c r="K174" s="245" t="s">
        <v>150</v>
      </c>
      <c r="L174" s="245" t="s">
        <v>150</v>
      </c>
      <c r="M174" s="245" t="s">
        <v>150</v>
      </c>
      <c r="AT174" s="245" t="s">
        <v>112</v>
      </c>
    </row>
    <row r="175" spans="1:46" s="245" customFormat="1" ht="13.8" x14ac:dyDescent="0.25">
      <c r="A175" s="245">
        <v>428286</v>
      </c>
      <c r="B175" s="245" t="s">
        <v>112</v>
      </c>
      <c r="C175" s="245" t="s">
        <v>152</v>
      </c>
      <c r="E175" s="245" t="s">
        <v>152</v>
      </c>
      <c r="F175" s="245" t="s">
        <v>154</v>
      </c>
      <c r="H175" s="245" t="s">
        <v>154</v>
      </c>
      <c r="I175" s="245" t="s">
        <v>150</v>
      </c>
      <c r="J175" s="245" t="s">
        <v>152</v>
      </c>
      <c r="K175" s="245" t="s">
        <v>152</v>
      </c>
      <c r="L175" s="245" t="s">
        <v>150</v>
      </c>
      <c r="M175" s="245" t="s">
        <v>150</v>
      </c>
      <c r="AT175" s="245" t="s">
        <v>112</v>
      </c>
    </row>
    <row r="176" spans="1:46" s="245" customFormat="1" ht="13.8" x14ac:dyDescent="0.25">
      <c r="A176" s="245">
        <v>428287</v>
      </c>
      <c r="B176" s="245" t="s">
        <v>112</v>
      </c>
      <c r="D176" s="245" t="s">
        <v>152</v>
      </c>
      <c r="E176" s="245" t="s">
        <v>150</v>
      </c>
      <c r="F176" s="245" t="s">
        <v>152</v>
      </c>
      <c r="G176" s="245" t="s">
        <v>150</v>
      </c>
      <c r="H176" s="245" t="s">
        <v>150</v>
      </c>
      <c r="I176" s="245" t="s">
        <v>150</v>
      </c>
      <c r="J176" s="245" t="s">
        <v>150</v>
      </c>
      <c r="K176" s="245" t="s">
        <v>150</v>
      </c>
      <c r="L176" s="245" t="s">
        <v>150</v>
      </c>
      <c r="M176" s="245" t="s">
        <v>150</v>
      </c>
      <c r="AT176" s="245" t="s">
        <v>112</v>
      </c>
    </row>
    <row r="177" spans="1:46" s="245" customFormat="1" ht="13.8" x14ac:dyDescent="0.25">
      <c r="A177" s="245">
        <v>428292</v>
      </c>
      <c r="B177" s="245" t="s">
        <v>112</v>
      </c>
      <c r="C177" s="245" t="s">
        <v>152</v>
      </c>
      <c r="D177" s="245" t="s">
        <v>152</v>
      </c>
      <c r="G177" s="245" t="s">
        <v>152</v>
      </c>
      <c r="H177" s="245" t="s">
        <v>152</v>
      </c>
      <c r="I177" s="245" t="s">
        <v>150</v>
      </c>
      <c r="J177" s="245" t="s">
        <v>150</v>
      </c>
      <c r="K177" s="245" t="s">
        <v>150</v>
      </c>
      <c r="L177" s="245" t="s">
        <v>150</v>
      </c>
      <c r="M177" s="245" t="s">
        <v>150</v>
      </c>
      <c r="AT177" s="245" t="s">
        <v>112</v>
      </c>
    </row>
    <row r="178" spans="1:46" s="245" customFormat="1" ht="13.8" x14ac:dyDescent="0.25">
      <c r="A178" s="245">
        <v>428295</v>
      </c>
      <c r="B178" s="245" t="s">
        <v>112</v>
      </c>
      <c r="C178" s="245" t="s">
        <v>152</v>
      </c>
      <c r="E178" s="245" t="s">
        <v>152</v>
      </c>
      <c r="F178" s="245" t="s">
        <v>152</v>
      </c>
      <c r="I178" s="245" t="s">
        <v>150</v>
      </c>
      <c r="J178" s="245" t="s">
        <v>150</v>
      </c>
      <c r="K178" s="245" t="s">
        <v>150</v>
      </c>
      <c r="L178" s="245" t="s">
        <v>150</v>
      </c>
      <c r="M178" s="245" t="s">
        <v>150</v>
      </c>
      <c r="AT178" s="245" t="s">
        <v>112</v>
      </c>
    </row>
    <row r="179" spans="1:46" s="245" customFormat="1" ht="13.8" x14ac:dyDescent="0.25">
      <c r="A179" s="245">
        <v>428298</v>
      </c>
      <c r="B179" s="245" t="s">
        <v>112</v>
      </c>
      <c r="D179" s="245" t="s">
        <v>154</v>
      </c>
      <c r="G179" s="245" t="s">
        <v>154</v>
      </c>
      <c r="I179" s="245" t="s">
        <v>154</v>
      </c>
      <c r="J179" s="245" t="s">
        <v>154</v>
      </c>
      <c r="M179" s="245" t="s">
        <v>154</v>
      </c>
      <c r="AT179" s="245" t="s">
        <v>112</v>
      </c>
    </row>
    <row r="180" spans="1:46" s="245" customFormat="1" ht="13.8" x14ac:dyDescent="0.25">
      <c r="A180" s="245">
        <v>428300</v>
      </c>
      <c r="B180" s="245" t="s">
        <v>112</v>
      </c>
      <c r="C180" s="245" t="s">
        <v>152</v>
      </c>
      <c r="D180" s="245" t="s">
        <v>152</v>
      </c>
      <c r="E180" s="245" t="s">
        <v>152</v>
      </c>
      <c r="F180" s="245" t="s">
        <v>152</v>
      </c>
      <c r="G180" s="245" t="s">
        <v>152</v>
      </c>
      <c r="I180" s="245" t="s">
        <v>150</v>
      </c>
      <c r="J180" s="245" t="s">
        <v>150</v>
      </c>
      <c r="K180" s="245" t="s">
        <v>150</v>
      </c>
      <c r="L180" s="245" t="s">
        <v>150</v>
      </c>
      <c r="M180" s="245" t="s">
        <v>150</v>
      </c>
      <c r="AT180" s="245" t="s">
        <v>112</v>
      </c>
    </row>
    <row r="181" spans="1:46" s="245" customFormat="1" ht="13.8" x14ac:dyDescent="0.25">
      <c r="A181" s="245">
        <v>428304</v>
      </c>
      <c r="B181" s="245" t="s">
        <v>112</v>
      </c>
      <c r="D181" s="245" t="s">
        <v>154</v>
      </c>
      <c r="E181" s="245" t="s">
        <v>150</v>
      </c>
      <c r="F181" s="245" t="s">
        <v>150</v>
      </c>
      <c r="G181" s="245" t="s">
        <v>150</v>
      </c>
      <c r="H181" s="245" t="s">
        <v>150</v>
      </c>
      <c r="I181" s="245" t="s">
        <v>154</v>
      </c>
      <c r="J181" s="245" t="s">
        <v>150</v>
      </c>
      <c r="K181" s="245" t="s">
        <v>150</v>
      </c>
      <c r="L181" s="245" t="s">
        <v>150</v>
      </c>
      <c r="M181" s="245" t="s">
        <v>150</v>
      </c>
      <c r="AT181" s="245" t="s">
        <v>112</v>
      </c>
    </row>
    <row r="182" spans="1:46" s="245" customFormat="1" ht="13.8" x14ac:dyDescent="0.25">
      <c r="A182" s="245">
        <v>428306</v>
      </c>
      <c r="B182" s="245" t="s">
        <v>112</v>
      </c>
      <c r="E182" s="245" t="s">
        <v>152</v>
      </c>
      <c r="F182" s="245" t="s">
        <v>152</v>
      </c>
      <c r="G182" s="245" t="s">
        <v>152</v>
      </c>
      <c r="H182" s="245" t="s">
        <v>152</v>
      </c>
      <c r="I182" s="245" t="s">
        <v>152</v>
      </c>
      <c r="J182" s="245" t="s">
        <v>152</v>
      </c>
      <c r="K182" s="245" t="s">
        <v>150</v>
      </c>
      <c r="L182" s="245" t="s">
        <v>150</v>
      </c>
      <c r="M182" s="245" t="s">
        <v>150</v>
      </c>
      <c r="AT182" s="245" t="s">
        <v>112</v>
      </c>
    </row>
    <row r="183" spans="1:46" s="245" customFormat="1" ht="13.8" x14ac:dyDescent="0.25">
      <c r="A183" s="245">
        <v>428311</v>
      </c>
      <c r="B183" s="245" t="s">
        <v>112</v>
      </c>
      <c r="E183" s="245" t="s">
        <v>152</v>
      </c>
      <c r="F183" s="245" t="s">
        <v>150</v>
      </c>
      <c r="G183" s="245" t="s">
        <v>152</v>
      </c>
      <c r="I183" s="245" t="s">
        <v>150</v>
      </c>
      <c r="J183" s="245" t="s">
        <v>150</v>
      </c>
      <c r="K183" s="245" t="s">
        <v>150</v>
      </c>
      <c r="L183" s="245" t="s">
        <v>150</v>
      </c>
      <c r="M183" s="245" t="s">
        <v>152</v>
      </c>
      <c r="AT183" s="245" t="s">
        <v>112</v>
      </c>
    </row>
    <row r="184" spans="1:46" s="245" customFormat="1" ht="13.8" x14ac:dyDescent="0.25">
      <c r="A184" s="245">
        <v>428316</v>
      </c>
      <c r="B184" s="245" t="s">
        <v>112</v>
      </c>
      <c r="C184" s="245" t="s">
        <v>152</v>
      </c>
      <c r="D184" s="245" t="s">
        <v>152</v>
      </c>
      <c r="E184" s="245" t="s">
        <v>152</v>
      </c>
      <c r="F184" s="245" t="s">
        <v>152</v>
      </c>
      <c r="G184" s="245" t="s">
        <v>152</v>
      </c>
      <c r="H184" s="245" t="s">
        <v>152</v>
      </c>
      <c r="I184" s="245" t="s">
        <v>150</v>
      </c>
      <c r="J184" s="245" t="s">
        <v>150</v>
      </c>
      <c r="K184" s="245" t="s">
        <v>150</v>
      </c>
      <c r="L184" s="245" t="s">
        <v>150</v>
      </c>
      <c r="M184" s="245" t="s">
        <v>150</v>
      </c>
      <c r="AT184" s="245" t="s">
        <v>112</v>
      </c>
    </row>
    <row r="185" spans="1:46" s="245" customFormat="1" ht="13.8" x14ac:dyDescent="0.25">
      <c r="A185" s="245">
        <v>428319</v>
      </c>
      <c r="B185" s="245" t="s">
        <v>112</v>
      </c>
      <c r="C185" s="245" t="s">
        <v>152</v>
      </c>
      <c r="D185" s="245" t="s">
        <v>152</v>
      </c>
      <c r="E185" s="245" t="s">
        <v>152</v>
      </c>
      <c r="F185" s="245" t="s">
        <v>152</v>
      </c>
      <c r="G185" s="245" t="s">
        <v>152</v>
      </c>
      <c r="H185" s="245" t="s">
        <v>152</v>
      </c>
      <c r="I185" s="245" t="s">
        <v>150</v>
      </c>
      <c r="J185" s="245" t="s">
        <v>150</v>
      </c>
      <c r="K185" s="245" t="s">
        <v>150</v>
      </c>
      <c r="L185" s="245" t="s">
        <v>150</v>
      </c>
      <c r="M185" s="245" t="s">
        <v>150</v>
      </c>
      <c r="AT185" s="245" t="s">
        <v>112</v>
      </c>
    </row>
    <row r="186" spans="1:46" s="245" customFormat="1" ht="13.8" x14ac:dyDescent="0.25">
      <c r="A186" s="245">
        <v>428321</v>
      </c>
      <c r="B186" s="245" t="s">
        <v>112</v>
      </c>
      <c r="C186" s="245" t="s">
        <v>152</v>
      </c>
      <c r="D186" s="245" t="s">
        <v>152</v>
      </c>
      <c r="E186" s="245" t="s">
        <v>152</v>
      </c>
      <c r="F186" s="245" t="s">
        <v>152</v>
      </c>
      <c r="G186" s="245" t="s">
        <v>150</v>
      </c>
      <c r="H186" s="245" t="s">
        <v>152</v>
      </c>
      <c r="I186" s="245" t="s">
        <v>150</v>
      </c>
      <c r="J186" s="245" t="s">
        <v>150</v>
      </c>
      <c r="K186" s="245" t="s">
        <v>150</v>
      </c>
      <c r="L186" s="245" t="s">
        <v>150</v>
      </c>
      <c r="M186" s="245" t="s">
        <v>150</v>
      </c>
      <c r="AT186" s="245" t="s">
        <v>112</v>
      </c>
    </row>
    <row r="187" spans="1:46" s="245" customFormat="1" ht="13.8" x14ac:dyDescent="0.25">
      <c r="A187" s="245">
        <v>428322</v>
      </c>
      <c r="B187" s="245" t="s">
        <v>112</v>
      </c>
      <c r="F187" s="245" t="s">
        <v>154</v>
      </c>
      <c r="G187" s="245" t="s">
        <v>154</v>
      </c>
      <c r="H187" s="245" t="s">
        <v>152</v>
      </c>
      <c r="J187" s="245" t="s">
        <v>154</v>
      </c>
      <c r="L187" s="245" t="s">
        <v>152</v>
      </c>
      <c r="M187" s="245" t="s">
        <v>154</v>
      </c>
      <c r="AT187" s="245" t="s">
        <v>112</v>
      </c>
    </row>
    <row r="188" spans="1:46" s="245" customFormat="1" ht="13.8" x14ac:dyDescent="0.25">
      <c r="A188" s="245">
        <v>428323</v>
      </c>
      <c r="B188" s="245" t="s">
        <v>112</v>
      </c>
      <c r="C188" s="245" t="s">
        <v>152</v>
      </c>
      <c r="D188" s="245" t="s">
        <v>150</v>
      </c>
      <c r="E188" s="245" t="s">
        <v>150</v>
      </c>
      <c r="F188" s="245" t="s">
        <v>152</v>
      </c>
      <c r="G188" s="245" t="s">
        <v>152</v>
      </c>
      <c r="H188" s="245" t="s">
        <v>152</v>
      </c>
      <c r="I188" s="245" t="s">
        <v>150</v>
      </c>
      <c r="J188" s="245" t="s">
        <v>152</v>
      </c>
      <c r="K188" s="245" t="s">
        <v>150</v>
      </c>
      <c r="L188" s="245" t="s">
        <v>152</v>
      </c>
      <c r="M188" s="245" t="s">
        <v>150</v>
      </c>
      <c r="AT188" s="245" t="s">
        <v>112</v>
      </c>
    </row>
    <row r="189" spans="1:46" s="245" customFormat="1" ht="13.8" x14ac:dyDescent="0.25">
      <c r="A189" s="245">
        <v>428324</v>
      </c>
      <c r="B189" s="245" t="s">
        <v>112</v>
      </c>
      <c r="G189" s="245" t="s">
        <v>154</v>
      </c>
      <c r="I189" s="245" t="s">
        <v>150</v>
      </c>
      <c r="J189" s="245" t="s">
        <v>150</v>
      </c>
      <c r="L189" s="245" t="s">
        <v>150</v>
      </c>
      <c r="M189" s="245" t="s">
        <v>152</v>
      </c>
      <c r="AT189" s="245" t="s">
        <v>112</v>
      </c>
    </row>
    <row r="190" spans="1:46" s="245" customFormat="1" ht="13.8" x14ac:dyDescent="0.25">
      <c r="A190" s="245">
        <v>428330</v>
      </c>
      <c r="B190" s="245" t="s">
        <v>112</v>
      </c>
      <c r="C190" s="245" t="s">
        <v>152</v>
      </c>
      <c r="D190" s="245" t="s">
        <v>150</v>
      </c>
      <c r="E190" s="245" t="s">
        <v>150</v>
      </c>
      <c r="F190" s="245" t="s">
        <v>152</v>
      </c>
      <c r="G190" s="245" t="s">
        <v>152</v>
      </c>
      <c r="H190" s="245" t="s">
        <v>152</v>
      </c>
      <c r="I190" s="245" t="s">
        <v>150</v>
      </c>
      <c r="J190" s="245" t="s">
        <v>150</v>
      </c>
      <c r="K190" s="245" t="s">
        <v>150</v>
      </c>
      <c r="L190" s="245" t="s">
        <v>150</v>
      </c>
      <c r="M190" s="245" t="s">
        <v>150</v>
      </c>
      <c r="AT190" s="245" t="s">
        <v>112</v>
      </c>
    </row>
    <row r="191" spans="1:46" s="245" customFormat="1" ht="13.8" x14ac:dyDescent="0.25">
      <c r="A191" s="245">
        <v>428331</v>
      </c>
      <c r="B191" s="245" t="s">
        <v>112</v>
      </c>
      <c r="D191" s="245" t="s">
        <v>150</v>
      </c>
      <c r="F191" s="245" t="s">
        <v>150</v>
      </c>
      <c r="H191" s="245" t="s">
        <v>150</v>
      </c>
      <c r="I191" s="245" t="s">
        <v>150</v>
      </c>
      <c r="J191" s="245" t="s">
        <v>150</v>
      </c>
      <c r="K191" s="245" t="s">
        <v>150</v>
      </c>
      <c r="L191" s="245" t="s">
        <v>150</v>
      </c>
      <c r="M191" s="245" t="s">
        <v>150</v>
      </c>
      <c r="AT191" s="245" t="s">
        <v>112</v>
      </c>
    </row>
    <row r="192" spans="1:46" s="245" customFormat="1" ht="13.8" x14ac:dyDescent="0.25">
      <c r="A192" s="245">
        <v>428332</v>
      </c>
      <c r="B192" s="245" t="s">
        <v>112</v>
      </c>
      <c r="D192" s="245" t="s">
        <v>150</v>
      </c>
      <c r="F192" s="245" t="s">
        <v>150</v>
      </c>
      <c r="I192" s="245" t="s">
        <v>150</v>
      </c>
      <c r="J192" s="245" t="s">
        <v>150</v>
      </c>
      <c r="K192" s="245" t="s">
        <v>150</v>
      </c>
      <c r="L192" s="245" t="s">
        <v>150</v>
      </c>
      <c r="M192" s="245" t="s">
        <v>150</v>
      </c>
      <c r="AT192" s="245" t="s">
        <v>112</v>
      </c>
    </row>
    <row r="193" spans="1:46" s="245" customFormat="1" ht="13.8" x14ac:dyDescent="0.25">
      <c r="A193" s="245">
        <v>428333</v>
      </c>
      <c r="B193" s="245" t="s">
        <v>112</v>
      </c>
      <c r="C193" s="245" t="s">
        <v>150</v>
      </c>
      <c r="D193" s="245" t="s">
        <v>152</v>
      </c>
      <c r="E193" s="245" t="s">
        <v>152</v>
      </c>
      <c r="F193" s="245" t="s">
        <v>150</v>
      </c>
      <c r="G193" s="245" t="s">
        <v>150</v>
      </c>
      <c r="H193" s="245" t="s">
        <v>152</v>
      </c>
      <c r="I193" s="245" t="s">
        <v>150</v>
      </c>
      <c r="J193" s="245" t="s">
        <v>150</v>
      </c>
      <c r="K193" s="245" t="s">
        <v>150</v>
      </c>
      <c r="L193" s="245" t="s">
        <v>150</v>
      </c>
      <c r="M193" s="245" t="s">
        <v>150</v>
      </c>
      <c r="AT193" s="245" t="s">
        <v>112</v>
      </c>
    </row>
    <row r="194" spans="1:46" s="245" customFormat="1" ht="13.8" x14ac:dyDescent="0.25">
      <c r="A194" s="245">
        <v>428335</v>
      </c>
      <c r="B194" s="245" t="s">
        <v>112</v>
      </c>
      <c r="C194" s="245" t="s">
        <v>150</v>
      </c>
      <c r="D194" s="245" t="s">
        <v>150</v>
      </c>
      <c r="E194" s="245" t="s">
        <v>152</v>
      </c>
      <c r="F194" s="245" t="s">
        <v>150</v>
      </c>
      <c r="G194" s="245" t="s">
        <v>152</v>
      </c>
      <c r="H194" s="245" t="s">
        <v>150</v>
      </c>
      <c r="I194" s="245" t="s">
        <v>150</v>
      </c>
      <c r="J194" s="245" t="s">
        <v>150</v>
      </c>
      <c r="K194" s="245" t="s">
        <v>150</v>
      </c>
      <c r="L194" s="245" t="s">
        <v>150</v>
      </c>
      <c r="M194" s="245" t="s">
        <v>150</v>
      </c>
      <c r="AT194" s="245" t="s">
        <v>112</v>
      </c>
    </row>
    <row r="195" spans="1:46" s="245" customFormat="1" ht="13.8" x14ac:dyDescent="0.25">
      <c r="A195" s="245">
        <v>428336</v>
      </c>
      <c r="B195" s="245" t="s">
        <v>112</v>
      </c>
      <c r="C195" s="245" t="s">
        <v>152</v>
      </c>
      <c r="D195" s="245" t="s">
        <v>152</v>
      </c>
      <c r="E195" s="245" t="s">
        <v>152</v>
      </c>
      <c r="F195" s="245" t="s">
        <v>150</v>
      </c>
      <c r="G195" s="245" t="s">
        <v>152</v>
      </c>
      <c r="H195" s="245" t="s">
        <v>152</v>
      </c>
      <c r="I195" s="245" t="s">
        <v>150</v>
      </c>
      <c r="J195" s="245" t="s">
        <v>150</v>
      </c>
      <c r="K195" s="245" t="s">
        <v>150</v>
      </c>
      <c r="L195" s="245" t="s">
        <v>150</v>
      </c>
      <c r="M195" s="245" t="s">
        <v>150</v>
      </c>
      <c r="AT195" s="245" t="s">
        <v>112</v>
      </c>
    </row>
    <row r="196" spans="1:46" s="245" customFormat="1" ht="13.8" x14ac:dyDescent="0.25">
      <c r="A196" s="245">
        <v>428342</v>
      </c>
      <c r="B196" s="245" t="s">
        <v>112</v>
      </c>
      <c r="C196" s="245" t="s">
        <v>150</v>
      </c>
      <c r="D196" s="245" t="s">
        <v>150</v>
      </c>
      <c r="E196" s="245" t="s">
        <v>150</v>
      </c>
      <c r="F196" s="245" t="s">
        <v>150</v>
      </c>
      <c r="G196" s="245" t="s">
        <v>152</v>
      </c>
      <c r="H196" s="245" t="s">
        <v>152</v>
      </c>
      <c r="I196" s="245" t="s">
        <v>150</v>
      </c>
      <c r="J196" s="245" t="s">
        <v>150</v>
      </c>
      <c r="K196" s="245" t="s">
        <v>150</v>
      </c>
      <c r="L196" s="245" t="s">
        <v>150</v>
      </c>
      <c r="M196" s="245" t="s">
        <v>150</v>
      </c>
      <c r="AT196" s="245" t="s">
        <v>112</v>
      </c>
    </row>
    <row r="197" spans="1:46" s="245" customFormat="1" ht="13.8" x14ac:dyDescent="0.25">
      <c r="A197" s="245">
        <v>428346</v>
      </c>
      <c r="B197" s="245" t="s">
        <v>112</v>
      </c>
      <c r="C197" s="245" t="s">
        <v>150</v>
      </c>
      <c r="D197" s="245" t="s">
        <v>154</v>
      </c>
      <c r="E197" s="245" t="s">
        <v>154</v>
      </c>
      <c r="F197" s="245" t="s">
        <v>154</v>
      </c>
      <c r="G197" s="245" t="s">
        <v>154</v>
      </c>
      <c r="H197" s="245" t="s">
        <v>154</v>
      </c>
      <c r="I197" s="245" t="s">
        <v>150</v>
      </c>
      <c r="J197" s="245" t="s">
        <v>150</v>
      </c>
      <c r="K197" s="245" t="s">
        <v>150</v>
      </c>
      <c r="L197" s="245" t="s">
        <v>150</v>
      </c>
      <c r="M197" s="245" t="s">
        <v>150</v>
      </c>
      <c r="AT197" s="245" t="s">
        <v>112</v>
      </c>
    </row>
    <row r="198" spans="1:46" s="245" customFormat="1" ht="13.8" x14ac:dyDescent="0.25">
      <c r="A198" s="245">
        <v>428347</v>
      </c>
      <c r="B198" s="245" t="s">
        <v>112</v>
      </c>
      <c r="G198" s="245" t="s">
        <v>154</v>
      </c>
      <c r="H198" s="245" t="s">
        <v>154</v>
      </c>
      <c r="I198" s="245" t="s">
        <v>154</v>
      </c>
      <c r="K198" s="245" t="s">
        <v>154</v>
      </c>
      <c r="L198" s="245" t="s">
        <v>154</v>
      </c>
      <c r="AT198" s="245" t="s">
        <v>112</v>
      </c>
    </row>
    <row r="199" spans="1:46" s="245" customFormat="1" ht="13.8" x14ac:dyDescent="0.25">
      <c r="A199" s="245">
        <v>428350</v>
      </c>
      <c r="B199" s="245" t="s">
        <v>112</v>
      </c>
      <c r="C199" s="245" t="s">
        <v>152</v>
      </c>
      <c r="D199" s="245" t="s">
        <v>152</v>
      </c>
      <c r="E199" s="245" t="s">
        <v>152</v>
      </c>
      <c r="F199" s="245" t="s">
        <v>152</v>
      </c>
      <c r="G199" s="245" t="s">
        <v>152</v>
      </c>
      <c r="H199" s="245" t="s">
        <v>152</v>
      </c>
      <c r="I199" s="245" t="s">
        <v>150</v>
      </c>
      <c r="J199" s="245" t="s">
        <v>150</v>
      </c>
      <c r="K199" s="245" t="s">
        <v>150</v>
      </c>
      <c r="L199" s="245" t="s">
        <v>150</v>
      </c>
      <c r="M199" s="245" t="s">
        <v>150</v>
      </c>
      <c r="AT199" s="245" t="s">
        <v>112</v>
      </c>
    </row>
    <row r="200" spans="1:46" s="245" customFormat="1" ht="13.8" x14ac:dyDescent="0.25">
      <c r="A200" s="245">
        <v>428354</v>
      </c>
      <c r="B200" s="245" t="s">
        <v>112</v>
      </c>
      <c r="C200" s="245" t="s">
        <v>150</v>
      </c>
      <c r="D200" s="245" t="s">
        <v>150</v>
      </c>
      <c r="E200" s="245" t="s">
        <v>150</v>
      </c>
      <c r="F200" s="245" t="s">
        <v>150</v>
      </c>
      <c r="G200" s="245" t="s">
        <v>150</v>
      </c>
      <c r="H200" s="245" t="s">
        <v>150</v>
      </c>
      <c r="I200" s="245" t="s">
        <v>150</v>
      </c>
      <c r="J200" s="245" t="s">
        <v>150</v>
      </c>
      <c r="K200" s="245" t="s">
        <v>150</v>
      </c>
      <c r="L200" s="245" t="s">
        <v>150</v>
      </c>
      <c r="M200" s="245" t="s">
        <v>150</v>
      </c>
      <c r="AT200" s="245" t="s">
        <v>112</v>
      </c>
    </row>
    <row r="201" spans="1:46" s="245" customFormat="1" ht="13.8" x14ac:dyDescent="0.25">
      <c r="A201" s="245">
        <v>428357</v>
      </c>
      <c r="B201" s="245" t="s">
        <v>112</v>
      </c>
      <c r="C201" s="245" t="s">
        <v>154</v>
      </c>
      <c r="D201" s="245" t="s">
        <v>154</v>
      </c>
      <c r="F201" s="245" t="s">
        <v>152</v>
      </c>
      <c r="G201" s="245" t="s">
        <v>154</v>
      </c>
      <c r="H201" s="245" t="s">
        <v>154</v>
      </c>
      <c r="I201" s="245" t="s">
        <v>150</v>
      </c>
      <c r="J201" s="245" t="s">
        <v>150</v>
      </c>
      <c r="K201" s="245" t="s">
        <v>150</v>
      </c>
      <c r="L201" s="245" t="s">
        <v>150</v>
      </c>
      <c r="M201" s="245" t="s">
        <v>150</v>
      </c>
      <c r="AT201" s="245" t="s">
        <v>112</v>
      </c>
    </row>
    <row r="202" spans="1:46" s="245" customFormat="1" ht="13.8" x14ac:dyDescent="0.25">
      <c r="A202" s="245">
        <v>428361</v>
      </c>
      <c r="B202" s="245" t="s">
        <v>112</v>
      </c>
      <c r="D202" s="245" t="s">
        <v>154</v>
      </c>
      <c r="G202" s="245" t="s">
        <v>152</v>
      </c>
      <c r="H202" s="245" t="s">
        <v>150</v>
      </c>
      <c r="I202" s="245" t="s">
        <v>152</v>
      </c>
      <c r="J202" s="245" t="s">
        <v>152</v>
      </c>
      <c r="L202" s="245" t="s">
        <v>150</v>
      </c>
      <c r="AT202" s="245" t="s">
        <v>112</v>
      </c>
    </row>
    <row r="203" spans="1:46" s="245" customFormat="1" ht="13.8" x14ac:dyDescent="0.25">
      <c r="A203" s="245">
        <v>428362</v>
      </c>
      <c r="B203" s="245" t="s">
        <v>112</v>
      </c>
      <c r="C203" s="245" t="s">
        <v>154</v>
      </c>
      <c r="E203" s="245" t="s">
        <v>154</v>
      </c>
      <c r="G203" s="245" t="s">
        <v>154</v>
      </c>
      <c r="I203" s="245" t="s">
        <v>152</v>
      </c>
      <c r="K203" s="245" t="s">
        <v>152</v>
      </c>
      <c r="AT203" s="245" t="s">
        <v>112</v>
      </c>
    </row>
    <row r="204" spans="1:46" s="245" customFormat="1" ht="13.8" x14ac:dyDescent="0.25">
      <c r="A204" s="245">
        <v>428370</v>
      </c>
      <c r="B204" s="245" t="s">
        <v>112</v>
      </c>
      <c r="C204" s="245" t="s">
        <v>152</v>
      </c>
      <c r="D204" s="245" t="s">
        <v>152</v>
      </c>
      <c r="E204" s="245" t="s">
        <v>152</v>
      </c>
      <c r="F204" s="245" t="s">
        <v>152</v>
      </c>
      <c r="G204" s="245" t="s">
        <v>152</v>
      </c>
      <c r="H204" s="245" t="s">
        <v>150</v>
      </c>
      <c r="I204" s="245" t="s">
        <v>150</v>
      </c>
      <c r="J204" s="245" t="s">
        <v>150</v>
      </c>
      <c r="K204" s="245" t="s">
        <v>150</v>
      </c>
      <c r="L204" s="245" t="s">
        <v>150</v>
      </c>
      <c r="M204" s="245" t="s">
        <v>150</v>
      </c>
      <c r="AT204" s="245" t="s">
        <v>112</v>
      </c>
    </row>
    <row r="205" spans="1:46" s="245" customFormat="1" ht="13.8" x14ac:dyDescent="0.25">
      <c r="A205" s="245">
        <v>428373</v>
      </c>
      <c r="B205" s="245" t="s">
        <v>112</v>
      </c>
      <c r="C205" s="245" t="s">
        <v>150</v>
      </c>
      <c r="D205" s="245" t="s">
        <v>150</v>
      </c>
      <c r="F205" s="245" t="s">
        <v>150</v>
      </c>
      <c r="G205" s="245" t="s">
        <v>150</v>
      </c>
      <c r="H205" s="245" t="s">
        <v>150</v>
      </c>
      <c r="I205" s="245" t="s">
        <v>150</v>
      </c>
      <c r="J205" s="245" t="s">
        <v>150</v>
      </c>
      <c r="K205" s="245" t="s">
        <v>150</v>
      </c>
      <c r="L205" s="245" t="s">
        <v>150</v>
      </c>
      <c r="M205" s="245" t="s">
        <v>150</v>
      </c>
      <c r="AT205" s="245" t="s">
        <v>112</v>
      </c>
    </row>
    <row r="206" spans="1:46" s="245" customFormat="1" ht="13.8" x14ac:dyDescent="0.25">
      <c r="A206" s="245">
        <v>428374</v>
      </c>
      <c r="B206" s="245" t="s">
        <v>112</v>
      </c>
      <c r="C206" s="245" t="s">
        <v>152</v>
      </c>
      <c r="F206" s="245" t="s">
        <v>152</v>
      </c>
      <c r="I206" s="245" t="s">
        <v>150</v>
      </c>
      <c r="J206" s="245" t="s">
        <v>150</v>
      </c>
      <c r="L206" s="245" t="s">
        <v>150</v>
      </c>
      <c r="M206" s="245" t="s">
        <v>150</v>
      </c>
      <c r="AT206" s="245" t="s">
        <v>112</v>
      </c>
    </row>
    <row r="207" spans="1:46" s="245" customFormat="1" ht="13.8" x14ac:dyDescent="0.25">
      <c r="A207" s="245">
        <v>428375</v>
      </c>
      <c r="B207" s="245" t="s">
        <v>112</v>
      </c>
      <c r="C207" s="245" t="s">
        <v>152</v>
      </c>
      <c r="D207" s="245" t="s">
        <v>150</v>
      </c>
      <c r="E207" s="245" t="s">
        <v>152</v>
      </c>
      <c r="F207" s="245" t="s">
        <v>150</v>
      </c>
      <c r="G207" s="245" t="s">
        <v>150</v>
      </c>
      <c r="H207" s="245" t="s">
        <v>150</v>
      </c>
      <c r="I207" s="245" t="s">
        <v>150</v>
      </c>
      <c r="J207" s="245" t="s">
        <v>150</v>
      </c>
      <c r="K207" s="245" t="s">
        <v>150</v>
      </c>
      <c r="L207" s="245" t="s">
        <v>150</v>
      </c>
      <c r="M207" s="245" t="s">
        <v>150</v>
      </c>
      <c r="AT207" s="245" t="s">
        <v>112</v>
      </c>
    </row>
    <row r="208" spans="1:46" s="245" customFormat="1" ht="13.8" x14ac:dyDescent="0.25">
      <c r="A208" s="245">
        <v>428385</v>
      </c>
      <c r="B208" s="245" t="s">
        <v>112</v>
      </c>
      <c r="C208" s="245" t="s">
        <v>154</v>
      </c>
      <c r="D208" s="245" t="s">
        <v>150</v>
      </c>
      <c r="G208" s="245" t="s">
        <v>152</v>
      </c>
      <c r="I208" s="245" t="s">
        <v>152</v>
      </c>
      <c r="J208" s="245" t="s">
        <v>150</v>
      </c>
      <c r="AT208" s="245" t="s">
        <v>112</v>
      </c>
    </row>
    <row r="209" spans="1:46" s="245" customFormat="1" ht="13.8" x14ac:dyDescent="0.25">
      <c r="A209" s="245">
        <v>428387</v>
      </c>
      <c r="B209" s="245" t="s">
        <v>112</v>
      </c>
      <c r="C209" s="245" t="s">
        <v>152</v>
      </c>
      <c r="G209" s="245" t="s">
        <v>152</v>
      </c>
      <c r="I209" s="245" t="s">
        <v>150</v>
      </c>
      <c r="J209" s="245" t="s">
        <v>150</v>
      </c>
      <c r="K209" s="245" t="s">
        <v>150</v>
      </c>
      <c r="L209" s="245" t="s">
        <v>150</v>
      </c>
      <c r="M209" s="245" t="s">
        <v>150</v>
      </c>
      <c r="AT209" s="245" t="s">
        <v>112</v>
      </c>
    </row>
    <row r="210" spans="1:46" s="245" customFormat="1" ht="13.8" x14ac:dyDescent="0.25">
      <c r="A210" s="245">
        <v>428388</v>
      </c>
      <c r="B210" s="245" t="s">
        <v>112</v>
      </c>
      <c r="D210" s="245" t="s">
        <v>152</v>
      </c>
      <c r="I210" s="245" t="s">
        <v>150</v>
      </c>
      <c r="J210" s="245" t="s">
        <v>150</v>
      </c>
      <c r="K210" s="245" t="s">
        <v>150</v>
      </c>
      <c r="L210" s="245" t="s">
        <v>150</v>
      </c>
      <c r="M210" s="245" t="s">
        <v>150</v>
      </c>
      <c r="AT210" s="245" t="s">
        <v>112</v>
      </c>
    </row>
    <row r="211" spans="1:46" s="245" customFormat="1" ht="13.8" x14ac:dyDescent="0.25">
      <c r="A211" s="245">
        <v>428389</v>
      </c>
      <c r="B211" s="245" t="s">
        <v>112</v>
      </c>
      <c r="D211" s="245" t="s">
        <v>150</v>
      </c>
      <c r="F211" s="245" t="s">
        <v>150</v>
      </c>
      <c r="G211" s="245" t="s">
        <v>150</v>
      </c>
      <c r="H211" s="245" t="s">
        <v>152</v>
      </c>
      <c r="I211" s="245" t="s">
        <v>152</v>
      </c>
      <c r="J211" s="245" t="s">
        <v>150</v>
      </c>
      <c r="L211" s="245" t="s">
        <v>150</v>
      </c>
      <c r="M211" s="245" t="s">
        <v>150</v>
      </c>
      <c r="AT211" s="245" t="s">
        <v>112</v>
      </c>
    </row>
    <row r="212" spans="1:46" s="245" customFormat="1" ht="13.8" x14ac:dyDescent="0.25">
      <c r="A212" s="245">
        <v>428391</v>
      </c>
      <c r="B212" s="245" t="s">
        <v>112</v>
      </c>
      <c r="D212" s="245" t="s">
        <v>154</v>
      </c>
      <c r="E212" s="245" t="s">
        <v>152</v>
      </c>
      <c r="F212" s="245" t="s">
        <v>152</v>
      </c>
      <c r="G212" s="245" t="s">
        <v>152</v>
      </c>
      <c r="H212" s="245" t="s">
        <v>152</v>
      </c>
      <c r="I212" s="245" t="s">
        <v>152</v>
      </c>
      <c r="J212" s="245" t="s">
        <v>150</v>
      </c>
      <c r="K212" s="245" t="s">
        <v>150</v>
      </c>
      <c r="L212" s="245" t="s">
        <v>150</v>
      </c>
      <c r="M212" s="245" t="s">
        <v>150</v>
      </c>
      <c r="AT212" s="245" t="s">
        <v>112</v>
      </c>
    </row>
    <row r="213" spans="1:46" s="245" customFormat="1" ht="13.8" x14ac:dyDescent="0.25">
      <c r="A213" s="245">
        <v>428394</v>
      </c>
      <c r="B213" s="245" t="s">
        <v>112</v>
      </c>
      <c r="C213" s="245" t="s">
        <v>152</v>
      </c>
      <c r="D213" s="245" t="s">
        <v>152</v>
      </c>
      <c r="E213" s="245" t="s">
        <v>152</v>
      </c>
      <c r="F213" s="245" t="s">
        <v>152</v>
      </c>
      <c r="G213" s="245" t="s">
        <v>152</v>
      </c>
      <c r="H213" s="245" t="s">
        <v>152</v>
      </c>
      <c r="I213" s="245" t="s">
        <v>150</v>
      </c>
      <c r="J213" s="245" t="s">
        <v>150</v>
      </c>
      <c r="K213" s="245" t="s">
        <v>150</v>
      </c>
      <c r="L213" s="245" t="s">
        <v>150</v>
      </c>
      <c r="M213" s="245" t="s">
        <v>150</v>
      </c>
      <c r="AT213" s="245" t="s">
        <v>112</v>
      </c>
    </row>
    <row r="214" spans="1:46" s="245" customFormat="1" ht="13.8" x14ac:dyDescent="0.25">
      <c r="A214" s="245">
        <v>428396</v>
      </c>
      <c r="B214" s="245" t="s">
        <v>112</v>
      </c>
      <c r="C214" s="245" t="s">
        <v>152</v>
      </c>
      <c r="G214" s="245" t="s">
        <v>152</v>
      </c>
      <c r="I214" s="245" t="s">
        <v>150</v>
      </c>
      <c r="J214" s="245" t="s">
        <v>150</v>
      </c>
      <c r="K214" s="245" t="s">
        <v>150</v>
      </c>
      <c r="L214" s="245" t="s">
        <v>150</v>
      </c>
      <c r="M214" s="245" t="s">
        <v>150</v>
      </c>
      <c r="AT214" s="245" t="s">
        <v>112</v>
      </c>
    </row>
    <row r="215" spans="1:46" s="245" customFormat="1" ht="13.8" x14ac:dyDescent="0.25">
      <c r="A215" s="245">
        <v>428400</v>
      </c>
      <c r="B215" s="245" t="s">
        <v>112</v>
      </c>
      <c r="C215" s="245" t="s">
        <v>154</v>
      </c>
      <c r="F215" s="245" t="s">
        <v>154</v>
      </c>
      <c r="G215" s="245" t="s">
        <v>154</v>
      </c>
      <c r="H215" s="245" t="s">
        <v>154</v>
      </c>
      <c r="I215" s="245" t="s">
        <v>152</v>
      </c>
      <c r="M215" s="245" t="s">
        <v>152</v>
      </c>
      <c r="AT215" s="245" t="s">
        <v>112</v>
      </c>
    </row>
    <row r="216" spans="1:46" s="245" customFormat="1" ht="13.8" x14ac:dyDescent="0.25">
      <c r="A216" s="245">
        <v>428401</v>
      </c>
      <c r="B216" s="245" t="s">
        <v>112</v>
      </c>
      <c r="C216" s="245" t="s">
        <v>154</v>
      </c>
      <c r="D216" s="245" t="s">
        <v>152</v>
      </c>
      <c r="F216" s="245" t="s">
        <v>154</v>
      </c>
      <c r="G216" s="245" t="s">
        <v>154</v>
      </c>
      <c r="H216" s="245" t="s">
        <v>154</v>
      </c>
      <c r="I216" s="245" t="s">
        <v>150</v>
      </c>
      <c r="J216" s="245" t="s">
        <v>150</v>
      </c>
      <c r="K216" s="245" t="s">
        <v>152</v>
      </c>
      <c r="L216" s="245" t="s">
        <v>152</v>
      </c>
      <c r="M216" s="245" t="s">
        <v>150</v>
      </c>
      <c r="AT216" s="245" t="s">
        <v>112</v>
      </c>
    </row>
    <row r="217" spans="1:46" s="245" customFormat="1" ht="13.8" x14ac:dyDescent="0.25">
      <c r="A217" s="245">
        <v>428403</v>
      </c>
      <c r="B217" s="245" t="s">
        <v>112</v>
      </c>
      <c r="D217" s="245" t="s">
        <v>154</v>
      </c>
      <c r="E217" s="245" t="s">
        <v>152</v>
      </c>
      <c r="G217" s="245" t="s">
        <v>152</v>
      </c>
      <c r="H217" s="245" t="s">
        <v>150</v>
      </c>
      <c r="I217" s="245" t="s">
        <v>152</v>
      </c>
      <c r="J217" s="245" t="s">
        <v>152</v>
      </c>
      <c r="L217" s="245" t="s">
        <v>150</v>
      </c>
      <c r="AT217" s="245" t="s">
        <v>112</v>
      </c>
    </row>
    <row r="218" spans="1:46" s="245" customFormat="1" ht="13.8" x14ac:dyDescent="0.25">
      <c r="A218" s="245">
        <v>428410</v>
      </c>
      <c r="B218" s="245" t="s">
        <v>112</v>
      </c>
      <c r="C218" s="245" t="s">
        <v>152</v>
      </c>
      <c r="D218" s="245" t="s">
        <v>152</v>
      </c>
      <c r="E218" s="245" t="s">
        <v>152</v>
      </c>
      <c r="F218" s="245" t="s">
        <v>150</v>
      </c>
      <c r="G218" s="245" t="s">
        <v>150</v>
      </c>
      <c r="H218" s="245" t="s">
        <v>150</v>
      </c>
      <c r="I218" s="245" t="s">
        <v>150</v>
      </c>
      <c r="J218" s="245" t="s">
        <v>150</v>
      </c>
      <c r="K218" s="245" t="s">
        <v>150</v>
      </c>
      <c r="L218" s="245" t="s">
        <v>150</v>
      </c>
      <c r="M218" s="245" t="s">
        <v>150</v>
      </c>
      <c r="AT218" s="245" t="s">
        <v>112</v>
      </c>
    </row>
    <row r="219" spans="1:46" s="245" customFormat="1" ht="13.8" x14ac:dyDescent="0.25">
      <c r="A219" s="245">
        <v>428411</v>
      </c>
      <c r="B219" s="245" t="s">
        <v>112</v>
      </c>
      <c r="D219" s="245" t="s">
        <v>152</v>
      </c>
      <c r="E219" s="245" t="s">
        <v>152</v>
      </c>
      <c r="G219" s="245" t="s">
        <v>152</v>
      </c>
      <c r="H219" s="245" t="s">
        <v>152</v>
      </c>
      <c r="I219" s="245" t="s">
        <v>150</v>
      </c>
      <c r="J219" s="245" t="s">
        <v>150</v>
      </c>
      <c r="K219" s="245" t="s">
        <v>150</v>
      </c>
      <c r="L219" s="245" t="s">
        <v>150</v>
      </c>
      <c r="M219" s="245" t="s">
        <v>150</v>
      </c>
      <c r="AT219" s="245" t="s">
        <v>112</v>
      </c>
    </row>
    <row r="220" spans="1:46" s="245" customFormat="1" ht="13.8" x14ac:dyDescent="0.25">
      <c r="A220" s="245">
        <v>428412</v>
      </c>
      <c r="B220" s="245" t="s">
        <v>112</v>
      </c>
      <c r="C220" s="245" t="s">
        <v>152</v>
      </c>
      <c r="D220" s="245" t="s">
        <v>152</v>
      </c>
      <c r="E220" s="245" t="s">
        <v>150</v>
      </c>
      <c r="F220" s="245" t="s">
        <v>152</v>
      </c>
      <c r="G220" s="245" t="s">
        <v>150</v>
      </c>
      <c r="H220" s="245" t="s">
        <v>150</v>
      </c>
      <c r="I220" s="245" t="s">
        <v>150</v>
      </c>
      <c r="J220" s="245" t="s">
        <v>150</v>
      </c>
      <c r="K220" s="245" t="s">
        <v>150</v>
      </c>
      <c r="L220" s="245" t="s">
        <v>150</v>
      </c>
      <c r="M220" s="245" t="s">
        <v>150</v>
      </c>
      <c r="AT220" s="245" t="s">
        <v>112</v>
      </c>
    </row>
    <row r="221" spans="1:46" s="245" customFormat="1" ht="13.8" x14ac:dyDescent="0.25">
      <c r="A221" s="245">
        <v>428413</v>
      </c>
      <c r="B221" s="245" t="s">
        <v>112</v>
      </c>
      <c r="D221" s="245" t="s">
        <v>150</v>
      </c>
      <c r="E221" s="245" t="s">
        <v>152</v>
      </c>
      <c r="J221" s="245" t="s">
        <v>150</v>
      </c>
      <c r="K221" s="245" t="s">
        <v>152</v>
      </c>
      <c r="L221" s="245" t="s">
        <v>150</v>
      </c>
      <c r="M221" s="245" t="s">
        <v>150</v>
      </c>
      <c r="AT221" s="245" t="s">
        <v>112</v>
      </c>
    </row>
    <row r="222" spans="1:46" s="245" customFormat="1" ht="13.8" x14ac:dyDescent="0.25">
      <c r="A222" s="245">
        <v>428414</v>
      </c>
      <c r="B222" s="245" t="s">
        <v>112</v>
      </c>
      <c r="C222" s="245" t="s">
        <v>154</v>
      </c>
      <c r="D222" s="245" t="s">
        <v>154</v>
      </c>
      <c r="E222" s="245" t="s">
        <v>154</v>
      </c>
      <c r="F222" s="245" t="s">
        <v>154</v>
      </c>
      <c r="G222" s="245" t="s">
        <v>154</v>
      </c>
      <c r="H222" s="245" t="s">
        <v>154</v>
      </c>
      <c r="I222" s="245" t="s">
        <v>154</v>
      </c>
      <c r="J222" s="245" t="s">
        <v>154</v>
      </c>
      <c r="L222" s="245" t="s">
        <v>154</v>
      </c>
      <c r="M222" s="245" t="s">
        <v>154</v>
      </c>
      <c r="AT222" s="245" t="s">
        <v>112</v>
      </c>
    </row>
    <row r="223" spans="1:46" s="245" customFormat="1" ht="13.8" x14ac:dyDescent="0.25">
      <c r="A223" s="245">
        <v>428417</v>
      </c>
      <c r="B223" s="245" t="s">
        <v>112</v>
      </c>
      <c r="C223" s="245" t="s">
        <v>152</v>
      </c>
      <c r="D223" s="245" t="s">
        <v>152</v>
      </c>
      <c r="E223" s="245" t="s">
        <v>152</v>
      </c>
      <c r="G223" s="245" t="s">
        <v>152</v>
      </c>
      <c r="H223" s="245" t="s">
        <v>152</v>
      </c>
      <c r="I223" s="245" t="s">
        <v>150</v>
      </c>
      <c r="J223" s="245" t="s">
        <v>150</v>
      </c>
      <c r="K223" s="245" t="s">
        <v>150</v>
      </c>
      <c r="L223" s="245" t="s">
        <v>150</v>
      </c>
      <c r="M223" s="245" t="s">
        <v>150</v>
      </c>
      <c r="AT223" s="245" t="s">
        <v>112</v>
      </c>
    </row>
    <row r="224" spans="1:46" s="245" customFormat="1" ht="13.8" x14ac:dyDescent="0.25">
      <c r="A224" s="245">
        <v>428418</v>
      </c>
      <c r="B224" s="245" t="s">
        <v>112</v>
      </c>
      <c r="C224" s="245" t="s">
        <v>150</v>
      </c>
      <c r="D224" s="245" t="s">
        <v>150</v>
      </c>
      <c r="G224" s="245" t="s">
        <v>152</v>
      </c>
      <c r="H224" s="245" t="s">
        <v>152</v>
      </c>
      <c r="I224" s="245" t="s">
        <v>150</v>
      </c>
      <c r="J224" s="245" t="s">
        <v>150</v>
      </c>
      <c r="K224" s="245" t="s">
        <v>150</v>
      </c>
      <c r="L224" s="245" t="s">
        <v>150</v>
      </c>
      <c r="M224" s="245" t="s">
        <v>150</v>
      </c>
      <c r="AT224" s="245" t="s">
        <v>112</v>
      </c>
    </row>
    <row r="225" spans="1:46" s="245" customFormat="1" ht="13.8" x14ac:dyDescent="0.25">
      <c r="A225" s="245">
        <v>428421</v>
      </c>
      <c r="B225" s="245" t="s">
        <v>112</v>
      </c>
      <c r="C225" s="245" t="s">
        <v>154</v>
      </c>
      <c r="F225" s="245" t="s">
        <v>154</v>
      </c>
      <c r="H225" s="245" t="s">
        <v>154</v>
      </c>
      <c r="I225" s="245" t="s">
        <v>152</v>
      </c>
      <c r="J225" s="245" t="s">
        <v>152</v>
      </c>
      <c r="L225" s="245" t="s">
        <v>152</v>
      </c>
      <c r="M225" s="245" t="s">
        <v>152</v>
      </c>
      <c r="AT225" s="245" t="s">
        <v>112</v>
      </c>
    </row>
    <row r="226" spans="1:46" s="245" customFormat="1" ht="13.8" x14ac:dyDescent="0.25">
      <c r="A226" s="245">
        <v>428422</v>
      </c>
      <c r="B226" s="245" t="s">
        <v>112</v>
      </c>
      <c r="C226" s="245" t="s">
        <v>152</v>
      </c>
      <c r="D226" s="245" t="s">
        <v>152</v>
      </c>
      <c r="E226" s="245" t="s">
        <v>152</v>
      </c>
      <c r="F226" s="245" t="s">
        <v>152</v>
      </c>
      <c r="G226" s="245" t="s">
        <v>152</v>
      </c>
      <c r="H226" s="245" t="s">
        <v>152</v>
      </c>
      <c r="I226" s="245" t="s">
        <v>150</v>
      </c>
      <c r="J226" s="245" t="s">
        <v>150</v>
      </c>
      <c r="K226" s="245" t="s">
        <v>150</v>
      </c>
      <c r="L226" s="245" t="s">
        <v>150</v>
      </c>
      <c r="M226" s="245" t="s">
        <v>150</v>
      </c>
      <c r="AT226" s="245" t="s">
        <v>112</v>
      </c>
    </row>
    <row r="227" spans="1:46" s="245" customFormat="1" ht="13.8" x14ac:dyDescent="0.25">
      <c r="A227" s="245">
        <v>428423</v>
      </c>
      <c r="B227" s="245" t="s">
        <v>112</v>
      </c>
      <c r="C227" s="245" t="s">
        <v>152</v>
      </c>
      <c r="D227" s="245" t="s">
        <v>152</v>
      </c>
      <c r="E227" s="245" t="s">
        <v>152</v>
      </c>
      <c r="F227" s="245" t="s">
        <v>152</v>
      </c>
      <c r="G227" s="245" t="s">
        <v>152</v>
      </c>
      <c r="H227" s="245" t="s">
        <v>152</v>
      </c>
      <c r="I227" s="245" t="s">
        <v>150</v>
      </c>
      <c r="J227" s="245" t="s">
        <v>150</v>
      </c>
      <c r="K227" s="245" t="s">
        <v>150</v>
      </c>
      <c r="L227" s="245" t="s">
        <v>150</v>
      </c>
      <c r="M227" s="245" t="s">
        <v>150</v>
      </c>
      <c r="AT227" s="245" t="s">
        <v>112</v>
      </c>
    </row>
    <row r="228" spans="1:46" s="245" customFormat="1" ht="13.8" x14ac:dyDescent="0.25">
      <c r="A228" s="245">
        <v>428424</v>
      </c>
      <c r="B228" s="245" t="s">
        <v>112</v>
      </c>
      <c r="C228" s="245" t="s">
        <v>150</v>
      </c>
      <c r="D228" s="245" t="s">
        <v>152</v>
      </c>
      <c r="E228" s="245" t="s">
        <v>152</v>
      </c>
      <c r="F228" s="245" t="s">
        <v>150</v>
      </c>
      <c r="G228" s="245" t="s">
        <v>152</v>
      </c>
      <c r="H228" s="245" t="s">
        <v>150</v>
      </c>
      <c r="I228" s="245" t="s">
        <v>150</v>
      </c>
      <c r="J228" s="245" t="s">
        <v>150</v>
      </c>
      <c r="K228" s="245" t="s">
        <v>150</v>
      </c>
      <c r="L228" s="245" t="s">
        <v>150</v>
      </c>
      <c r="M228" s="245" t="s">
        <v>150</v>
      </c>
      <c r="AT228" s="245" t="s">
        <v>112</v>
      </c>
    </row>
    <row r="229" spans="1:46" s="245" customFormat="1" ht="13.8" x14ac:dyDescent="0.25">
      <c r="A229" s="245">
        <v>428433</v>
      </c>
      <c r="B229" s="245" t="s">
        <v>112</v>
      </c>
      <c r="D229" s="245" t="s">
        <v>154</v>
      </c>
      <c r="G229" s="245" t="s">
        <v>154</v>
      </c>
      <c r="H229" s="245" t="s">
        <v>154</v>
      </c>
      <c r="I229" s="245" t="s">
        <v>152</v>
      </c>
      <c r="L229" s="245" t="s">
        <v>152</v>
      </c>
      <c r="AT229" s="245" t="s">
        <v>112</v>
      </c>
    </row>
    <row r="230" spans="1:46" s="245" customFormat="1" ht="13.8" x14ac:dyDescent="0.25">
      <c r="A230" s="245">
        <v>428434</v>
      </c>
      <c r="B230" s="245" t="s">
        <v>112</v>
      </c>
      <c r="C230" s="245" t="s">
        <v>152</v>
      </c>
      <c r="D230" s="245" t="s">
        <v>152</v>
      </c>
      <c r="E230" s="245" t="s">
        <v>152</v>
      </c>
      <c r="F230" s="245" t="s">
        <v>152</v>
      </c>
      <c r="G230" s="245" t="s">
        <v>150</v>
      </c>
      <c r="H230" s="245" t="s">
        <v>150</v>
      </c>
      <c r="I230" s="245" t="s">
        <v>150</v>
      </c>
      <c r="J230" s="245" t="s">
        <v>150</v>
      </c>
      <c r="K230" s="245" t="s">
        <v>150</v>
      </c>
      <c r="L230" s="245" t="s">
        <v>150</v>
      </c>
      <c r="M230" s="245" t="s">
        <v>150</v>
      </c>
      <c r="AT230" s="245" t="s">
        <v>112</v>
      </c>
    </row>
    <row r="231" spans="1:46" s="245" customFormat="1" ht="13.8" x14ac:dyDescent="0.25">
      <c r="A231" s="245">
        <v>428436</v>
      </c>
      <c r="B231" s="245" t="s">
        <v>112</v>
      </c>
      <c r="C231" s="245" t="s">
        <v>152</v>
      </c>
      <c r="D231" s="245" t="s">
        <v>152</v>
      </c>
      <c r="E231" s="245" t="s">
        <v>152</v>
      </c>
      <c r="G231" s="245" t="s">
        <v>150</v>
      </c>
      <c r="H231" s="245" t="s">
        <v>152</v>
      </c>
      <c r="I231" s="245" t="s">
        <v>150</v>
      </c>
      <c r="J231" s="245" t="s">
        <v>150</v>
      </c>
      <c r="K231" s="245" t="s">
        <v>150</v>
      </c>
      <c r="L231" s="245" t="s">
        <v>150</v>
      </c>
      <c r="M231" s="245" t="s">
        <v>150</v>
      </c>
      <c r="AT231" s="245" t="s">
        <v>112</v>
      </c>
    </row>
    <row r="232" spans="1:46" s="245" customFormat="1" ht="13.8" x14ac:dyDescent="0.25">
      <c r="A232" s="245">
        <v>428438</v>
      </c>
      <c r="B232" s="245" t="s">
        <v>112</v>
      </c>
      <c r="D232" s="245" t="s">
        <v>150</v>
      </c>
      <c r="F232" s="245" t="s">
        <v>150</v>
      </c>
      <c r="I232" s="245" t="s">
        <v>152</v>
      </c>
      <c r="J232" s="245" t="s">
        <v>154</v>
      </c>
      <c r="L232" s="245" t="s">
        <v>154</v>
      </c>
      <c r="AT232" s="245" t="s">
        <v>112</v>
      </c>
    </row>
    <row r="233" spans="1:46" s="245" customFormat="1" ht="13.8" x14ac:dyDescent="0.25">
      <c r="A233" s="245">
        <v>428439</v>
      </c>
      <c r="B233" s="245" t="s">
        <v>112</v>
      </c>
      <c r="C233" s="245" t="s">
        <v>152</v>
      </c>
      <c r="D233" s="245" t="s">
        <v>150</v>
      </c>
      <c r="E233" s="245" t="s">
        <v>152</v>
      </c>
      <c r="F233" s="245" t="s">
        <v>152</v>
      </c>
      <c r="G233" s="245" t="s">
        <v>152</v>
      </c>
      <c r="H233" s="245" t="s">
        <v>152</v>
      </c>
      <c r="I233" s="245" t="s">
        <v>150</v>
      </c>
      <c r="J233" s="245" t="s">
        <v>150</v>
      </c>
      <c r="K233" s="245" t="s">
        <v>150</v>
      </c>
      <c r="L233" s="245" t="s">
        <v>150</v>
      </c>
      <c r="M233" s="245" t="s">
        <v>150</v>
      </c>
      <c r="AT233" s="245" t="s">
        <v>112</v>
      </c>
    </row>
    <row r="234" spans="1:46" s="245" customFormat="1" ht="13.8" x14ac:dyDescent="0.25">
      <c r="A234" s="245">
        <v>428441</v>
      </c>
      <c r="B234" s="245" t="s">
        <v>112</v>
      </c>
      <c r="C234" s="245" t="s">
        <v>152</v>
      </c>
      <c r="D234" s="245" t="s">
        <v>152</v>
      </c>
      <c r="E234" s="245" t="s">
        <v>152</v>
      </c>
      <c r="F234" s="245" t="s">
        <v>152</v>
      </c>
      <c r="G234" s="245" t="s">
        <v>152</v>
      </c>
      <c r="H234" s="245" t="s">
        <v>152</v>
      </c>
      <c r="I234" s="245" t="s">
        <v>150</v>
      </c>
      <c r="J234" s="245" t="s">
        <v>150</v>
      </c>
      <c r="K234" s="245" t="s">
        <v>150</v>
      </c>
      <c r="L234" s="245" t="s">
        <v>150</v>
      </c>
      <c r="M234" s="245" t="s">
        <v>150</v>
      </c>
      <c r="AT234" s="245" t="s">
        <v>112</v>
      </c>
    </row>
    <row r="235" spans="1:46" s="245" customFormat="1" ht="13.8" x14ac:dyDescent="0.25">
      <c r="A235" s="245">
        <v>428443</v>
      </c>
      <c r="B235" s="245" t="s">
        <v>112</v>
      </c>
      <c r="C235" s="245" t="s">
        <v>150</v>
      </c>
      <c r="D235" s="245" t="s">
        <v>150</v>
      </c>
      <c r="E235" s="245" t="s">
        <v>152</v>
      </c>
      <c r="F235" s="245" t="s">
        <v>152</v>
      </c>
      <c r="G235" s="245" t="s">
        <v>150</v>
      </c>
      <c r="H235" s="245" t="s">
        <v>150</v>
      </c>
      <c r="I235" s="245" t="s">
        <v>150</v>
      </c>
      <c r="J235" s="245" t="s">
        <v>150</v>
      </c>
      <c r="K235" s="245" t="s">
        <v>150</v>
      </c>
      <c r="L235" s="245" t="s">
        <v>150</v>
      </c>
      <c r="M235" s="245" t="s">
        <v>150</v>
      </c>
      <c r="AT235" s="245" t="s">
        <v>112</v>
      </c>
    </row>
    <row r="236" spans="1:46" s="245" customFormat="1" ht="13.8" x14ac:dyDescent="0.25">
      <c r="A236" s="245">
        <v>428446</v>
      </c>
      <c r="B236" s="245" t="s">
        <v>112</v>
      </c>
      <c r="C236" s="245" t="s">
        <v>152</v>
      </c>
      <c r="D236" s="245" t="s">
        <v>152</v>
      </c>
      <c r="E236" s="245" t="s">
        <v>152</v>
      </c>
      <c r="F236" s="245" t="s">
        <v>152</v>
      </c>
      <c r="G236" s="245" t="s">
        <v>152</v>
      </c>
      <c r="H236" s="245" t="s">
        <v>152</v>
      </c>
      <c r="I236" s="245" t="s">
        <v>150</v>
      </c>
      <c r="J236" s="245" t="s">
        <v>150</v>
      </c>
      <c r="K236" s="245" t="s">
        <v>150</v>
      </c>
      <c r="L236" s="245" t="s">
        <v>150</v>
      </c>
      <c r="M236" s="245" t="s">
        <v>150</v>
      </c>
      <c r="AT236" s="245" t="s">
        <v>112</v>
      </c>
    </row>
    <row r="237" spans="1:46" s="245" customFormat="1" ht="13.8" x14ac:dyDescent="0.25">
      <c r="A237" s="245">
        <v>428453</v>
      </c>
      <c r="B237" s="245" t="s">
        <v>112</v>
      </c>
      <c r="D237" s="245" t="s">
        <v>150</v>
      </c>
      <c r="E237" s="245" t="s">
        <v>152</v>
      </c>
      <c r="G237" s="245" t="s">
        <v>150</v>
      </c>
      <c r="H237" s="245" t="s">
        <v>154</v>
      </c>
      <c r="I237" s="245" t="s">
        <v>150</v>
      </c>
      <c r="J237" s="245" t="s">
        <v>150</v>
      </c>
      <c r="K237" s="245" t="s">
        <v>150</v>
      </c>
      <c r="L237" s="245" t="s">
        <v>150</v>
      </c>
      <c r="M237" s="245" t="s">
        <v>150</v>
      </c>
      <c r="AT237" s="245" t="s">
        <v>112</v>
      </c>
    </row>
    <row r="238" spans="1:46" s="245" customFormat="1" ht="13.8" x14ac:dyDescent="0.25">
      <c r="A238" s="245">
        <v>428454</v>
      </c>
      <c r="B238" s="245" t="s">
        <v>112</v>
      </c>
      <c r="C238" s="245" t="s">
        <v>152</v>
      </c>
      <c r="D238" s="245" t="s">
        <v>152</v>
      </c>
      <c r="E238" s="245" t="s">
        <v>152</v>
      </c>
      <c r="F238" s="245" t="s">
        <v>152</v>
      </c>
      <c r="G238" s="245" t="s">
        <v>152</v>
      </c>
      <c r="H238" s="245" t="s">
        <v>152</v>
      </c>
      <c r="I238" s="245" t="s">
        <v>150</v>
      </c>
      <c r="J238" s="245" t="s">
        <v>150</v>
      </c>
      <c r="K238" s="245" t="s">
        <v>150</v>
      </c>
      <c r="L238" s="245" t="s">
        <v>150</v>
      </c>
      <c r="M238" s="245" t="s">
        <v>150</v>
      </c>
      <c r="AT238" s="245" t="s">
        <v>112</v>
      </c>
    </row>
    <row r="239" spans="1:46" s="245" customFormat="1" ht="13.8" x14ac:dyDescent="0.25">
      <c r="A239" s="245">
        <v>428458</v>
      </c>
      <c r="B239" s="245" t="s">
        <v>112</v>
      </c>
      <c r="C239" s="245" t="s">
        <v>152</v>
      </c>
      <c r="D239" s="245" t="s">
        <v>152</v>
      </c>
      <c r="E239" s="245" t="s">
        <v>152</v>
      </c>
      <c r="G239" s="245" t="s">
        <v>152</v>
      </c>
      <c r="H239" s="245" t="s">
        <v>150</v>
      </c>
      <c r="I239" s="245" t="s">
        <v>150</v>
      </c>
      <c r="J239" s="245" t="s">
        <v>150</v>
      </c>
      <c r="K239" s="245" t="s">
        <v>150</v>
      </c>
      <c r="L239" s="245" t="s">
        <v>150</v>
      </c>
      <c r="M239" s="245" t="s">
        <v>150</v>
      </c>
      <c r="AT239" s="245" t="s">
        <v>112</v>
      </c>
    </row>
    <row r="240" spans="1:46" s="245" customFormat="1" ht="13.8" x14ac:dyDescent="0.25">
      <c r="A240" s="245">
        <v>428460</v>
      </c>
      <c r="B240" s="245" t="s">
        <v>112</v>
      </c>
      <c r="D240" s="245" t="s">
        <v>154</v>
      </c>
      <c r="I240" s="245" t="s">
        <v>154</v>
      </c>
      <c r="J240" s="245" t="s">
        <v>154</v>
      </c>
      <c r="L240" s="245" t="s">
        <v>150</v>
      </c>
      <c r="M240" s="245" t="s">
        <v>152</v>
      </c>
      <c r="AT240" s="245" t="s">
        <v>112</v>
      </c>
    </row>
    <row r="241" spans="1:46" s="245" customFormat="1" ht="13.8" x14ac:dyDescent="0.25">
      <c r="A241" s="245">
        <v>428464</v>
      </c>
      <c r="B241" s="245" t="s">
        <v>112</v>
      </c>
      <c r="C241" s="245" t="s">
        <v>150</v>
      </c>
      <c r="D241" s="245" t="s">
        <v>152</v>
      </c>
      <c r="G241" s="245" t="s">
        <v>152</v>
      </c>
      <c r="I241" s="245" t="s">
        <v>150</v>
      </c>
      <c r="L241" s="245" t="s">
        <v>152</v>
      </c>
      <c r="M241" s="245" t="s">
        <v>152</v>
      </c>
      <c r="AT241" s="245" t="s">
        <v>112</v>
      </c>
    </row>
    <row r="242" spans="1:46" s="245" customFormat="1" ht="13.8" x14ac:dyDescent="0.25">
      <c r="A242" s="245">
        <v>428465</v>
      </c>
      <c r="B242" s="245" t="s">
        <v>112</v>
      </c>
      <c r="C242" s="245" t="s">
        <v>152</v>
      </c>
      <c r="D242" s="245" t="s">
        <v>150</v>
      </c>
      <c r="F242" s="245" t="s">
        <v>150</v>
      </c>
      <c r="G242" s="245" t="s">
        <v>152</v>
      </c>
      <c r="I242" s="245" t="s">
        <v>150</v>
      </c>
      <c r="K242" s="245" t="s">
        <v>150</v>
      </c>
      <c r="L242" s="245" t="s">
        <v>150</v>
      </c>
      <c r="M242" s="245" t="s">
        <v>150</v>
      </c>
      <c r="AT242" s="245" t="s">
        <v>112</v>
      </c>
    </row>
    <row r="243" spans="1:46" s="245" customFormat="1" ht="13.8" x14ac:dyDescent="0.25">
      <c r="A243" s="245">
        <v>428466</v>
      </c>
      <c r="B243" s="245" t="s">
        <v>112</v>
      </c>
      <c r="C243" s="245" t="s">
        <v>154</v>
      </c>
      <c r="D243" s="245" t="s">
        <v>154</v>
      </c>
      <c r="E243" s="245" t="s">
        <v>152</v>
      </c>
      <c r="F243" s="245" t="s">
        <v>152</v>
      </c>
      <c r="G243" s="245" t="s">
        <v>152</v>
      </c>
      <c r="I243" s="245" t="s">
        <v>152</v>
      </c>
      <c r="J243" s="245" t="s">
        <v>152</v>
      </c>
      <c r="L243" s="245" t="s">
        <v>152</v>
      </c>
      <c r="M243" s="245" t="s">
        <v>152</v>
      </c>
      <c r="AT243" s="245" t="s">
        <v>112</v>
      </c>
    </row>
    <row r="244" spans="1:46" s="245" customFormat="1" ht="13.8" x14ac:dyDescent="0.25">
      <c r="A244" s="245">
        <v>428471</v>
      </c>
      <c r="B244" s="245" t="s">
        <v>112</v>
      </c>
      <c r="C244" s="245" t="s">
        <v>150</v>
      </c>
      <c r="D244" s="245" t="s">
        <v>150</v>
      </c>
      <c r="E244" s="245" t="s">
        <v>152</v>
      </c>
      <c r="F244" s="245" t="s">
        <v>152</v>
      </c>
      <c r="G244" s="245" t="s">
        <v>150</v>
      </c>
      <c r="H244" s="245" t="s">
        <v>152</v>
      </c>
      <c r="I244" s="245" t="s">
        <v>150</v>
      </c>
      <c r="J244" s="245" t="s">
        <v>150</v>
      </c>
      <c r="K244" s="245" t="s">
        <v>150</v>
      </c>
      <c r="L244" s="245" t="s">
        <v>150</v>
      </c>
      <c r="M244" s="245" t="s">
        <v>150</v>
      </c>
      <c r="AT244" s="245" t="s">
        <v>112</v>
      </c>
    </row>
    <row r="245" spans="1:46" s="245" customFormat="1" ht="13.8" x14ac:dyDescent="0.25">
      <c r="A245" s="245">
        <v>428472</v>
      </c>
      <c r="B245" s="245" t="s">
        <v>112</v>
      </c>
      <c r="G245" s="245" t="s">
        <v>152</v>
      </c>
      <c r="H245" s="245" t="s">
        <v>152</v>
      </c>
      <c r="I245" s="245" t="s">
        <v>150</v>
      </c>
      <c r="J245" s="245" t="s">
        <v>150</v>
      </c>
      <c r="K245" s="245" t="s">
        <v>150</v>
      </c>
      <c r="L245" s="245" t="s">
        <v>150</v>
      </c>
      <c r="M245" s="245" t="s">
        <v>150</v>
      </c>
      <c r="AT245" s="245" t="s">
        <v>112</v>
      </c>
    </row>
    <row r="246" spans="1:46" s="245" customFormat="1" ht="13.8" x14ac:dyDescent="0.25">
      <c r="A246" s="245">
        <v>428473</v>
      </c>
      <c r="B246" s="245" t="s">
        <v>112</v>
      </c>
      <c r="F246" s="245" t="s">
        <v>154</v>
      </c>
      <c r="G246" s="245" t="s">
        <v>154</v>
      </c>
      <c r="I246" s="245" t="s">
        <v>152</v>
      </c>
      <c r="J246" s="245" t="s">
        <v>152</v>
      </c>
      <c r="L246" s="245" t="s">
        <v>152</v>
      </c>
      <c r="AT246" s="245" t="s">
        <v>112</v>
      </c>
    </row>
    <row r="247" spans="1:46" s="245" customFormat="1" ht="13.8" x14ac:dyDescent="0.25">
      <c r="A247" s="245">
        <v>428475</v>
      </c>
      <c r="B247" s="245" t="s">
        <v>112</v>
      </c>
      <c r="I247" s="245" t="s">
        <v>150</v>
      </c>
      <c r="J247" s="245" t="s">
        <v>152</v>
      </c>
      <c r="K247" s="245" t="s">
        <v>152</v>
      </c>
      <c r="L247" s="245" t="s">
        <v>152</v>
      </c>
      <c r="M247" s="245" t="s">
        <v>152</v>
      </c>
      <c r="AT247" s="245" t="s">
        <v>112</v>
      </c>
    </row>
    <row r="248" spans="1:46" s="245" customFormat="1" ht="13.8" x14ac:dyDescent="0.25">
      <c r="A248" s="245">
        <v>428477</v>
      </c>
      <c r="B248" s="245" t="s">
        <v>112</v>
      </c>
      <c r="D248" s="245" t="s">
        <v>152</v>
      </c>
      <c r="F248" s="245" t="s">
        <v>152</v>
      </c>
      <c r="G248" s="245" t="s">
        <v>152</v>
      </c>
      <c r="H248" s="245" t="s">
        <v>150</v>
      </c>
      <c r="I248" s="245" t="s">
        <v>150</v>
      </c>
      <c r="J248" s="245" t="s">
        <v>150</v>
      </c>
      <c r="K248" s="245" t="s">
        <v>150</v>
      </c>
      <c r="L248" s="245" t="s">
        <v>150</v>
      </c>
      <c r="M248" s="245" t="s">
        <v>150</v>
      </c>
      <c r="AT248" s="245" t="s">
        <v>112</v>
      </c>
    </row>
    <row r="249" spans="1:46" s="245" customFormat="1" ht="13.8" x14ac:dyDescent="0.25">
      <c r="A249" s="245">
        <v>428478</v>
      </c>
      <c r="B249" s="245" t="s">
        <v>112</v>
      </c>
      <c r="C249" s="245" t="s">
        <v>152</v>
      </c>
      <c r="D249" s="245" t="s">
        <v>152</v>
      </c>
      <c r="E249" s="245" t="s">
        <v>154</v>
      </c>
      <c r="G249" s="245" t="s">
        <v>152</v>
      </c>
      <c r="H249" s="245" t="s">
        <v>150</v>
      </c>
      <c r="I249" s="245" t="s">
        <v>150</v>
      </c>
      <c r="J249" s="245" t="s">
        <v>152</v>
      </c>
      <c r="K249" s="245" t="s">
        <v>152</v>
      </c>
      <c r="L249" s="245" t="s">
        <v>150</v>
      </c>
      <c r="M249" s="245" t="s">
        <v>150</v>
      </c>
      <c r="AT249" s="245" t="s">
        <v>112</v>
      </c>
    </row>
    <row r="250" spans="1:46" s="245" customFormat="1" ht="13.8" x14ac:dyDescent="0.25">
      <c r="A250" s="245">
        <v>428480</v>
      </c>
      <c r="B250" s="245" t="s">
        <v>112</v>
      </c>
      <c r="D250" s="245" t="s">
        <v>154</v>
      </c>
      <c r="E250" s="245" t="s">
        <v>154</v>
      </c>
      <c r="F250" s="245" t="s">
        <v>152</v>
      </c>
      <c r="I250" s="245" t="s">
        <v>152</v>
      </c>
      <c r="J250" s="245" t="s">
        <v>152</v>
      </c>
      <c r="L250" s="245" t="s">
        <v>152</v>
      </c>
      <c r="M250" s="245" t="s">
        <v>152</v>
      </c>
      <c r="AT250" s="245" t="s">
        <v>112</v>
      </c>
    </row>
    <row r="251" spans="1:46" s="245" customFormat="1" ht="13.8" x14ac:dyDescent="0.25">
      <c r="A251" s="245">
        <v>428481</v>
      </c>
      <c r="B251" s="245" t="s">
        <v>112</v>
      </c>
      <c r="C251" s="245" t="s">
        <v>154</v>
      </c>
      <c r="D251" s="245" t="s">
        <v>150</v>
      </c>
      <c r="H251" s="245" t="s">
        <v>152</v>
      </c>
      <c r="I251" s="245" t="s">
        <v>152</v>
      </c>
      <c r="L251" s="245" t="s">
        <v>152</v>
      </c>
      <c r="M251" s="245" t="s">
        <v>152</v>
      </c>
      <c r="AT251" s="245" t="s">
        <v>112</v>
      </c>
    </row>
    <row r="252" spans="1:46" s="245" customFormat="1" ht="13.8" x14ac:dyDescent="0.25">
      <c r="A252" s="245">
        <v>428486</v>
      </c>
      <c r="B252" s="245" t="s">
        <v>112</v>
      </c>
      <c r="C252" s="245" t="s">
        <v>154</v>
      </c>
      <c r="D252" s="245" t="s">
        <v>154</v>
      </c>
      <c r="E252" s="245" t="s">
        <v>154</v>
      </c>
      <c r="F252" s="245" t="s">
        <v>154</v>
      </c>
      <c r="G252" s="245" t="s">
        <v>154</v>
      </c>
      <c r="H252" s="245" t="s">
        <v>154</v>
      </c>
      <c r="I252" s="245" t="s">
        <v>150</v>
      </c>
      <c r="J252" s="245" t="s">
        <v>150</v>
      </c>
      <c r="K252" s="245" t="s">
        <v>150</v>
      </c>
      <c r="L252" s="245" t="s">
        <v>150</v>
      </c>
      <c r="M252" s="245" t="s">
        <v>150</v>
      </c>
      <c r="AT252" s="245" t="s">
        <v>112</v>
      </c>
    </row>
    <row r="253" spans="1:46" s="245" customFormat="1" ht="13.8" x14ac:dyDescent="0.25">
      <c r="A253" s="245">
        <v>428487</v>
      </c>
      <c r="B253" s="245" t="s">
        <v>112</v>
      </c>
      <c r="D253" s="245" t="s">
        <v>152</v>
      </c>
      <c r="G253" s="245" t="s">
        <v>154</v>
      </c>
      <c r="H253" s="245" t="s">
        <v>154</v>
      </c>
      <c r="I253" s="245" t="s">
        <v>152</v>
      </c>
      <c r="J253" s="245" t="s">
        <v>152</v>
      </c>
      <c r="L253" s="245" t="s">
        <v>152</v>
      </c>
      <c r="M253" s="245" t="s">
        <v>152</v>
      </c>
      <c r="AT253" s="245" t="s">
        <v>112</v>
      </c>
    </row>
    <row r="254" spans="1:46" s="245" customFormat="1" ht="13.8" x14ac:dyDescent="0.25">
      <c r="A254" s="245">
        <v>428491</v>
      </c>
      <c r="B254" s="245" t="s">
        <v>112</v>
      </c>
      <c r="D254" s="245" t="s">
        <v>152</v>
      </c>
      <c r="F254" s="245" t="s">
        <v>152</v>
      </c>
      <c r="H254" s="245" t="s">
        <v>152</v>
      </c>
      <c r="I254" s="245" t="s">
        <v>150</v>
      </c>
      <c r="J254" s="245" t="s">
        <v>150</v>
      </c>
      <c r="K254" s="245" t="s">
        <v>150</v>
      </c>
      <c r="L254" s="245" t="s">
        <v>150</v>
      </c>
      <c r="M254" s="245" t="s">
        <v>150</v>
      </c>
      <c r="AT254" s="245" t="s">
        <v>112</v>
      </c>
    </row>
    <row r="255" spans="1:46" s="245" customFormat="1" ht="13.8" x14ac:dyDescent="0.25">
      <c r="A255" s="245">
        <v>428494</v>
      </c>
      <c r="B255" s="245" t="s">
        <v>112</v>
      </c>
      <c r="D255" s="245" t="s">
        <v>150</v>
      </c>
      <c r="F255" s="245" t="s">
        <v>150</v>
      </c>
      <c r="G255" s="245" t="s">
        <v>150</v>
      </c>
      <c r="H255" s="245" t="s">
        <v>152</v>
      </c>
      <c r="I255" s="245" t="s">
        <v>152</v>
      </c>
      <c r="J255" s="245" t="s">
        <v>150</v>
      </c>
      <c r="L255" s="245" t="s">
        <v>150</v>
      </c>
      <c r="M255" s="245" t="s">
        <v>150</v>
      </c>
      <c r="AT255" s="245" t="s">
        <v>112</v>
      </c>
    </row>
    <row r="256" spans="1:46" s="245" customFormat="1" ht="13.8" x14ac:dyDescent="0.25">
      <c r="A256" s="245">
        <v>428497</v>
      </c>
      <c r="B256" s="245" t="s">
        <v>112</v>
      </c>
      <c r="C256" s="245" t="s">
        <v>152</v>
      </c>
      <c r="D256" s="245" t="s">
        <v>152</v>
      </c>
      <c r="E256" s="245" t="s">
        <v>152</v>
      </c>
      <c r="F256" s="245" t="s">
        <v>152</v>
      </c>
      <c r="G256" s="245" t="s">
        <v>152</v>
      </c>
      <c r="H256" s="245" t="s">
        <v>152</v>
      </c>
      <c r="I256" s="245" t="s">
        <v>150</v>
      </c>
      <c r="J256" s="245" t="s">
        <v>150</v>
      </c>
      <c r="K256" s="245" t="s">
        <v>150</v>
      </c>
      <c r="L256" s="245" t="s">
        <v>150</v>
      </c>
      <c r="M256" s="245" t="s">
        <v>150</v>
      </c>
      <c r="AT256" s="245" t="s">
        <v>112</v>
      </c>
    </row>
    <row r="257" spans="1:46" s="245" customFormat="1" ht="13.8" x14ac:dyDescent="0.25">
      <c r="A257" s="245">
        <v>428503</v>
      </c>
      <c r="B257" s="245" t="s">
        <v>112</v>
      </c>
      <c r="C257" s="245" t="s">
        <v>154</v>
      </c>
      <c r="D257" s="245" t="s">
        <v>152</v>
      </c>
      <c r="G257" s="245" t="s">
        <v>154</v>
      </c>
      <c r="I257" s="245" t="s">
        <v>150</v>
      </c>
      <c r="J257" s="245" t="s">
        <v>150</v>
      </c>
      <c r="L257" s="245" t="s">
        <v>150</v>
      </c>
      <c r="M257" s="245" t="s">
        <v>150</v>
      </c>
      <c r="AT257" s="245" t="s">
        <v>112</v>
      </c>
    </row>
    <row r="258" spans="1:46" s="245" customFormat="1" ht="13.8" x14ac:dyDescent="0.25">
      <c r="A258" s="245">
        <v>428504</v>
      </c>
      <c r="B258" s="245" t="s">
        <v>112</v>
      </c>
      <c r="D258" s="245" t="s">
        <v>154</v>
      </c>
      <c r="G258" s="245" t="s">
        <v>154</v>
      </c>
      <c r="I258" s="245" t="s">
        <v>154</v>
      </c>
      <c r="J258" s="245" t="s">
        <v>154</v>
      </c>
      <c r="L258" s="245" t="s">
        <v>154</v>
      </c>
      <c r="AT258" s="245" t="s">
        <v>112</v>
      </c>
    </row>
    <row r="259" spans="1:46" s="245" customFormat="1" ht="13.8" x14ac:dyDescent="0.25">
      <c r="A259" s="245">
        <v>428508</v>
      </c>
      <c r="B259" s="245" t="s">
        <v>112</v>
      </c>
      <c r="C259" s="245" t="s">
        <v>152</v>
      </c>
      <c r="D259" s="245" t="s">
        <v>152</v>
      </c>
      <c r="E259" s="245" t="s">
        <v>152</v>
      </c>
      <c r="F259" s="245" t="s">
        <v>150</v>
      </c>
      <c r="G259" s="245" t="s">
        <v>150</v>
      </c>
      <c r="H259" s="245" t="s">
        <v>152</v>
      </c>
      <c r="I259" s="245" t="s">
        <v>150</v>
      </c>
      <c r="J259" s="245" t="s">
        <v>150</v>
      </c>
      <c r="K259" s="245" t="s">
        <v>150</v>
      </c>
      <c r="L259" s="245" t="s">
        <v>150</v>
      </c>
      <c r="M259" s="245" t="s">
        <v>150</v>
      </c>
      <c r="AT259" s="245" t="s">
        <v>112</v>
      </c>
    </row>
    <row r="260" spans="1:46" s="245" customFormat="1" ht="13.8" x14ac:dyDescent="0.25">
      <c r="A260" s="245">
        <v>428510</v>
      </c>
      <c r="B260" s="245" t="s">
        <v>112</v>
      </c>
      <c r="D260" s="245" t="s">
        <v>152</v>
      </c>
      <c r="F260" s="245" t="s">
        <v>152</v>
      </c>
      <c r="H260" s="245" t="s">
        <v>150</v>
      </c>
      <c r="I260" s="245" t="s">
        <v>152</v>
      </c>
      <c r="J260" s="245" t="s">
        <v>152</v>
      </c>
      <c r="K260" s="245" t="s">
        <v>152</v>
      </c>
      <c r="L260" s="245" t="s">
        <v>152</v>
      </c>
      <c r="M260" s="245" t="s">
        <v>152</v>
      </c>
      <c r="AT260" s="245" t="s">
        <v>112</v>
      </c>
    </row>
    <row r="261" spans="1:46" s="245" customFormat="1" ht="13.8" x14ac:dyDescent="0.25">
      <c r="A261" s="245">
        <v>428516</v>
      </c>
      <c r="B261" s="245" t="s">
        <v>112</v>
      </c>
      <c r="C261" s="245" t="s">
        <v>152</v>
      </c>
      <c r="D261" s="245" t="s">
        <v>152</v>
      </c>
      <c r="E261" s="245" t="s">
        <v>152</v>
      </c>
      <c r="G261" s="245" t="s">
        <v>152</v>
      </c>
      <c r="H261" s="245" t="s">
        <v>152</v>
      </c>
      <c r="I261" s="245" t="s">
        <v>150</v>
      </c>
      <c r="J261" s="245" t="s">
        <v>150</v>
      </c>
      <c r="K261" s="245" t="s">
        <v>150</v>
      </c>
      <c r="L261" s="245" t="s">
        <v>150</v>
      </c>
      <c r="M261" s="245" t="s">
        <v>150</v>
      </c>
      <c r="AT261" s="245" t="s">
        <v>112</v>
      </c>
    </row>
    <row r="262" spans="1:46" s="245" customFormat="1" ht="13.8" x14ac:dyDescent="0.25">
      <c r="A262" s="245">
        <v>428517</v>
      </c>
      <c r="B262" s="245" t="s">
        <v>112</v>
      </c>
      <c r="D262" s="245" t="s">
        <v>152</v>
      </c>
      <c r="F262" s="245" t="s">
        <v>152</v>
      </c>
      <c r="G262" s="245" t="s">
        <v>154</v>
      </c>
      <c r="I262" s="245" t="s">
        <v>152</v>
      </c>
      <c r="L262" s="245" t="s">
        <v>150</v>
      </c>
      <c r="AT262" s="245" t="s">
        <v>112</v>
      </c>
    </row>
    <row r="263" spans="1:46" s="245" customFormat="1" ht="13.8" x14ac:dyDescent="0.25">
      <c r="A263" s="245">
        <v>428518</v>
      </c>
      <c r="B263" s="245" t="s">
        <v>112</v>
      </c>
      <c r="D263" s="245" t="s">
        <v>154</v>
      </c>
      <c r="E263" s="245" t="s">
        <v>154</v>
      </c>
      <c r="G263" s="245" t="s">
        <v>154</v>
      </c>
      <c r="H263" s="245" t="s">
        <v>154</v>
      </c>
      <c r="I263" s="245" t="s">
        <v>152</v>
      </c>
      <c r="J263" s="245" t="s">
        <v>152</v>
      </c>
      <c r="L263" s="245" t="s">
        <v>152</v>
      </c>
      <c r="M263" s="245" t="s">
        <v>152</v>
      </c>
      <c r="AT263" s="245" t="s">
        <v>112</v>
      </c>
    </row>
    <row r="264" spans="1:46" s="245" customFormat="1" ht="13.8" x14ac:dyDescent="0.25">
      <c r="A264" s="245">
        <v>428520</v>
      </c>
      <c r="B264" s="245" t="s">
        <v>112</v>
      </c>
      <c r="D264" s="245" t="s">
        <v>154</v>
      </c>
      <c r="G264" s="245" t="s">
        <v>154</v>
      </c>
      <c r="I264" s="245" t="s">
        <v>152</v>
      </c>
      <c r="J264" s="245" t="s">
        <v>152</v>
      </c>
      <c r="L264" s="245" t="s">
        <v>152</v>
      </c>
      <c r="M264" s="245" t="s">
        <v>152</v>
      </c>
      <c r="AT264" s="245" t="s">
        <v>112</v>
      </c>
    </row>
    <row r="265" spans="1:46" s="245" customFormat="1" ht="13.8" x14ac:dyDescent="0.25">
      <c r="A265" s="245">
        <v>428522</v>
      </c>
      <c r="B265" s="245" t="s">
        <v>112</v>
      </c>
      <c r="C265" s="245" t="s">
        <v>152</v>
      </c>
      <c r="D265" s="245" t="s">
        <v>152</v>
      </c>
      <c r="E265" s="245" t="s">
        <v>152</v>
      </c>
      <c r="F265" s="245" t="s">
        <v>152</v>
      </c>
      <c r="G265" s="245" t="s">
        <v>152</v>
      </c>
      <c r="H265" s="245" t="s">
        <v>152</v>
      </c>
      <c r="I265" s="245" t="s">
        <v>150</v>
      </c>
      <c r="J265" s="245" t="s">
        <v>150</v>
      </c>
      <c r="K265" s="245" t="s">
        <v>150</v>
      </c>
      <c r="L265" s="245" t="s">
        <v>150</v>
      </c>
      <c r="M265" s="245" t="s">
        <v>150</v>
      </c>
      <c r="AT265" s="245" t="s">
        <v>112</v>
      </c>
    </row>
    <row r="266" spans="1:46" s="245" customFormat="1" ht="13.8" x14ac:dyDescent="0.25">
      <c r="A266" s="245">
        <v>428533</v>
      </c>
      <c r="B266" s="245" t="s">
        <v>112</v>
      </c>
      <c r="D266" s="245" t="s">
        <v>154</v>
      </c>
      <c r="E266" s="245" t="s">
        <v>154</v>
      </c>
      <c r="G266" s="245" t="s">
        <v>154</v>
      </c>
      <c r="H266" s="245" t="s">
        <v>154</v>
      </c>
      <c r="I266" s="245" t="s">
        <v>152</v>
      </c>
      <c r="J266" s="245" t="s">
        <v>152</v>
      </c>
      <c r="L266" s="245" t="s">
        <v>152</v>
      </c>
      <c r="M266" s="245" t="s">
        <v>152</v>
      </c>
      <c r="AT266" s="245" t="s">
        <v>112</v>
      </c>
    </row>
    <row r="267" spans="1:46" s="245" customFormat="1" ht="13.8" x14ac:dyDescent="0.25">
      <c r="A267" s="245">
        <v>428535</v>
      </c>
      <c r="B267" s="245" t="s">
        <v>112</v>
      </c>
      <c r="C267" s="245" t="s">
        <v>150</v>
      </c>
      <c r="D267" s="245" t="s">
        <v>150</v>
      </c>
      <c r="E267" s="245" t="s">
        <v>152</v>
      </c>
      <c r="I267" s="245" t="s">
        <v>150</v>
      </c>
      <c r="K267" s="245" t="s">
        <v>152</v>
      </c>
      <c r="L267" s="245" t="s">
        <v>150</v>
      </c>
      <c r="M267" s="245" t="s">
        <v>150</v>
      </c>
      <c r="AT267" s="245" t="s">
        <v>112</v>
      </c>
    </row>
    <row r="268" spans="1:46" s="245" customFormat="1" ht="13.8" x14ac:dyDescent="0.25">
      <c r="A268" s="245">
        <v>428536</v>
      </c>
      <c r="B268" s="245" t="s">
        <v>112</v>
      </c>
      <c r="C268" s="245" t="s">
        <v>152</v>
      </c>
      <c r="D268" s="245" t="s">
        <v>150</v>
      </c>
      <c r="E268" s="245" t="s">
        <v>152</v>
      </c>
      <c r="G268" s="245" t="s">
        <v>152</v>
      </c>
      <c r="H268" s="245" t="s">
        <v>152</v>
      </c>
      <c r="I268" s="245" t="s">
        <v>150</v>
      </c>
      <c r="J268" s="245" t="s">
        <v>150</v>
      </c>
      <c r="K268" s="245" t="s">
        <v>150</v>
      </c>
      <c r="L268" s="245" t="s">
        <v>150</v>
      </c>
      <c r="M268" s="245" t="s">
        <v>150</v>
      </c>
      <c r="AT268" s="245" t="s">
        <v>112</v>
      </c>
    </row>
    <row r="269" spans="1:46" s="245" customFormat="1" ht="13.8" x14ac:dyDescent="0.25">
      <c r="A269" s="245">
        <v>428538</v>
      </c>
      <c r="B269" s="245" t="s">
        <v>112</v>
      </c>
      <c r="H269" s="245" t="s">
        <v>154</v>
      </c>
      <c r="I269" s="245" t="s">
        <v>154</v>
      </c>
      <c r="J269" s="245" t="s">
        <v>154</v>
      </c>
      <c r="L269" s="245" t="s">
        <v>152</v>
      </c>
      <c r="M269" s="245" t="s">
        <v>154</v>
      </c>
      <c r="AT269" s="245" t="s">
        <v>112</v>
      </c>
    </row>
    <row r="270" spans="1:46" s="245" customFormat="1" ht="13.8" x14ac:dyDescent="0.25">
      <c r="A270" s="245">
        <v>428539</v>
      </c>
      <c r="B270" s="245" t="s">
        <v>112</v>
      </c>
      <c r="C270" s="245" t="s">
        <v>152</v>
      </c>
      <c r="D270" s="245" t="s">
        <v>152</v>
      </c>
      <c r="E270" s="245" t="s">
        <v>152</v>
      </c>
      <c r="G270" s="245" t="s">
        <v>152</v>
      </c>
      <c r="H270" s="245" t="s">
        <v>152</v>
      </c>
      <c r="I270" s="245" t="s">
        <v>150</v>
      </c>
      <c r="J270" s="245" t="s">
        <v>150</v>
      </c>
      <c r="K270" s="245" t="s">
        <v>150</v>
      </c>
      <c r="L270" s="245" t="s">
        <v>150</v>
      </c>
      <c r="M270" s="245" t="s">
        <v>150</v>
      </c>
      <c r="AT270" s="245" t="s">
        <v>112</v>
      </c>
    </row>
    <row r="271" spans="1:46" s="245" customFormat="1" ht="13.8" x14ac:dyDescent="0.25">
      <c r="A271" s="245">
        <v>428544</v>
      </c>
      <c r="B271" s="245" t="s">
        <v>112</v>
      </c>
      <c r="F271" s="245" t="s">
        <v>152</v>
      </c>
      <c r="H271" s="245" t="s">
        <v>150</v>
      </c>
      <c r="I271" s="245" t="s">
        <v>150</v>
      </c>
      <c r="J271" s="245" t="s">
        <v>150</v>
      </c>
      <c r="K271" s="245" t="s">
        <v>150</v>
      </c>
      <c r="L271" s="245" t="s">
        <v>150</v>
      </c>
      <c r="M271" s="245" t="s">
        <v>150</v>
      </c>
      <c r="AT271" s="245" t="s">
        <v>112</v>
      </c>
    </row>
    <row r="272" spans="1:46" s="245" customFormat="1" ht="13.8" x14ac:dyDescent="0.25">
      <c r="A272" s="245">
        <v>428545</v>
      </c>
      <c r="B272" s="245" t="s">
        <v>112</v>
      </c>
      <c r="D272" s="245" t="s">
        <v>154</v>
      </c>
      <c r="G272" s="245" t="s">
        <v>150</v>
      </c>
      <c r="H272" s="245" t="s">
        <v>150</v>
      </c>
      <c r="I272" s="245" t="s">
        <v>152</v>
      </c>
      <c r="J272" s="245" t="s">
        <v>152</v>
      </c>
      <c r="K272" s="245" t="s">
        <v>152</v>
      </c>
      <c r="L272" s="245" t="s">
        <v>150</v>
      </c>
      <c r="M272" s="245" t="s">
        <v>152</v>
      </c>
      <c r="AT272" s="245" t="s">
        <v>112</v>
      </c>
    </row>
    <row r="273" spans="1:46" s="245" customFormat="1" ht="13.8" x14ac:dyDescent="0.25">
      <c r="A273" s="245">
        <v>428547</v>
      </c>
      <c r="B273" s="245" t="s">
        <v>112</v>
      </c>
      <c r="C273" s="245" t="s">
        <v>154</v>
      </c>
      <c r="E273" s="245" t="s">
        <v>154</v>
      </c>
      <c r="G273" s="245" t="s">
        <v>154</v>
      </c>
      <c r="I273" s="245" t="s">
        <v>152</v>
      </c>
      <c r="J273" s="245" t="s">
        <v>152</v>
      </c>
      <c r="AT273" s="245" t="s">
        <v>112</v>
      </c>
    </row>
    <row r="274" spans="1:46" s="245" customFormat="1" ht="13.8" x14ac:dyDescent="0.25">
      <c r="A274" s="245">
        <v>428550</v>
      </c>
      <c r="B274" s="245" t="s">
        <v>112</v>
      </c>
      <c r="C274" s="245" t="s">
        <v>152</v>
      </c>
      <c r="D274" s="245" t="s">
        <v>152</v>
      </c>
      <c r="E274" s="245" t="s">
        <v>152</v>
      </c>
      <c r="F274" s="245" t="s">
        <v>150</v>
      </c>
      <c r="G274" s="245" t="s">
        <v>152</v>
      </c>
      <c r="H274" s="245" t="s">
        <v>152</v>
      </c>
      <c r="I274" s="245" t="s">
        <v>150</v>
      </c>
      <c r="J274" s="245" t="s">
        <v>150</v>
      </c>
      <c r="K274" s="245" t="s">
        <v>150</v>
      </c>
      <c r="L274" s="245" t="s">
        <v>150</v>
      </c>
      <c r="M274" s="245" t="s">
        <v>150</v>
      </c>
      <c r="AT274" s="245" t="s">
        <v>112</v>
      </c>
    </row>
    <row r="275" spans="1:46" s="245" customFormat="1" ht="13.8" x14ac:dyDescent="0.25">
      <c r="A275" s="245">
        <v>428554</v>
      </c>
      <c r="B275" s="245" t="s">
        <v>112</v>
      </c>
      <c r="C275" s="245" t="s">
        <v>154</v>
      </c>
      <c r="G275" s="245" t="s">
        <v>154</v>
      </c>
      <c r="H275" s="245" t="s">
        <v>154</v>
      </c>
      <c r="I275" s="245" t="s">
        <v>152</v>
      </c>
      <c r="J275" s="245" t="s">
        <v>154</v>
      </c>
      <c r="L275" s="245" t="s">
        <v>152</v>
      </c>
      <c r="AT275" s="245" t="s">
        <v>112</v>
      </c>
    </row>
    <row r="276" spans="1:46" s="245" customFormat="1" ht="13.8" x14ac:dyDescent="0.25">
      <c r="A276" s="245">
        <v>428561</v>
      </c>
      <c r="B276" s="245" t="s">
        <v>112</v>
      </c>
      <c r="G276" s="245" t="s">
        <v>154</v>
      </c>
      <c r="H276" s="245" t="s">
        <v>154</v>
      </c>
      <c r="I276" s="245" t="s">
        <v>150</v>
      </c>
      <c r="J276" s="245" t="s">
        <v>154</v>
      </c>
      <c r="L276" s="245" t="s">
        <v>150</v>
      </c>
      <c r="M276" s="245" t="s">
        <v>152</v>
      </c>
      <c r="AT276" s="245" t="s">
        <v>112</v>
      </c>
    </row>
    <row r="277" spans="1:46" s="245" customFormat="1" ht="13.8" x14ac:dyDescent="0.25">
      <c r="A277" s="245">
        <v>428562</v>
      </c>
      <c r="B277" s="245" t="s">
        <v>112</v>
      </c>
      <c r="C277" s="245" t="s">
        <v>154</v>
      </c>
      <c r="D277" s="245" t="s">
        <v>154</v>
      </c>
      <c r="E277" s="245" t="s">
        <v>154</v>
      </c>
      <c r="G277" s="245" t="s">
        <v>154</v>
      </c>
      <c r="H277" s="245" t="s">
        <v>154</v>
      </c>
      <c r="I277" s="245" t="s">
        <v>152</v>
      </c>
      <c r="J277" s="245" t="s">
        <v>152</v>
      </c>
      <c r="L277" s="245" t="s">
        <v>152</v>
      </c>
      <c r="M277" s="245" t="s">
        <v>152</v>
      </c>
      <c r="AT277" s="245" t="s">
        <v>112</v>
      </c>
    </row>
    <row r="278" spans="1:46" s="245" customFormat="1" ht="13.8" x14ac:dyDescent="0.25">
      <c r="A278" s="245">
        <v>428563</v>
      </c>
      <c r="B278" s="245" t="s">
        <v>112</v>
      </c>
      <c r="D278" s="245" t="s">
        <v>154</v>
      </c>
      <c r="G278" s="245" t="s">
        <v>152</v>
      </c>
      <c r="H278" s="245" t="s">
        <v>154</v>
      </c>
      <c r="I278" s="245" t="s">
        <v>154</v>
      </c>
      <c r="J278" s="245" t="s">
        <v>154</v>
      </c>
      <c r="L278" s="245" t="s">
        <v>152</v>
      </c>
      <c r="AT278" s="245" t="s">
        <v>112</v>
      </c>
    </row>
    <row r="279" spans="1:46" s="245" customFormat="1" ht="13.8" x14ac:dyDescent="0.25">
      <c r="A279" s="245">
        <v>428565</v>
      </c>
      <c r="B279" s="245" t="s">
        <v>112</v>
      </c>
      <c r="C279" s="245" t="s">
        <v>152</v>
      </c>
      <c r="D279" s="245" t="s">
        <v>150</v>
      </c>
      <c r="E279" s="245" t="s">
        <v>152</v>
      </c>
      <c r="F279" s="245" t="s">
        <v>150</v>
      </c>
      <c r="G279" s="245" t="s">
        <v>152</v>
      </c>
      <c r="I279" s="245" t="s">
        <v>150</v>
      </c>
      <c r="J279" s="245" t="s">
        <v>150</v>
      </c>
      <c r="K279" s="245" t="s">
        <v>150</v>
      </c>
      <c r="L279" s="245" t="s">
        <v>150</v>
      </c>
      <c r="M279" s="245" t="s">
        <v>150</v>
      </c>
      <c r="AT279" s="245" t="s">
        <v>112</v>
      </c>
    </row>
    <row r="280" spans="1:46" s="245" customFormat="1" ht="13.8" x14ac:dyDescent="0.25">
      <c r="A280" s="245">
        <v>428567</v>
      </c>
      <c r="B280" s="245" t="s">
        <v>112</v>
      </c>
      <c r="D280" s="245" t="s">
        <v>154</v>
      </c>
      <c r="F280" s="245" t="s">
        <v>150</v>
      </c>
      <c r="G280" s="245" t="s">
        <v>154</v>
      </c>
      <c r="J280" s="245" t="s">
        <v>152</v>
      </c>
      <c r="M280" s="245" t="s">
        <v>152</v>
      </c>
      <c r="AT280" s="245" t="s">
        <v>112</v>
      </c>
    </row>
    <row r="281" spans="1:46" s="245" customFormat="1" ht="13.8" x14ac:dyDescent="0.25">
      <c r="A281" s="245">
        <v>428568</v>
      </c>
      <c r="B281" s="245" t="s">
        <v>112</v>
      </c>
      <c r="D281" s="245" t="s">
        <v>152</v>
      </c>
      <c r="E281" s="245" t="s">
        <v>154</v>
      </c>
      <c r="G281" s="245" t="s">
        <v>152</v>
      </c>
      <c r="H281" s="245" t="s">
        <v>152</v>
      </c>
      <c r="I281" s="245" t="s">
        <v>152</v>
      </c>
      <c r="K281" s="245" t="s">
        <v>152</v>
      </c>
      <c r="AT281" s="245" t="s">
        <v>112</v>
      </c>
    </row>
    <row r="282" spans="1:46" s="245" customFormat="1" ht="13.8" x14ac:dyDescent="0.25">
      <c r="A282" s="245">
        <v>428573</v>
      </c>
      <c r="B282" s="245" t="s">
        <v>112</v>
      </c>
      <c r="C282" s="245" t="s">
        <v>152</v>
      </c>
      <c r="D282" s="245" t="s">
        <v>152</v>
      </c>
      <c r="G282" s="245" t="s">
        <v>150</v>
      </c>
      <c r="H282" s="245" t="s">
        <v>150</v>
      </c>
      <c r="I282" s="245" t="s">
        <v>150</v>
      </c>
      <c r="K282" s="245" t="s">
        <v>152</v>
      </c>
      <c r="L282" s="245" t="s">
        <v>150</v>
      </c>
      <c r="M282" s="245" t="s">
        <v>150</v>
      </c>
      <c r="AT282" s="245" t="s">
        <v>112</v>
      </c>
    </row>
    <row r="283" spans="1:46" s="245" customFormat="1" ht="13.8" x14ac:dyDescent="0.25">
      <c r="A283" s="245">
        <v>428574</v>
      </c>
      <c r="B283" s="245" t="s">
        <v>112</v>
      </c>
      <c r="C283" s="245" t="s">
        <v>152</v>
      </c>
      <c r="D283" s="245" t="s">
        <v>152</v>
      </c>
      <c r="E283" s="245" t="s">
        <v>152</v>
      </c>
      <c r="F283" s="245" t="s">
        <v>152</v>
      </c>
      <c r="G283" s="245" t="s">
        <v>152</v>
      </c>
      <c r="H283" s="245" t="s">
        <v>152</v>
      </c>
      <c r="I283" s="245" t="s">
        <v>150</v>
      </c>
      <c r="J283" s="245" t="s">
        <v>150</v>
      </c>
      <c r="K283" s="245" t="s">
        <v>150</v>
      </c>
      <c r="L283" s="245" t="s">
        <v>150</v>
      </c>
      <c r="M283" s="245" t="s">
        <v>150</v>
      </c>
      <c r="AT283" s="245" t="s">
        <v>112</v>
      </c>
    </row>
    <row r="284" spans="1:46" s="245" customFormat="1" ht="13.8" x14ac:dyDescent="0.25">
      <c r="A284" s="245">
        <v>428575</v>
      </c>
      <c r="B284" s="245" t="s">
        <v>112</v>
      </c>
      <c r="C284" s="245" t="s">
        <v>154</v>
      </c>
      <c r="D284" s="245" t="s">
        <v>154</v>
      </c>
      <c r="E284" s="245" t="s">
        <v>152</v>
      </c>
      <c r="G284" s="245" t="s">
        <v>152</v>
      </c>
      <c r="H284" s="245" t="s">
        <v>154</v>
      </c>
      <c r="I284" s="245" t="s">
        <v>150</v>
      </c>
      <c r="J284" s="245" t="s">
        <v>150</v>
      </c>
      <c r="K284" s="245" t="s">
        <v>150</v>
      </c>
      <c r="L284" s="245" t="s">
        <v>150</v>
      </c>
      <c r="M284" s="245" t="s">
        <v>150</v>
      </c>
      <c r="AT284" s="245" t="s">
        <v>112</v>
      </c>
    </row>
    <row r="285" spans="1:46" s="245" customFormat="1" ht="13.8" x14ac:dyDescent="0.25">
      <c r="A285" s="245">
        <v>428577</v>
      </c>
      <c r="B285" s="245" t="s">
        <v>112</v>
      </c>
      <c r="C285" s="245" t="s">
        <v>152</v>
      </c>
      <c r="D285" s="245" t="s">
        <v>152</v>
      </c>
      <c r="E285" s="245" t="s">
        <v>152</v>
      </c>
      <c r="F285" s="245" t="s">
        <v>152</v>
      </c>
      <c r="G285" s="245" t="s">
        <v>150</v>
      </c>
      <c r="H285" s="245" t="s">
        <v>152</v>
      </c>
      <c r="I285" s="245" t="s">
        <v>150</v>
      </c>
      <c r="J285" s="245" t="s">
        <v>150</v>
      </c>
      <c r="K285" s="245" t="s">
        <v>150</v>
      </c>
      <c r="L285" s="245" t="s">
        <v>150</v>
      </c>
      <c r="M285" s="245" t="s">
        <v>150</v>
      </c>
      <c r="AT285" s="245" t="s">
        <v>112</v>
      </c>
    </row>
    <row r="286" spans="1:46" s="245" customFormat="1" ht="13.8" x14ac:dyDescent="0.25">
      <c r="A286" s="245">
        <v>428580</v>
      </c>
      <c r="B286" s="245" t="s">
        <v>112</v>
      </c>
      <c r="D286" s="245" t="s">
        <v>150</v>
      </c>
      <c r="E286" s="245" t="s">
        <v>154</v>
      </c>
      <c r="F286" s="245" t="s">
        <v>152</v>
      </c>
      <c r="H286" s="245" t="s">
        <v>150</v>
      </c>
      <c r="I286" s="245" t="s">
        <v>150</v>
      </c>
      <c r="J286" s="245" t="s">
        <v>150</v>
      </c>
      <c r="L286" s="245" t="s">
        <v>150</v>
      </c>
      <c r="M286" s="245" t="s">
        <v>152</v>
      </c>
      <c r="AT286" s="245" t="s">
        <v>112</v>
      </c>
    </row>
    <row r="287" spans="1:46" s="245" customFormat="1" ht="13.8" x14ac:dyDescent="0.25">
      <c r="A287" s="245">
        <v>428585</v>
      </c>
      <c r="B287" s="245" t="s">
        <v>112</v>
      </c>
      <c r="D287" s="245" t="s">
        <v>154</v>
      </c>
      <c r="G287" s="245" t="s">
        <v>154</v>
      </c>
      <c r="H287" s="245" t="s">
        <v>154</v>
      </c>
      <c r="I287" s="245" t="s">
        <v>152</v>
      </c>
      <c r="J287" s="245" t="s">
        <v>150</v>
      </c>
      <c r="K287" s="245" t="s">
        <v>152</v>
      </c>
      <c r="L287" s="245" t="s">
        <v>152</v>
      </c>
      <c r="AT287" s="245" t="s">
        <v>112</v>
      </c>
    </row>
    <row r="288" spans="1:46" s="245" customFormat="1" ht="13.8" x14ac:dyDescent="0.25">
      <c r="A288" s="245">
        <v>428590</v>
      </c>
      <c r="B288" s="245" t="s">
        <v>112</v>
      </c>
      <c r="D288" s="245" t="s">
        <v>154</v>
      </c>
      <c r="G288" s="245" t="s">
        <v>152</v>
      </c>
      <c r="H288" s="245" t="s">
        <v>152</v>
      </c>
      <c r="I288" s="245" t="s">
        <v>152</v>
      </c>
      <c r="J288" s="245" t="s">
        <v>150</v>
      </c>
      <c r="L288" s="245" t="s">
        <v>150</v>
      </c>
      <c r="AT288" s="245" t="s">
        <v>112</v>
      </c>
    </row>
    <row r="289" spans="1:46" s="245" customFormat="1" ht="13.8" x14ac:dyDescent="0.25">
      <c r="A289" s="245">
        <v>428592</v>
      </c>
      <c r="B289" s="245" t="s">
        <v>112</v>
      </c>
      <c r="C289" s="245" t="s">
        <v>152</v>
      </c>
      <c r="D289" s="245" t="s">
        <v>152</v>
      </c>
      <c r="E289" s="245" t="s">
        <v>150</v>
      </c>
      <c r="F289" s="245" t="s">
        <v>154</v>
      </c>
      <c r="G289" s="245" t="s">
        <v>152</v>
      </c>
      <c r="H289" s="245" t="s">
        <v>154</v>
      </c>
      <c r="I289" s="245" t="s">
        <v>150</v>
      </c>
      <c r="J289" s="245" t="s">
        <v>150</v>
      </c>
      <c r="K289" s="245" t="s">
        <v>150</v>
      </c>
      <c r="L289" s="245" t="s">
        <v>150</v>
      </c>
      <c r="M289" s="245" t="s">
        <v>150</v>
      </c>
      <c r="AT289" s="245" t="s">
        <v>112</v>
      </c>
    </row>
    <row r="290" spans="1:46" s="245" customFormat="1" ht="13.8" x14ac:dyDescent="0.25">
      <c r="A290" s="245">
        <v>428594</v>
      </c>
      <c r="B290" s="245" t="s">
        <v>112</v>
      </c>
      <c r="D290" s="245" t="s">
        <v>152</v>
      </c>
      <c r="F290" s="245" t="s">
        <v>152</v>
      </c>
      <c r="J290" s="245" t="s">
        <v>152</v>
      </c>
      <c r="K290" s="245" t="s">
        <v>152</v>
      </c>
      <c r="M290" s="245" t="s">
        <v>152</v>
      </c>
      <c r="AT290" s="245" t="s">
        <v>112</v>
      </c>
    </row>
    <row r="291" spans="1:46" s="245" customFormat="1" ht="13.8" x14ac:dyDescent="0.25">
      <c r="A291" s="245">
        <v>428595</v>
      </c>
      <c r="B291" s="245" t="s">
        <v>112</v>
      </c>
      <c r="C291" s="245" t="s">
        <v>150</v>
      </c>
      <c r="D291" s="245" t="s">
        <v>150</v>
      </c>
      <c r="I291" s="245" t="s">
        <v>150</v>
      </c>
      <c r="J291" s="245" t="s">
        <v>150</v>
      </c>
      <c r="L291" s="245" t="s">
        <v>152</v>
      </c>
      <c r="M291" s="245" t="s">
        <v>152</v>
      </c>
      <c r="AT291" s="245" t="s">
        <v>112</v>
      </c>
    </row>
    <row r="292" spans="1:46" s="245" customFormat="1" ht="13.8" x14ac:dyDescent="0.25">
      <c r="A292" s="245">
        <v>428598</v>
      </c>
      <c r="B292" s="245" t="s">
        <v>112</v>
      </c>
      <c r="C292" s="245" t="s">
        <v>150</v>
      </c>
      <c r="E292" s="245" t="s">
        <v>150</v>
      </c>
      <c r="G292" s="245" t="s">
        <v>150</v>
      </c>
      <c r="I292" s="245" t="s">
        <v>150</v>
      </c>
      <c r="J292" s="245" t="s">
        <v>150</v>
      </c>
      <c r="K292" s="245" t="s">
        <v>150</v>
      </c>
      <c r="L292" s="245" t="s">
        <v>150</v>
      </c>
      <c r="M292" s="245" t="s">
        <v>150</v>
      </c>
      <c r="AT292" s="245" t="s">
        <v>112</v>
      </c>
    </row>
    <row r="293" spans="1:46" s="245" customFormat="1" ht="13.8" x14ac:dyDescent="0.25">
      <c r="A293" s="245">
        <v>428599</v>
      </c>
      <c r="B293" s="245" t="s">
        <v>112</v>
      </c>
      <c r="C293" s="245" t="s">
        <v>152</v>
      </c>
      <c r="D293" s="245" t="s">
        <v>152</v>
      </c>
      <c r="E293" s="245" t="s">
        <v>152</v>
      </c>
      <c r="F293" s="245" t="s">
        <v>152</v>
      </c>
      <c r="G293" s="245" t="s">
        <v>152</v>
      </c>
      <c r="H293" s="245" t="s">
        <v>152</v>
      </c>
      <c r="I293" s="245" t="s">
        <v>150</v>
      </c>
      <c r="J293" s="245" t="s">
        <v>150</v>
      </c>
      <c r="K293" s="245" t="s">
        <v>150</v>
      </c>
      <c r="L293" s="245" t="s">
        <v>150</v>
      </c>
      <c r="M293" s="245" t="s">
        <v>150</v>
      </c>
      <c r="AT293" s="245" t="s">
        <v>112</v>
      </c>
    </row>
    <row r="294" spans="1:46" s="245" customFormat="1" ht="13.8" x14ac:dyDescent="0.25">
      <c r="A294" s="245">
        <v>428607</v>
      </c>
      <c r="B294" s="245" t="s">
        <v>112</v>
      </c>
      <c r="C294" s="245" t="s">
        <v>152</v>
      </c>
      <c r="G294" s="245" t="s">
        <v>154</v>
      </c>
      <c r="H294" s="245" t="s">
        <v>154</v>
      </c>
      <c r="I294" s="245" t="s">
        <v>150</v>
      </c>
      <c r="L294" s="245" t="s">
        <v>150</v>
      </c>
      <c r="AT294" s="245" t="s">
        <v>112</v>
      </c>
    </row>
    <row r="295" spans="1:46" s="245" customFormat="1" ht="13.8" x14ac:dyDescent="0.25">
      <c r="A295" s="245">
        <v>428613</v>
      </c>
      <c r="B295" s="245" t="s">
        <v>112</v>
      </c>
      <c r="C295" s="245" t="s">
        <v>152</v>
      </c>
      <c r="D295" s="245" t="s">
        <v>152</v>
      </c>
      <c r="E295" s="245" t="s">
        <v>152</v>
      </c>
      <c r="F295" s="245" t="s">
        <v>150</v>
      </c>
      <c r="G295" s="245" t="s">
        <v>152</v>
      </c>
      <c r="H295" s="245" t="s">
        <v>152</v>
      </c>
      <c r="I295" s="245" t="s">
        <v>150</v>
      </c>
      <c r="J295" s="245" t="s">
        <v>150</v>
      </c>
      <c r="K295" s="245" t="s">
        <v>150</v>
      </c>
      <c r="L295" s="245" t="s">
        <v>150</v>
      </c>
      <c r="M295" s="245" t="s">
        <v>150</v>
      </c>
      <c r="AT295" s="245" t="s">
        <v>112</v>
      </c>
    </row>
    <row r="296" spans="1:46" s="245" customFormat="1" ht="13.8" x14ac:dyDescent="0.25">
      <c r="A296" s="245">
        <v>428614</v>
      </c>
      <c r="B296" s="245" t="s">
        <v>112</v>
      </c>
      <c r="G296" s="245" t="s">
        <v>154</v>
      </c>
      <c r="H296" s="245" t="s">
        <v>154</v>
      </c>
      <c r="I296" s="245" t="s">
        <v>152</v>
      </c>
      <c r="K296" s="245" t="s">
        <v>152</v>
      </c>
      <c r="L296" s="245" t="s">
        <v>152</v>
      </c>
      <c r="AT296" s="245" t="s">
        <v>112</v>
      </c>
    </row>
    <row r="297" spans="1:46" s="245" customFormat="1" ht="13.8" x14ac:dyDescent="0.25">
      <c r="A297" s="245">
        <v>428618</v>
      </c>
      <c r="B297" s="245" t="s">
        <v>112</v>
      </c>
      <c r="C297" s="245" t="s">
        <v>152</v>
      </c>
      <c r="D297" s="245" t="s">
        <v>150</v>
      </c>
      <c r="E297" s="245" t="s">
        <v>152</v>
      </c>
      <c r="F297" s="245" t="s">
        <v>152</v>
      </c>
      <c r="G297" s="245" t="s">
        <v>152</v>
      </c>
      <c r="H297" s="245" t="s">
        <v>150</v>
      </c>
      <c r="I297" s="245" t="s">
        <v>150</v>
      </c>
      <c r="J297" s="245" t="s">
        <v>150</v>
      </c>
      <c r="K297" s="245" t="s">
        <v>150</v>
      </c>
      <c r="L297" s="245" t="s">
        <v>150</v>
      </c>
      <c r="M297" s="245" t="s">
        <v>150</v>
      </c>
      <c r="AT297" s="245" t="s">
        <v>112</v>
      </c>
    </row>
    <row r="298" spans="1:46" s="245" customFormat="1" ht="13.8" x14ac:dyDescent="0.25">
      <c r="A298" s="245">
        <v>428619</v>
      </c>
      <c r="B298" s="245" t="s">
        <v>112</v>
      </c>
      <c r="E298" s="245" t="s">
        <v>152</v>
      </c>
      <c r="I298" s="245" t="s">
        <v>152</v>
      </c>
      <c r="J298" s="245" t="s">
        <v>152</v>
      </c>
      <c r="K298" s="245" t="s">
        <v>152</v>
      </c>
      <c r="M298" s="245" t="s">
        <v>152</v>
      </c>
      <c r="AT298" s="245" t="s">
        <v>112</v>
      </c>
    </row>
    <row r="299" spans="1:46" s="245" customFormat="1" ht="13.8" x14ac:dyDescent="0.25">
      <c r="A299" s="245">
        <v>428620</v>
      </c>
      <c r="B299" s="245" t="s">
        <v>112</v>
      </c>
      <c r="C299" s="245" t="s">
        <v>154</v>
      </c>
      <c r="E299" s="245" t="s">
        <v>150</v>
      </c>
      <c r="H299" s="245" t="s">
        <v>152</v>
      </c>
      <c r="I299" s="245" t="s">
        <v>152</v>
      </c>
      <c r="L299" s="245" t="s">
        <v>150</v>
      </c>
      <c r="AT299" s="245" t="s">
        <v>112</v>
      </c>
    </row>
    <row r="300" spans="1:46" s="245" customFormat="1" ht="13.8" x14ac:dyDescent="0.25">
      <c r="A300" s="245">
        <v>428623</v>
      </c>
      <c r="B300" s="245" t="s">
        <v>112</v>
      </c>
      <c r="F300" s="245" t="s">
        <v>152</v>
      </c>
      <c r="G300" s="245" t="s">
        <v>152</v>
      </c>
      <c r="H300" s="245" t="s">
        <v>150</v>
      </c>
      <c r="I300" s="245" t="s">
        <v>152</v>
      </c>
      <c r="J300" s="245" t="s">
        <v>152</v>
      </c>
      <c r="L300" s="245" t="s">
        <v>150</v>
      </c>
      <c r="AT300" s="245" t="s">
        <v>112</v>
      </c>
    </row>
    <row r="301" spans="1:46" s="245" customFormat="1" ht="13.8" x14ac:dyDescent="0.25">
      <c r="A301" s="245">
        <v>428624</v>
      </c>
      <c r="B301" s="245" t="s">
        <v>112</v>
      </c>
      <c r="D301" s="245" t="s">
        <v>152</v>
      </c>
      <c r="E301" s="245" t="s">
        <v>150</v>
      </c>
      <c r="F301" s="245" t="s">
        <v>154</v>
      </c>
      <c r="G301" s="245" t="s">
        <v>152</v>
      </c>
      <c r="H301" s="245" t="s">
        <v>152</v>
      </c>
      <c r="I301" s="245" t="s">
        <v>150</v>
      </c>
      <c r="J301" s="245" t="s">
        <v>150</v>
      </c>
      <c r="K301" s="245" t="s">
        <v>150</v>
      </c>
      <c r="L301" s="245" t="s">
        <v>150</v>
      </c>
      <c r="M301" s="245" t="s">
        <v>150</v>
      </c>
      <c r="AT301" s="245" t="s">
        <v>112</v>
      </c>
    </row>
    <row r="302" spans="1:46" s="245" customFormat="1" ht="13.8" x14ac:dyDescent="0.25">
      <c r="A302" s="245">
        <v>428630</v>
      </c>
      <c r="B302" s="245" t="s">
        <v>112</v>
      </c>
      <c r="C302" s="245" t="s">
        <v>152</v>
      </c>
      <c r="D302" s="245" t="s">
        <v>152</v>
      </c>
      <c r="G302" s="245" t="s">
        <v>152</v>
      </c>
      <c r="H302" s="245" t="s">
        <v>152</v>
      </c>
      <c r="I302" s="245" t="s">
        <v>150</v>
      </c>
      <c r="J302" s="245" t="s">
        <v>150</v>
      </c>
      <c r="K302" s="245" t="s">
        <v>150</v>
      </c>
      <c r="L302" s="245" t="s">
        <v>150</v>
      </c>
      <c r="M302" s="245" t="s">
        <v>150</v>
      </c>
      <c r="AT302" s="245" t="s">
        <v>112</v>
      </c>
    </row>
    <row r="303" spans="1:46" s="245" customFormat="1" ht="13.8" x14ac:dyDescent="0.25">
      <c r="A303" s="245">
        <v>428633</v>
      </c>
      <c r="B303" s="245" t="s">
        <v>112</v>
      </c>
      <c r="C303" s="245" t="s">
        <v>152</v>
      </c>
      <c r="D303" s="245" t="s">
        <v>152</v>
      </c>
      <c r="E303" s="245" t="s">
        <v>150</v>
      </c>
      <c r="F303" s="245" t="s">
        <v>152</v>
      </c>
      <c r="G303" s="245" t="s">
        <v>152</v>
      </c>
      <c r="H303" s="245" t="s">
        <v>152</v>
      </c>
      <c r="I303" s="245" t="s">
        <v>150</v>
      </c>
      <c r="J303" s="245" t="s">
        <v>150</v>
      </c>
      <c r="K303" s="245" t="s">
        <v>150</v>
      </c>
      <c r="L303" s="245" t="s">
        <v>150</v>
      </c>
      <c r="M303" s="245" t="s">
        <v>150</v>
      </c>
      <c r="AT303" s="245" t="s">
        <v>112</v>
      </c>
    </row>
    <row r="304" spans="1:46" s="245" customFormat="1" ht="13.8" x14ac:dyDescent="0.25">
      <c r="A304" s="245">
        <v>428634</v>
      </c>
      <c r="B304" s="245" t="s">
        <v>112</v>
      </c>
      <c r="C304" s="245" t="s">
        <v>150</v>
      </c>
      <c r="D304" s="245" t="s">
        <v>150</v>
      </c>
      <c r="E304" s="245" t="s">
        <v>152</v>
      </c>
      <c r="F304" s="245" t="s">
        <v>150</v>
      </c>
      <c r="G304" s="245" t="s">
        <v>152</v>
      </c>
      <c r="H304" s="245" t="s">
        <v>154</v>
      </c>
      <c r="I304" s="245" t="s">
        <v>150</v>
      </c>
      <c r="J304" s="245" t="s">
        <v>150</v>
      </c>
      <c r="K304" s="245" t="s">
        <v>150</v>
      </c>
      <c r="L304" s="245" t="s">
        <v>150</v>
      </c>
      <c r="M304" s="245" t="s">
        <v>150</v>
      </c>
      <c r="AT304" s="245" t="s">
        <v>112</v>
      </c>
    </row>
    <row r="305" spans="1:46" s="245" customFormat="1" ht="13.8" x14ac:dyDescent="0.25">
      <c r="A305" s="245">
        <v>428635</v>
      </c>
      <c r="B305" s="245" t="s">
        <v>112</v>
      </c>
      <c r="C305" s="245" t="s">
        <v>152</v>
      </c>
      <c r="D305" s="245" t="s">
        <v>150</v>
      </c>
      <c r="G305" s="245" t="s">
        <v>152</v>
      </c>
      <c r="H305" s="245" t="s">
        <v>154</v>
      </c>
      <c r="I305" s="245" t="s">
        <v>150</v>
      </c>
      <c r="J305" s="245" t="s">
        <v>150</v>
      </c>
      <c r="L305" s="245" t="s">
        <v>150</v>
      </c>
      <c r="M305" s="245" t="s">
        <v>150</v>
      </c>
      <c r="AT305" s="245" t="s">
        <v>112</v>
      </c>
    </row>
    <row r="306" spans="1:46" s="245" customFormat="1" ht="13.8" x14ac:dyDescent="0.25">
      <c r="A306" s="245">
        <v>428636</v>
      </c>
      <c r="B306" s="245" t="s">
        <v>112</v>
      </c>
      <c r="D306" s="245" t="s">
        <v>154</v>
      </c>
      <c r="G306" s="245" t="s">
        <v>152</v>
      </c>
      <c r="H306" s="245" t="s">
        <v>152</v>
      </c>
      <c r="I306" s="245" t="s">
        <v>150</v>
      </c>
      <c r="J306" s="245" t="s">
        <v>150</v>
      </c>
      <c r="K306" s="245" t="s">
        <v>150</v>
      </c>
      <c r="L306" s="245" t="s">
        <v>150</v>
      </c>
      <c r="M306" s="245" t="s">
        <v>150</v>
      </c>
      <c r="AT306" s="245" t="s">
        <v>112</v>
      </c>
    </row>
    <row r="307" spans="1:46" s="245" customFormat="1" ht="13.8" x14ac:dyDescent="0.25">
      <c r="A307" s="245">
        <v>428637</v>
      </c>
      <c r="B307" s="245" t="s">
        <v>112</v>
      </c>
      <c r="C307" s="245" t="s">
        <v>152</v>
      </c>
      <c r="D307" s="245" t="s">
        <v>152</v>
      </c>
      <c r="E307" s="245" t="s">
        <v>152</v>
      </c>
      <c r="F307" s="245" t="s">
        <v>152</v>
      </c>
      <c r="G307" s="245" t="s">
        <v>152</v>
      </c>
      <c r="H307" s="245" t="s">
        <v>152</v>
      </c>
      <c r="I307" s="245" t="s">
        <v>150</v>
      </c>
      <c r="J307" s="245" t="s">
        <v>150</v>
      </c>
      <c r="K307" s="245" t="s">
        <v>150</v>
      </c>
      <c r="L307" s="245" t="s">
        <v>150</v>
      </c>
      <c r="M307" s="245" t="s">
        <v>150</v>
      </c>
      <c r="AT307" s="245" t="s">
        <v>112</v>
      </c>
    </row>
    <row r="308" spans="1:46" s="245" customFormat="1" ht="13.8" x14ac:dyDescent="0.25">
      <c r="A308" s="245">
        <v>428638</v>
      </c>
      <c r="B308" s="245" t="s">
        <v>112</v>
      </c>
      <c r="D308" s="245" t="s">
        <v>150</v>
      </c>
      <c r="E308" s="245" t="s">
        <v>152</v>
      </c>
      <c r="G308" s="245" t="s">
        <v>150</v>
      </c>
      <c r="J308" s="245" t="s">
        <v>152</v>
      </c>
      <c r="K308" s="245" t="s">
        <v>152</v>
      </c>
      <c r="L308" s="245" t="s">
        <v>150</v>
      </c>
      <c r="M308" s="245" t="s">
        <v>150</v>
      </c>
      <c r="AT308" s="245" t="s">
        <v>112</v>
      </c>
    </row>
    <row r="309" spans="1:46" s="245" customFormat="1" ht="13.8" x14ac:dyDescent="0.25">
      <c r="A309" s="245">
        <v>428644</v>
      </c>
      <c r="B309" s="245" t="s">
        <v>112</v>
      </c>
      <c r="C309" s="245" t="s">
        <v>152</v>
      </c>
      <c r="D309" s="245" t="s">
        <v>152</v>
      </c>
      <c r="E309" s="245" t="s">
        <v>152</v>
      </c>
      <c r="F309" s="245" t="s">
        <v>152</v>
      </c>
      <c r="G309" s="245" t="s">
        <v>152</v>
      </c>
      <c r="H309" s="245" t="s">
        <v>152</v>
      </c>
      <c r="I309" s="245" t="s">
        <v>150</v>
      </c>
      <c r="J309" s="245" t="s">
        <v>150</v>
      </c>
      <c r="K309" s="245" t="s">
        <v>150</v>
      </c>
      <c r="L309" s="245" t="s">
        <v>150</v>
      </c>
      <c r="M309" s="245" t="s">
        <v>150</v>
      </c>
      <c r="AT309" s="245" t="s">
        <v>112</v>
      </c>
    </row>
    <row r="310" spans="1:46" s="245" customFormat="1" ht="13.8" x14ac:dyDescent="0.25">
      <c r="A310" s="245">
        <v>428646</v>
      </c>
      <c r="B310" s="245" t="s">
        <v>112</v>
      </c>
      <c r="C310" s="245" t="s">
        <v>154</v>
      </c>
      <c r="D310" s="245" t="s">
        <v>154</v>
      </c>
      <c r="E310" s="245" t="s">
        <v>154</v>
      </c>
      <c r="G310" s="245" t="s">
        <v>154</v>
      </c>
      <c r="H310" s="245" t="s">
        <v>154</v>
      </c>
      <c r="I310" s="245" t="s">
        <v>152</v>
      </c>
      <c r="J310" s="245" t="s">
        <v>152</v>
      </c>
      <c r="L310" s="245" t="s">
        <v>152</v>
      </c>
      <c r="AT310" s="245" t="s">
        <v>112</v>
      </c>
    </row>
    <row r="311" spans="1:46" s="245" customFormat="1" ht="13.8" x14ac:dyDescent="0.25">
      <c r="A311" s="245">
        <v>428650</v>
      </c>
      <c r="B311" s="245" t="s">
        <v>112</v>
      </c>
      <c r="C311" s="245" t="s">
        <v>152</v>
      </c>
      <c r="D311" s="245" t="s">
        <v>150</v>
      </c>
      <c r="E311" s="245" t="s">
        <v>152</v>
      </c>
      <c r="F311" s="245" t="s">
        <v>152</v>
      </c>
      <c r="G311" s="245" t="s">
        <v>150</v>
      </c>
      <c r="H311" s="245" t="s">
        <v>152</v>
      </c>
      <c r="I311" s="245" t="s">
        <v>150</v>
      </c>
      <c r="J311" s="245" t="s">
        <v>150</v>
      </c>
      <c r="K311" s="245" t="s">
        <v>150</v>
      </c>
      <c r="L311" s="245" t="s">
        <v>150</v>
      </c>
      <c r="M311" s="245" t="s">
        <v>150</v>
      </c>
      <c r="AT311" s="245" t="s">
        <v>112</v>
      </c>
    </row>
    <row r="312" spans="1:46" s="245" customFormat="1" ht="13.8" x14ac:dyDescent="0.25">
      <c r="A312" s="245">
        <v>428652</v>
      </c>
      <c r="B312" s="245" t="s">
        <v>112</v>
      </c>
      <c r="C312" s="245" t="s">
        <v>152</v>
      </c>
      <c r="D312" s="245" t="s">
        <v>152</v>
      </c>
      <c r="E312" s="245" t="s">
        <v>150</v>
      </c>
      <c r="F312" s="245" t="s">
        <v>150</v>
      </c>
      <c r="G312" s="245" t="s">
        <v>150</v>
      </c>
      <c r="H312" s="245" t="s">
        <v>150</v>
      </c>
      <c r="I312" s="245" t="s">
        <v>150</v>
      </c>
      <c r="J312" s="245" t="s">
        <v>150</v>
      </c>
      <c r="K312" s="245" t="s">
        <v>150</v>
      </c>
      <c r="L312" s="245" t="s">
        <v>150</v>
      </c>
      <c r="M312" s="245" t="s">
        <v>150</v>
      </c>
      <c r="AT312" s="245" t="s">
        <v>112</v>
      </c>
    </row>
    <row r="313" spans="1:46" s="245" customFormat="1" ht="13.8" x14ac:dyDescent="0.25">
      <c r="A313" s="245">
        <v>428653</v>
      </c>
      <c r="B313" s="245" t="s">
        <v>112</v>
      </c>
      <c r="D313" s="245" t="s">
        <v>152</v>
      </c>
      <c r="E313" s="245" t="s">
        <v>150</v>
      </c>
      <c r="F313" s="245" t="s">
        <v>150</v>
      </c>
      <c r="G313" s="245" t="s">
        <v>152</v>
      </c>
      <c r="H313" s="245" t="s">
        <v>150</v>
      </c>
      <c r="I313" s="245" t="s">
        <v>150</v>
      </c>
      <c r="J313" s="245" t="s">
        <v>150</v>
      </c>
      <c r="K313" s="245" t="s">
        <v>150</v>
      </c>
      <c r="L313" s="245" t="s">
        <v>150</v>
      </c>
      <c r="M313" s="245" t="s">
        <v>150</v>
      </c>
      <c r="AT313" s="245" t="s">
        <v>112</v>
      </c>
    </row>
    <row r="314" spans="1:46" s="245" customFormat="1" ht="13.8" x14ac:dyDescent="0.25">
      <c r="A314" s="245">
        <v>428655</v>
      </c>
      <c r="B314" s="245" t="s">
        <v>112</v>
      </c>
      <c r="C314" s="245" t="s">
        <v>150</v>
      </c>
      <c r="D314" s="245" t="s">
        <v>150</v>
      </c>
      <c r="E314" s="245" t="s">
        <v>150</v>
      </c>
      <c r="F314" s="245" t="s">
        <v>150</v>
      </c>
      <c r="G314" s="245" t="s">
        <v>150</v>
      </c>
      <c r="H314" s="245" t="s">
        <v>150</v>
      </c>
      <c r="I314" s="245" t="s">
        <v>150</v>
      </c>
      <c r="J314" s="245" t="s">
        <v>150</v>
      </c>
      <c r="K314" s="245" t="s">
        <v>150</v>
      </c>
      <c r="L314" s="245" t="s">
        <v>150</v>
      </c>
      <c r="M314" s="245" t="s">
        <v>150</v>
      </c>
      <c r="AT314" s="245" t="s">
        <v>112</v>
      </c>
    </row>
    <row r="315" spans="1:46" s="245" customFormat="1" ht="13.8" x14ac:dyDescent="0.25">
      <c r="A315" s="245">
        <v>428663</v>
      </c>
      <c r="B315" s="245" t="s">
        <v>112</v>
      </c>
      <c r="C315" s="245" t="s">
        <v>154</v>
      </c>
      <c r="D315" s="245" t="s">
        <v>152</v>
      </c>
      <c r="F315" s="245" t="s">
        <v>150</v>
      </c>
      <c r="G315" s="245" t="s">
        <v>154</v>
      </c>
      <c r="H315" s="245" t="s">
        <v>154</v>
      </c>
      <c r="I315" s="245" t="s">
        <v>152</v>
      </c>
      <c r="J315" s="245" t="s">
        <v>150</v>
      </c>
      <c r="K315" s="245" t="s">
        <v>150</v>
      </c>
      <c r="L315" s="245" t="s">
        <v>150</v>
      </c>
      <c r="M315" s="245" t="s">
        <v>150</v>
      </c>
      <c r="AT315" s="245" t="s">
        <v>112</v>
      </c>
    </row>
    <row r="316" spans="1:46" s="245" customFormat="1" ht="13.8" x14ac:dyDescent="0.25">
      <c r="A316" s="245">
        <v>428665</v>
      </c>
      <c r="B316" s="245" t="s">
        <v>112</v>
      </c>
      <c r="C316" s="245" t="s">
        <v>152</v>
      </c>
      <c r="D316" s="245" t="s">
        <v>152</v>
      </c>
      <c r="E316" s="245" t="s">
        <v>152</v>
      </c>
      <c r="F316" s="245" t="s">
        <v>152</v>
      </c>
      <c r="G316" s="245" t="s">
        <v>152</v>
      </c>
      <c r="H316" s="245" t="s">
        <v>150</v>
      </c>
      <c r="I316" s="245" t="s">
        <v>150</v>
      </c>
      <c r="J316" s="245" t="s">
        <v>150</v>
      </c>
      <c r="K316" s="245" t="s">
        <v>150</v>
      </c>
      <c r="L316" s="245" t="s">
        <v>150</v>
      </c>
      <c r="M316" s="245" t="s">
        <v>150</v>
      </c>
      <c r="AT316" s="245" t="s">
        <v>112</v>
      </c>
    </row>
    <row r="317" spans="1:46" s="245" customFormat="1" ht="13.8" x14ac:dyDescent="0.25">
      <c r="A317" s="245">
        <v>428667</v>
      </c>
      <c r="B317" s="245" t="s">
        <v>112</v>
      </c>
      <c r="C317" s="245" t="s">
        <v>154</v>
      </c>
      <c r="F317" s="245" t="s">
        <v>154</v>
      </c>
      <c r="G317" s="245" t="s">
        <v>154</v>
      </c>
      <c r="H317" s="245" t="s">
        <v>154</v>
      </c>
      <c r="I317" s="245" t="s">
        <v>154</v>
      </c>
      <c r="L317" s="245" t="s">
        <v>154</v>
      </c>
      <c r="M317" s="245" t="s">
        <v>154</v>
      </c>
      <c r="AT317" s="245" t="s">
        <v>112</v>
      </c>
    </row>
    <row r="318" spans="1:46" s="245" customFormat="1" ht="13.8" x14ac:dyDescent="0.25">
      <c r="A318" s="245">
        <v>428668</v>
      </c>
      <c r="B318" s="245" t="s">
        <v>112</v>
      </c>
      <c r="C318" s="245" t="s">
        <v>152</v>
      </c>
      <c r="D318" s="245" t="s">
        <v>152</v>
      </c>
      <c r="E318" s="245" t="s">
        <v>152</v>
      </c>
      <c r="F318" s="245" t="s">
        <v>152</v>
      </c>
      <c r="G318" s="245" t="s">
        <v>152</v>
      </c>
      <c r="H318" s="245" t="s">
        <v>152</v>
      </c>
      <c r="I318" s="245" t="s">
        <v>150</v>
      </c>
      <c r="J318" s="245" t="s">
        <v>150</v>
      </c>
      <c r="K318" s="245" t="s">
        <v>150</v>
      </c>
      <c r="L318" s="245" t="s">
        <v>150</v>
      </c>
      <c r="M318" s="245" t="s">
        <v>150</v>
      </c>
      <c r="AT318" s="245" t="s">
        <v>112</v>
      </c>
    </row>
    <row r="319" spans="1:46" s="245" customFormat="1" ht="13.8" x14ac:dyDescent="0.25">
      <c r="A319" s="245">
        <v>428671</v>
      </c>
      <c r="B319" s="245" t="s">
        <v>112</v>
      </c>
      <c r="C319" s="245" t="s">
        <v>154</v>
      </c>
      <c r="D319" s="245" t="s">
        <v>152</v>
      </c>
      <c r="G319" s="245" t="s">
        <v>152</v>
      </c>
      <c r="H319" s="245" t="s">
        <v>150</v>
      </c>
      <c r="I319" s="245" t="s">
        <v>150</v>
      </c>
      <c r="J319" s="245" t="s">
        <v>152</v>
      </c>
      <c r="K319" s="245" t="s">
        <v>152</v>
      </c>
      <c r="L319" s="245" t="s">
        <v>150</v>
      </c>
      <c r="M319" s="245" t="s">
        <v>150</v>
      </c>
      <c r="AT319" s="245" t="s">
        <v>112</v>
      </c>
    </row>
    <row r="320" spans="1:46" s="245" customFormat="1" ht="13.8" x14ac:dyDescent="0.25">
      <c r="A320" s="245">
        <v>428672</v>
      </c>
      <c r="B320" s="245" t="s">
        <v>112</v>
      </c>
      <c r="C320" s="245" t="s">
        <v>150</v>
      </c>
      <c r="D320" s="245" t="s">
        <v>150</v>
      </c>
      <c r="E320" s="245" t="s">
        <v>152</v>
      </c>
      <c r="F320" s="245" t="s">
        <v>152</v>
      </c>
      <c r="G320" s="245" t="s">
        <v>150</v>
      </c>
      <c r="H320" s="245" t="s">
        <v>152</v>
      </c>
      <c r="I320" s="245" t="s">
        <v>150</v>
      </c>
      <c r="J320" s="245" t="s">
        <v>150</v>
      </c>
      <c r="K320" s="245" t="s">
        <v>150</v>
      </c>
      <c r="L320" s="245" t="s">
        <v>150</v>
      </c>
      <c r="M320" s="245" t="s">
        <v>150</v>
      </c>
      <c r="AT320" s="245" t="s">
        <v>112</v>
      </c>
    </row>
    <row r="321" spans="1:65" s="245" customFormat="1" ht="13.8" x14ac:dyDescent="0.25">
      <c r="A321" s="245">
        <v>428673</v>
      </c>
      <c r="B321" s="245" t="s">
        <v>112</v>
      </c>
      <c r="C321" s="245" t="s">
        <v>152</v>
      </c>
      <c r="D321" s="245" t="s">
        <v>152</v>
      </c>
      <c r="E321" s="245" t="s">
        <v>152</v>
      </c>
      <c r="F321" s="245" t="s">
        <v>150</v>
      </c>
      <c r="G321" s="245" t="s">
        <v>150</v>
      </c>
      <c r="H321" s="245" t="s">
        <v>150</v>
      </c>
      <c r="I321" s="245" t="s">
        <v>150</v>
      </c>
      <c r="J321" s="245" t="s">
        <v>150</v>
      </c>
      <c r="K321" s="245" t="s">
        <v>150</v>
      </c>
      <c r="L321" s="245" t="s">
        <v>150</v>
      </c>
      <c r="M321" s="245" t="s">
        <v>150</v>
      </c>
      <c r="AT321" s="245" t="s">
        <v>112</v>
      </c>
    </row>
    <row r="322" spans="1:65" s="245" customFormat="1" ht="13.8" x14ac:dyDescent="0.25">
      <c r="A322" s="245">
        <v>428676</v>
      </c>
      <c r="B322" s="245" t="s">
        <v>112</v>
      </c>
      <c r="C322" s="245" t="s">
        <v>154</v>
      </c>
      <c r="D322" s="245" t="s">
        <v>154</v>
      </c>
      <c r="E322" s="245" t="s">
        <v>154</v>
      </c>
      <c r="F322" s="245" t="s">
        <v>154</v>
      </c>
      <c r="G322" s="245" t="s">
        <v>154</v>
      </c>
      <c r="H322" s="245" t="s">
        <v>152</v>
      </c>
      <c r="I322" s="245" t="s">
        <v>152</v>
      </c>
      <c r="J322" s="245" t="s">
        <v>152</v>
      </c>
      <c r="L322" s="245" t="s">
        <v>150</v>
      </c>
      <c r="M322" s="245" t="s">
        <v>152</v>
      </c>
      <c r="AT322" s="245" t="s">
        <v>112</v>
      </c>
    </row>
    <row r="323" spans="1:65" s="245" customFormat="1" ht="13.8" x14ac:dyDescent="0.25">
      <c r="A323" s="245">
        <v>428677</v>
      </c>
      <c r="B323" s="245" t="s">
        <v>112</v>
      </c>
      <c r="D323" s="245" t="s">
        <v>152</v>
      </c>
      <c r="G323" s="245" t="s">
        <v>152</v>
      </c>
      <c r="H323" s="245" t="s">
        <v>150</v>
      </c>
      <c r="I323" s="245" t="s">
        <v>152</v>
      </c>
      <c r="J323" s="245" t="s">
        <v>152</v>
      </c>
      <c r="L323" s="245" t="s">
        <v>150</v>
      </c>
      <c r="M323" s="245" t="s">
        <v>150</v>
      </c>
      <c r="AT323" s="245" t="s">
        <v>112</v>
      </c>
    </row>
    <row r="324" spans="1:65" s="245" customFormat="1" ht="13.8" x14ac:dyDescent="0.25">
      <c r="A324" s="245">
        <v>428681</v>
      </c>
      <c r="B324" s="245" t="s">
        <v>112</v>
      </c>
      <c r="C324" s="245" t="s">
        <v>154</v>
      </c>
      <c r="E324" s="245" t="s">
        <v>154</v>
      </c>
      <c r="I324" s="245" t="s">
        <v>152</v>
      </c>
      <c r="K324" s="245" t="s">
        <v>152</v>
      </c>
      <c r="L324" s="245" t="s">
        <v>152</v>
      </c>
      <c r="AT324" s="245" t="s">
        <v>112</v>
      </c>
    </row>
    <row r="325" spans="1:65" s="245" customFormat="1" ht="13.8" x14ac:dyDescent="0.25">
      <c r="A325" s="245">
        <v>428684</v>
      </c>
      <c r="B325" s="245" t="s">
        <v>112</v>
      </c>
      <c r="C325" s="245" t="s">
        <v>154</v>
      </c>
      <c r="D325" s="245" t="s">
        <v>154</v>
      </c>
      <c r="F325" s="245" t="s">
        <v>152</v>
      </c>
      <c r="G325" s="245" t="s">
        <v>152</v>
      </c>
      <c r="H325" s="245" t="s">
        <v>154</v>
      </c>
      <c r="I325" s="245" t="s">
        <v>154</v>
      </c>
      <c r="J325" s="245" t="s">
        <v>152</v>
      </c>
      <c r="L325" s="245" t="s">
        <v>152</v>
      </c>
      <c r="M325" s="245" t="s">
        <v>152</v>
      </c>
      <c r="AT325" s="245" t="s">
        <v>112</v>
      </c>
    </row>
    <row r="326" spans="1:65" s="245" customFormat="1" ht="13.8" x14ac:dyDescent="0.25">
      <c r="A326" s="245">
        <v>428685</v>
      </c>
      <c r="B326" s="245" t="s">
        <v>112</v>
      </c>
      <c r="D326" s="245" t="s">
        <v>152</v>
      </c>
      <c r="G326" s="245" t="s">
        <v>152</v>
      </c>
      <c r="I326" s="245" t="s">
        <v>154</v>
      </c>
      <c r="J326" s="245" t="s">
        <v>154</v>
      </c>
      <c r="L326" s="245" t="s">
        <v>152</v>
      </c>
      <c r="M326" s="245" t="s">
        <v>154</v>
      </c>
      <c r="AT326" s="245" t="s">
        <v>112</v>
      </c>
    </row>
    <row r="327" spans="1:65" s="245" customFormat="1" ht="13.8" x14ac:dyDescent="0.25">
      <c r="A327" s="245">
        <v>428687</v>
      </c>
      <c r="B327" s="245" t="s">
        <v>112</v>
      </c>
      <c r="C327" s="245" t="s">
        <v>152</v>
      </c>
      <c r="D327" s="245" t="s">
        <v>152</v>
      </c>
      <c r="E327" s="245" t="s">
        <v>152</v>
      </c>
      <c r="F327" s="245" t="s">
        <v>152</v>
      </c>
      <c r="G327" s="245" t="s">
        <v>152</v>
      </c>
      <c r="H327" s="245" t="s">
        <v>152</v>
      </c>
      <c r="I327" s="245" t="s">
        <v>150</v>
      </c>
      <c r="J327" s="245" t="s">
        <v>150</v>
      </c>
      <c r="K327" s="245" t="s">
        <v>150</v>
      </c>
      <c r="L327" s="245" t="s">
        <v>150</v>
      </c>
      <c r="M327" s="245" t="s">
        <v>150</v>
      </c>
      <c r="AT327" s="245" t="s">
        <v>112</v>
      </c>
    </row>
    <row r="328" spans="1:65" s="245" customFormat="1" ht="13.8" x14ac:dyDescent="0.25">
      <c r="A328" s="245">
        <v>428688</v>
      </c>
      <c r="B328" s="245" t="s">
        <v>112</v>
      </c>
      <c r="C328" s="245" t="s">
        <v>150</v>
      </c>
      <c r="D328" s="245" t="s">
        <v>150</v>
      </c>
      <c r="E328" s="245" t="s">
        <v>150</v>
      </c>
      <c r="F328" s="245" t="s">
        <v>150</v>
      </c>
      <c r="G328" s="245" t="s">
        <v>150</v>
      </c>
      <c r="H328" s="245" t="s">
        <v>150</v>
      </c>
      <c r="I328" s="245" t="s">
        <v>150</v>
      </c>
      <c r="J328" s="245" t="s">
        <v>150</v>
      </c>
      <c r="K328" s="245" t="s">
        <v>150</v>
      </c>
      <c r="L328" s="245" t="s">
        <v>150</v>
      </c>
      <c r="M328" s="245" t="s">
        <v>150</v>
      </c>
      <c r="AT328" s="245" t="s">
        <v>112</v>
      </c>
    </row>
    <row r="329" spans="1:65" s="245" customFormat="1" ht="13.8" x14ac:dyDescent="0.25">
      <c r="A329" s="245">
        <v>428690</v>
      </c>
      <c r="B329" s="245" t="s">
        <v>112</v>
      </c>
      <c r="D329" s="245" t="s">
        <v>154</v>
      </c>
      <c r="G329" s="245" t="s">
        <v>150</v>
      </c>
      <c r="J329" s="245" t="s">
        <v>152</v>
      </c>
      <c r="L329" s="245" t="s">
        <v>150</v>
      </c>
      <c r="M329" s="245" t="s">
        <v>154</v>
      </c>
      <c r="AT329" s="245" t="s">
        <v>112</v>
      </c>
    </row>
    <row r="330" spans="1:65" s="245" customFormat="1" ht="13.8" x14ac:dyDescent="0.25">
      <c r="A330" s="245">
        <v>428694</v>
      </c>
      <c r="B330" s="245" t="s">
        <v>112</v>
      </c>
      <c r="C330" s="245" t="s">
        <v>150</v>
      </c>
      <c r="D330" s="245" t="s">
        <v>154</v>
      </c>
      <c r="E330" s="245" t="s">
        <v>152</v>
      </c>
      <c r="F330" s="245" t="s">
        <v>152</v>
      </c>
      <c r="G330" s="245" t="s">
        <v>150</v>
      </c>
      <c r="H330" s="245" t="s">
        <v>150</v>
      </c>
      <c r="I330" s="245" t="s">
        <v>150</v>
      </c>
      <c r="J330" s="245" t="s">
        <v>150</v>
      </c>
      <c r="K330" s="245" t="s">
        <v>150</v>
      </c>
      <c r="L330" s="245" t="s">
        <v>150</v>
      </c>
      <c r="M330" s="245" t="s">
        <v>150</v>
      </c>
      <c r="AT330" s="245" t="s">
        <v>112</v>
      </c>
    </row>
    <row r="331" spans="1:65" s="245" customFormat="1" ht="13.8" x14ac:dyDescent="0.25">
      <c r="A331" s="245">
        <v>428695</v>
      </c>
      <c r="B331" s="245" t="s">
        <v>112</v>
      </c>
      <c r="C331" s="245" t="s">
        <v>150</v>
      </c>
      <c r="D331" s="245" t="s">
        <v>152</v>
      </c>
      <c r="G331" s="245" t="s">
        <v>152</v>
      </c>
      <c r="H331" s="245" t="s">
        <v>152</v>
      </c>
      <c r="I331" s="245" t="s">
        <v>150</v>
      </c>
      <c r="J331" s="245" t="s">
        <v>150</v>
      </c>
      <c r="K331" s="245" t="s">
        <v>150</v>
      </c>
      <c r="L331" s="245" t="s">
        <v>150</v>
      </c>
      <c r="M331" s="245" t="s">
        <v>150</v>
      </c>
      <c r="AT331" s="245" t="s">
        <v>112</v>
      </c>
    </row>
    <row r="332" spans="1:65" s="245" customFormat="1" ht="13.8" x14ac:dyDescent="0.25">
      <c r="A332" s="245">
        <v>428699</v>
      </c>
      <c r="B332" s="245" t="s">
        <v>112</v>
      </c>
      <c r="C332" s="245" t="s">
        <v>150</v>
      </c>
      <c r="D332" s="245" t="s">
        <v>150</v>
      </c>
      <c r="E332" s="245" t="s">
        <v>152</v>
      </c>
      <c r="G332" s="245" t="s">
        <v>150</v>
      </c>
      <c r="H332" s="245" t="s">
        <v>152</v>
      </c>
      <c r="I332" s="245" t="s">
        <v>150</v>
      </c>
      <c r="J332" s="245" t="s">
        <v>150</v>
      </c>
      <c r="K332" s="245" t="s">
        <v>150</v>
      </c>
      <c r="L332" s="245" t="s">
        <v>150</v>
      </c>
      <c r="M332" s="245" t="s">
        <v>150</v>
      </c>
      <c r="AT332" s="245" t="s">
        <v>112</v>
      </c>
    </row>
    <row r="333" spans="1:65" s="245" customFormat="1" ht="13.8" x14ac:dyDescent="0.25">
      <c r="A333" s="245">
        <v>428701</v>
      </c>
      <c r="B333" s="245" t="s">
        <v>112</v>
      </c>
      <c r="D333" s="245" t="s">
        <v>154</v>
      </c>
      <c r="H333" s="245" t="s">
        <v>152</v>
      </c>
      <c r="I333" s="245" t="s">
        <v>152</v>
      </c>
      <c r="J333" s="245" t="s">
        <v>152</v>
      </c>
      <c r="L333" s="245" t="s">
        <v>152</v>
      </c>
      <c r="AT333" s="245" t="s">
        <v>112</v>
      </c>
    </row>
    <row r="334" spans="1:65" s="245" customFormat="1" ht="13.8" x14ac:dyDescent="0.25">
      <c r="A334" s="245">
        <v>428703</v>
      </c>
      <c r="B334" s="245" t="s">
        <v>112</v>
      </c>
      <c r="C334" s="245" t="s">
        <v>152</v>
      </c>
      <c r="D334" s="245" t="s">
        <v>152</v>
      </c>
      <c r="E334" s="245" t="s">
        <v>152</v>
      </c>
      <c r="F334" s="245" t="s">
        <v>152</v>
      </c>
      <c r="G334" s="245" t="s">
        <v>150</v>
      </c>
      <c r="H334" s="245" t="s">
        <v>150</v>
      </c>
      <c r="I334" s="245" t="s">
        <v>150</v>
      </c>
      <c r="J334" s="245" t="s">
        <v>150</v>
      </c>
      <c r="K334" s="245" t="s">
        <v>150</v>
      </c>
      <c r="L334" s="245" t="s">
        <v>150</v>
      </c>
      <c r="M334" s="245" t="s">
        <v>150</v>
      </c>
      <c r="AT334" s="245" t="s">
        <v>112</v>
      </c>
    </row>
    <row r="335" spans="1:65" s="245" customFormat="1" ht="13.8" x14ac:dyDescent="0.25">
      <c r="A335" s="245">
        <v>428706</v>
      </c>
      <c r="B335" s="245" t="s">
        <v>112</v>
      </c>
      <c r="C335" s="245" t="s">
        <v>150</v>
      </c>
      <c r="D335" s="245" t="s">
        <v>152</v>
      </c>
      <c r="E335" s="245" t="s">
        <v>150</v>
      </c>
      <c r="F335" s="245" t="s">
        <v>152</v>
      </c>
      <c r="G335" s="245" t="s">
        <v>152</v>
      </c>
      <c r="H335" s="245" t="s">
        <v>152</v>
      </c>
      <c r="I335" s="245" t="s">
        <v>150</v>
      </c>
      <c r="J335" s="245" t="s">
        <v>150</v>
      </c>
      <c r="K335" s="245" t="s">
        <v>150</v>
      </c>
      <c r="L335" s="245" t="s">
        <v>150</v>
      </c>
      <c r="M335" s="245" t="s">
        <v>150</v>
      </c>
      <c r="AT335" s="245" t="s">
        <v>112</v>
      </c>
    </row>
    <row r="336" spans="1:65" ht="18" customHeight="1" x14ac:dyDescent="0.25">
      <c r="A336" s="255">
        <v>428710</v>
      </c>
      <c r="B336" s="255" t="s">
        <v>112</v>
      </c>
      <c r="C336" s="245" t="s">
        <v>150</v>
      </c>
      <c r="D336" s="245" t="s">
        <v>152</v>
      </c>
      <c r="E336" s="245"/>
      <c r="F336" s="245" t="s">
        <v>152</v>
      </c>
      <c r="G336" s="245" t="s">
        <v>152</v>
      </c>
      <c r="H336" s="245" t="s">
        <v>152</v>
      </c>
      <c r="I336" s="245" t="s">
        <v>150</v>
      </c>
      <c r="J336" s="245" t="s">
        <v>150</v>
      </c>
      <c r="K336" s="245" t="s">
        <v>150</v>
      </c>
      <c r="L336" s="245" t="s">
        <v>150</v>
      </c>
      <c r="M336" s="245" t="s">
        <v>150</v>
      </c>
      <c r="N336" s="245"/>
      <c r="O336" s="245"/>
      <c r="P336" s="245"/>
      <c r="Q336" s="245"/>
      <c r="R336" s="245"/>
      <c r="S336" s="245"/>
      <c r="T336" s="245"/>
      <c r="U336" s="245"/>
      <c r="V336" s="245"/>
      <c r="W336" s="245"/>
      <c r="X336" s="245"/>
      <c r="Y336" s="245"/>
      <c r="Z336" s="245"/>
      <c r="AA336" s="245"/>
      <c r="AB336" s="245"/>
      <c r="AC336" s="245"/>
      <c r="AD336" s="245"/>
      <c r="AE336" s="245"/>
      <c r="AF336" s="245"/>
      <c r="AG336" s="245"/>
      <c r="AH336" s="245"/>
      <c r="AI336" s="245"/>
      <c r="AJ336" s="245"/>
      <c r="AK336" s="245"/>
      <c r="AL336" s="245"/>
      <c r="AM336" s="245"/>
      <c r="AN336" s="245"/>
      <c r="AO336" s="245"/>
      <c r="AP336" s="245"/>
      <c r="AQ336" s="245"/>
      <c r="AR336" s="245"/>
      <c r="AS336" s="245"/>
      <c r="AT336" s="245" t="s">
        <v>112</v>
      </c>
      <c r="AU336" s="245"/>
      <c r="AV336" s="245"/>
      <c r="AW336" s="245"/>
      <c r="AX336" s="245"/>
      <c r="AY336" s="245"/>
      <c r="AZ336" s="245"/>
      <c r="BA336" s="245"/>
      <c r="BB336" s="245"/>
      <c r="BC336" s="245"/>
      <c r="BD336" s="245"/>
      <c r="BE336" s="245"/>
      <c r="BF336" s="245"/>
      <c r="BG336" s="245"/>
      <c r="BH336" s="245"/>
      <c r="BI336" s="245"/>
      <c r="BJ336" s="245"/>
      <c r="BK336" s="245"/>
      <c r="BL336" s="245"/>
      <c r="BM336" s="245"/>
    </row>
    <row r="337" spans="1:65" ht="18" customHeight="1" x14ac:dyDescent="0.25">
      <c r="A337" s="255">
        <v>428711</v>
      </c>
      <c r="B337" s="255" t="s">
        <v>112</v>
      </c>
      <c r="C337" s="245"/>
      <c r="D337" s="245" t="s">
        <v>154</v>
      </c>
      <c r="E337" s="245"/>
      <c r="F337" s="245"/>
      <c r="G337" s="245"/>
      <c r="H337" s="245" t="s">
        <v>154</v>
      </c>
      <c r="I337" s="245" t="s">
        <v>154</v>
      </c>
      <c r="J337" s="245" t="s">
        <v>152</v>
      </c>
      <c r="K337" s="245"/>
      <c r="L337" s="245" t="s">
        <v>150</v>
      </c>
      <c r="M337" s="245"/>
      <c r="N337" s="245"/>
      <c r="O337" s="245"/>
      <c r="P337" s="245"/>
      <c r="Q337" s="245"/>
      <c r="R337" s="245"/>
      <c r="S337" s="245"/>
      <c r="T337" s="245"/>
      <c r="U337" s="245"/>
      <c r="V337" s="245"/>
      <c r="W337" s="245"/>
      <c r="X337" s="245"/>
      <c r="Y337" s="245"/>
      <c r="Z337" s="245"/>
      <c r="AA337" s="245"/>
      <c r="AB337" s="245"/>
      <c r="AC337" s="245"/>
      <c r="AD337" s="245"/>
      <c r="AE337" s="245"/>
      <c r="AF337" s="245"/>
      <c r="AG337" s="245"/>
      <c r="AH337" s="245"/>
      <c r="AI337" s="245"/>
      <c r="AJ337" s="245"/>
      <c r="AK337" s="245"/>
      <c r="AL337" s="245"/>
      <c r="AM337" s="245"/>
      <c r="AN337" s="245"/>
      <c r="AO337" s="245"/>
      <c r="AP337" s="245"/>
      <c r="AQ337" s="245"/>
      <c r="AR337" s="245"/>
      <c r="AS337" s="245"/>
      <c r="AT337" s="245" t="s">
        <v>112</v>
      </c>
      <c r="AU337" s="245"/>
      <c r="AV337" s="245"/>
      <c r="AW337" s="245"/>
      <c r="AX337" s="245"/>
      <c r="AY337" s="245"/>
      <c r="AZ337" s="245"/>
      <c r="BA337" s="245"/>
      <c r="BB337" s="245"/>
      <c r="BC337" s="245"/>
      <c r="BD337" s="245"/>
      <c r="BE337" s="245"/>
      <c r="BF337" s="245"/>
      <c r="BG337" s="245"/>
      <c r="BH337" s="245"/>
      <c r="BI337" s="245"/>
      <c r="BJ337" s="245"/>
      <c r="BK337" s="245"/>
      <c r="BL337" s="245"/>
      <c r="BM337" s="245"/>
    </row>
    <row r="338" spans="1:65" ht="18" customHeight="1" x14ac:dyDescent="0.25">
      <c r="A338" s="255">
        <v>428713</v>
      </c>
      <c r="B338" s="255" t="s">
        <v>112</v>
      </c>
      <c r="C338" s="245" t="s">
        <v>150</v>
      </c>
      <c r="D338" s="245" t="s">
        <v>150</v>
      </c>
      <c r="E338" s="245" t="s">
        <v>152</v>
      </c>
      <c r="F338" s="245" t="s">
        <v>150</v>
      </c>
      <c r="G338" s="245" t="s">
        <v>150</v>
      </c>
      <c r="H338" s="245" t="s">
        <v>152</v>
      </c>
      <c r="I338" s="245" t="s">
        <v>150</v>
      </c>
      <c r="J338" s="245" t="s">
        <v>150</v>
      </c>
      <c r="K338" s="245" t="s">
        <v>150</v>
      </c>
      <c r="L338" s="245" t="s">
        <v>150</v>
      </c>
      <c r="M338" s="245" t="s">
        <v>150</v>
      </c>
      <c r="N338" s="245"/>
      <c r="O338" s="245"/>
      <c r="P338" s="245"/>
      <c r="Q338" s="245"/>
      <c r="R338" s="245"/>
      <c r="S338" s="245"/>
      <c r="T338" s="245"/>
      <c r="U338" s="245"/>
      <c r="V338" s="245"/>
      <c r="W338" s="245"/>
      <c r="X338" s="245"/>
      <c r="Y338" s="245"/>
      <c r="Z338" s="245"/>
      <c r="AA338" s="245"/>
      <c r="AB338" s="245"/>
      <c r="AC338" s="245"/>
      <c r="AD338" s="245"/>
      <c r="AE338" s="245"/>
      <c r="AF338" s="245"/>
      <c r="AG338" s="245"/>
      <c r="AH338" s="245"/>
      <c r="AI338" s="245"/>
      <c r="AJ338" s="245"/>
      <c r="AK338" s="245"/>
      <c r="AL338" s="245"/>
      <c r="AM338" s="245"/>
      <c r="AN338" s="245"/>
      <c r="AO338" s="245"/>
      <c r="AP338" s="245"/>
      <c r="AQ338" s="245"/>
      <c r="AR338" s="245"/>
      <c r="AS338" s="245"/>
      <c r="AT338" s="245" t="s">
        <v>112</v>
      </c>
      <c r="AU338" s="245"/>
      <c r="AV338" s="245"/>
      <c r="AW338" s="245"/>
      <c r="AX338" s="245"/>
      <c r="AY338" s="245"/>
      <c r="AZ338" s="245"/>
      <c r="BA338" s="245"/>
      <c r="BB338" s="245"/>
      <c r="BC338" s="245"/>
      <c r="BD338" s="245"/>
      <c r="BE338" s="245"/>
      <c r="BF338" s="245"/>
      <c r="BG338" s="245"/>
      <c r="BH338" s="245"/>
      <c r="BI338" s="245"/>
      <c r="BJ338" s="245"/>
      <c r="BK338" s="245"/>
      <c r="BL338" s="245"/>
      <c r="BM338" s="245"/>
    </row>
    <row r="339" spans="1:65" ht="18" customHeight="1" x14ac:dyDescent="0.25">
      <c r="A339" s="255">
        <v>428715</v>
      </c>
      <c r="B339" s="255" t="s">
        <v>112</v>
      </c>
      <c r="C339" s="245" t="s">
        <v>152</v>
      </c>
      <c r="D339" s="245" t="s">
        <v>152</v>
      </c>
      <c r="E339" s="245" t="s">
        <v>152</v>
      </c>
      <c r="F339" s="245" t="s">
        <v>152</v>
      </c>
      <c r="G339" s="245" t="s">
        <v>152</v>
      </c>
      <c r="H339" s="245" t="s">
        <v>150</v>
      </c>
      <c r="I339" s="245" t="s">
        <v>150</v>
      </c>
      <c r="J339" s="245" t="s">
        <v>150</v>
      </c>
      <c r="K339" s="245" t="s">
        <v>150</v>
      </c>
      <c r="L339" s="245" t="s">
        <v>150</v>
      </c>
      <c r="M339" s="245" t="s">
        <v>150</v>
      </c>
      <c r="N339" s="245"/>
      <c r="O339" s="245"/>
      <c r="P339" s="245"/>
      <c r="Q339" s="245"/>
      <c r="R339" s="245"/>
      <c r="S339" s="245"/>
      <c r="T339" s="245"/>
      <c r="U339" s="245"/>
      <c r="V339" s="245"/>
      <c r="W339" s="245"/>
      <c r="X339" s="245"/>
      <c r="Y339" s="245"/>
      <c r="Z339" s="245"/>
      <c r="AA339" s="245"/>
      <c r="AB339" s="245"/>
      <c r="AC339" s="245"/>
      <c r="AD339" s="245"/>
      <c r="AE339" s="245"/>
      <c r="AF339" s="245"/>
      <c r="AG339" s="245"/>
      <c r="AH339" s="245"/>
      <c r="AI339" s="245"/>
      <c r="AJ339" s="245"/>
      <c r="AK339" s="245"/>
      <c r="AL339" s="245"/>
      <c r="AM339" s="245"/>
      <c r="AN339" s="245"/>
      <c r="AO339" s="245"/>
      <c r="AP339" s="245"/>
      <c r="AQ339" s="245"/>
      <c r="AR339" s="245"/>
      <c r="AS339" s="245"/>
      <c r="AT339" s="245" t="s">
        <v>112</v>
      </c>
      <c r="AU339" s="245"/>
      <c r="AV339" s="245"/>
      <c r="AW339" s="245"/>
      <c r="AX339" s="245"/>
      <c r="AY339" s="245"/>
      <c r="AZ339" s="245"/>
      <c r="BA339" s="245"/>
      <c r="BB339" s="245"/>
      <c r="BC339" s="245"/>
      <c r="BD339" s="245"/>
      <c r="BE339" s="245"/>
      <c r="BF339" s="245"/>
      <c r="BG339" s="245"/>
      <c r="BH339" s="245"/>
      <c r="BI339" s="245"/>
      <c r="BJ339" s="245"/>
      <c r="BK339" s="245"/>
      <c r="BL339" s="245"/>
      <c r="BM339" s="245"/>
    </row>
    <row r="340" spans="1:65" ht="18" customHeight="1" x14ac:dyDescent="0.25">
      <c r="A340" s="255">
        <v>428718</v>
      </c>
      <c r="B340" s="255" t="s">
        <v>112</v>
      </c>
      <c r="C340" s="245"/>
      <c r="D340" s="245" t="s">
        <v>152</v>
      </c>
      <c r="E340" s="245" t="s">
        <v>152</v>
      </c>
      <c r="F340" s="245" t="s">
        <v>152</v>
      </c>
      <c r="G340" s="245" t="s">
        <v>152</v>
      </c>
      <c r="H340" s="245" t="s">
        <v>152</v>
      </c>
      <c r="I340" s="245" t="s">
        <v>150</v>
      </c>
      <c r="J340" s="245" t="s">
        <v>150</v>
      </c>
      <c r="K340" s="245" t="s">
        <v>150</v>
      </c>
      <c r="L340" s="245" t="s">
        <v>150</v>
      </c>
      <c r="M340" s="245" t="s">
        <v>150</v>
      </c>
      <c r="N340" s="245"/>
      <c r="O340" s="245"/>
      <c r="P340" s="245"/>
      <c r="Q340" s="245"/>
      <c r="R340" s="245"/>
      <c r="S340" s="245"/>
      <c r="T340" s="245"/>
      <c r="U340" s="245"/>
      <c r="V340" s="245"/>
      <c r="W340" s="245"/>
      <c r="X340" s="245"/>
      <c r="Y340" s="245"/>
      <c r="Z340" s="245"/>
      <c r="AA340" s="245"/>
      <c r="AB340" s="245"/>
      <c r="AC340" s="245"/>
      <c r="AD340" s="245"/>
      <c r="AE340" s="245"/>
      <c r="AF340" s="245"/>
      <c r="AG340" s="245"/>
      <c r="AH340" s="245"/>
      <c r="AI340" s="245"/>
      <c r="AJ340" s="245"/>
      <c r="AK340" s="245"/>
      <c r="AL340" s="245"/>
      <c r="AM340" s="245"/>
      <c r="AN340" s="245"/>
      <c r="AO340" s="245"/>
      <c r="AP340" s="245"/>
      <c r="AQ340" s="245"/>
      <c r="AR340" s="245"/>
      <c r="AS340" s="245"/>
      <c r="AT340" s="245"/>
      <c r="AU340" s="245"/>
      <c r="AV340" s="245"/>
      <c r="AW340" s="245"/>
      <c r="AX340" s="245"/>
      <c r="AY340" s="245"/>
      <c r="AZ340" s="245"/>
      <c r="BA340" s="245"/>
      <c r="BB340" s="245"/>
      <c r="BC340" s="245"/>
      <c r="BD340" s="245"/>
      <c r="BE340" s="245"/>
      <c r="BF340" s="245"/>
      <c r="BG340" s="245"/>
      <c r="BH340" s="245"/>
      <c r="BI340" s="245"/>
      <c r="BJ340" s="245"/>
      <c r="BK340" s="245"/>
      <c r="BL340" s="245"/>
      <c r="BM340" s="245"/>
    </row>
    <row r="341" spans="1:65" ht="18" customHeight="1" x14ac:dyDescent="0.25">
      <c r="A341" s="255">
        <v>428719</v>
      </c>
      <c r="B341" s="255" t="s">
        <v>112</v>
      </c>
      <c r="C341" s="245" t="s">
        <v>152</v>
      </c>
      <c r="D341" s="245" t="s">
        <v>152</v>
      </c>
      <c r="E341" s="245" t="s">
        <v>150</v>
      </c>
      <c r="F341" s="245" t="s">
        <v>150</v>
      </c>
      <c r="G341" s="245" t="s">
        <v>152</v>
      </c>
      <c r="H341" s="245" t="s">
        <v>152</v>
      </c>
      <c r="I341" s="245" t="s">
        <v>150</v>
      </c>
      <c r="J341" s="245" t="s">
        <v>150</v>
      </c>
      <c r="K341" s="245" t="s">
        <v>150</v>
      </c>
      <c r="L341" s="245" t="s">
        <v>150</v>
      </c>
      <c r="M341" s="245" t="s">
        <v>150</v>
      </c>
      <c r="N341" s="245"/>
      <c r="O341" s="245"/>
      <c r="P341" s="245"/>
      <c r="Q341" s="245"/>
      <c r="R341" s="245"/>
      <c r="S341" s="245"/>
      <c r="T341" s="245"/>
      <c r="U341" s="245"/>
      <c r="V341" s="245"/>
      <c r="W341" s="245"/>
      <c r="X341" s="245"/>
      <c r="Y341" s="245"/>
      <c r="Z341" s="245"/>
      <c r="AA341" s="245"/>
      <c r="AB341" s="245"/>
      <c r="AC341" s="245"/>
      <c r="AD341" s="245"/>
      <c r="AE341" s="245"/>
      <c r="AF341" s="245"/>
      <c r="AG341" s="245"/>
      <c r="AH341" s="245"/>
      <c r="AI341" s="245"/>
      <c r="AJ341" s="245"/>
      <c r="AK341" s="245"/>
      <c r="AL341" s="245"/>
      <c r="AM341" s="245"/>
      <c r="AN341" s="245"/>
      <c r="AO341" s="245"/>
      <c r="AP341" s="245"/>
      <c r="AQ341" s="245"/>
      <c r="AR341" s="245"/>
      <c r="AS341" s="245"/>
      <c r="AT341" s="245"/>
      <c r="AU341" s="245"/>
      <c r="AV341" s="245"/>
      <c r="AW341" s="245"/>
      <c r="AX341" s="245"/>
      <c r="AY341" s="245"/>
      <c r="AZ341" s="245"/>
      <c r="BA341" s="245"/>
      <c r="BB341" s="245"/>
      <c r="BC341" s="245"/>
      <c r="BD341" s="245"/>
      <c r="BE341" s="245"/>
      <c r="BF341" s="245"/>
      <c r="BG341" s="245"/>
      <c r="BH341" s="245"/>
      <c r="BI341" s="245"/>
      <c r="BJ341" s="245"/>
      <c r="BK341" s="245"/>
      <c r="BL341" s="245"/>
      <c r="BM341" s="245"/>
    </row>
    <row r="342" spans="1:65" ht="18" customHeight="1" x14ac:dyDescent="0.25">
      <c r="A342" s="255">
        <v>428720</v>
      </c>
      <c r="B342" s="255" t="s">
        <v>112</v>
      </c>
      <c r="C342" s="245"/>
      <c r="D342" s="245" t="s">
        <v>152</v>
      </c>
      <c r="E342" s="245"/>
      <c r="F342" s="245" t="s">
        <v>152</v>
      </c>
      <c r="G342" s="245"/>
      <c r="H342" s="245"/>
      <c r="I342" s="245" t="s">
        <v>150</v>
      </c>
      <c r="J342" s="245" t="s">
        <v>150</v>
      </c>
      <c r="K342" s="245" t="s">
        <v>150</v>
      </c>
      <c r="L342" s="245"/>
      <c r="M342" s="245" t="s">
        <v>150</v>
      </c>
      <c r="N342" s="245"/>
      <c r="O342" s="245"/>
      <c r="P342" s="245"/>
      <c r="Q342" s="245"/>
      <c r="R342" s="245"/>
      <c r="S342" s="245"/>
      <c r="T342" s="245"/>
      <c r="U342" s="245"/>
      <c r="V342" s="245"/>
      <c r="W342" s="245"/>
      <c r="X342" s="245"/>
      <c r="Y342" s="245"/>
      <c r="Z342" s="245"/>
      <c r="AA342" s="245"/>
      <c r="AB342" s="245"/>
      <c r="AC342" s="245"/>
      <c r="AD342" s="245"/>
      <c r="AE342" s="245"/>
      <c r="AF342" s="245"/>
      <c r="AG342" s="245"/>
      <c r="AH342" s="245"/>
      <c r="AI342" s="245"/>
      <c r="AJ342" s="245"/>
      <c r="AK342" s="245"/>
      <c r="AL342" s="245"/>
      <c r="AM342" s="245"/>
      <c r="AN342" s="245"/>
      <c r="AO342" s="245"/>
      <c r="AP342" s="245"/>
      <c r="AQ342" s="245"/>
      <c r="AR342" s="245"/>
      <c r="AS342" s="245"/>
      <c r="AT342" s="245"/>
      <c r="AU342" s="245"/>
      <c r="AV342" s="245"/>
      <c r="AW342" s="245"/>
      <c r="AX342" s="245"/>
      <c r="AY342" s="245"/>
      <c r="AZ342" s="245"/>
      <c r="BA342" s="245"/>
      <c r="BB342" s="245"/>
      <c r="BC342" s="245"/>
      <c r="BD342" s="245"/>
      <c r="BE342" s="245"/>
      <c r="BF342" s="245"/>
      <c r="BG342" s="245"/>
      <c r="BH342" s="245"/>
      <c r="BI342" s="245"/>
      <c r="BJ342" s="245"/>
      <c r="BK342" s="245"/>
      <c r="BL342" s="245"/>
      <c r="BM342" s="245"/>
    </row>
    <row r="343" spans="1:65" ht="18" customHeight="1" x14ac:dyDescent="0.25">
      <c r="A343" s="255">
        <v>428721</v>
      </c>
      <c r="B343" s="255" t="s">
        <v>112</v>
      </c>
      <c r="C343" s="245" t="s">
        <v>152</v>
      </c>
      <c r="D343" s="245" t="s">
        <v>150</v>
      </c>
      <c r="E343" s="245"/>
      <c r="F343" s="245" t="s">
        <v>150</v>
      </c>
      <c r="G343" s="245"/>
      <c r="H343" s="245" t="s">
        <v>150</v>
      </c>
      <c r="I343" s="245" t="s">
        <v>150</v>
      </c>
      <c r="J343" s="245" t="s">
        <v>150</v>
      </c>
      <c r="K343" s="245" t="s">
        <v>150</v>
      </c>
      <c r="L343" s="245" t="s">
        <v>150</v>
      </c>
      <c r="M343" s="245" t="s">
        <v>150</v>
      </c>
      <c r="N343" s="245"/>
      <c r="O343" s="245"/>
      <c r="P343" s="245"/>
      <c r="Q343" s="245"/>
      <c r="R343" s="245"/>
      <c r="S343" s="245"/>
      <c r="T343" s="245"/>
      <c r="U343" s="245"/>
      <c r="V343" s="245"/>
      <c r="W343" s="245"/>
      <c r="X343" s="245"/>
      <c r="Y343" s="245"/>
      <c r="Z343" s="245"/>
      <c r="AA343" s="245"/>
      <c r="AB343" s="245"/>
      <c r="AC343" s="245"/>
      <c r="AD343" s="245"/>
      <c r="AE343" s="245"/>
      <c r="AF343" s="245"/>
      <c r="AG343" s="245"/>
      <c r="AH343" s="245"/>
      <c r="AI343" s="245"/>
      <c r="AJ343" s="245"/>
      <c r="AK343" s="245"/>
      <c r="AL343" s="245"/>
      <c r="AM343" s="245"/>
      <c r="AN343" s="245"/>
      <c r="AO343" s="245"/>
      <c r="AP343" s="245"/>
      <c r="AQ343" s="245"/>
      <c r="AR343" s="245"/>
      <c r="AS343" s="245"/>
      <c r="AT343" s="245"/>
      <c r="AU343" s="245"/>
      <c r="AV343" s="245"/>
      <c r="AW343" s="245"/>
      <c r="AX343" s="245"/>
      <c r="AY343" s="245"/>
      <c r="AZ343" s="245"/>
      <c r="BA343" s="245"/>
      <c r="BB343" s="245"/>
      <c r="BC343" s="245"/>
      <c r="BD343" s="245"/>
      <c r="BE343" s="245"/>
      <c r="BF343" s="245"/>
      <c r="BG343" s="245"/>
      <c r="BH343" s="245"/>
      <c r="BI343" s="245"/>
      <c r="BJ343" s="245"/>
      <c r="BK343" s="245"/>
      <c r="BL343" s="245"/>
      <c r="BM343" s="245"/>
    </row>
    <row r="344" spans="1:65" ht="18" customHeight="1" x14ac:dyDescent="0.25">
      <c r="A344" s="255">
        <v>428722</v>
      </c>
      <c r="B344" s="255" t="s">
        <v>112</v>
      </c>
      <c r="C344" s="245" t="s">
        <v>150</v>
      </c>
      <c r="D344" s="245" t="s">
        <v>150</v>
      </c>
      <c r="E344" s="245" t="s">
        <v>150</v>
      </c>
      <c r="F344" s="245" t="s">
        <v>150</v>
      </c>
      <c r="G344" s="245" t="s">
        <v>150</v>
      </c>
      <c r="H344" s="245" t="s">
        <v>150</v>
      </c>
      <c r="I344" s="245" t="s">
        <v>150</v>
      </c>
      <c r="J344" s="245" t="s">
        <v>150</v>
      </c>
      <c r="K344" s="245" t="s">
        <v>150</v>
      </c>
      <c r="L344" s="245" t="s">
        <v>150</v>
      </c>
      <c r="M344" s="245" t="s">
        <v>150</v>
      </c>
      <c r="N344" s="245"/>
      <c r="O344" s="245"/>
      <c r="P344" s="245"/>
      <c r="Q344" s="245"/>
      <c r="R344" s="245"/>
      <c r="S344" s="245"/>
      <c r="T344" s="245"/>
      <c r="U344" s="245"/>
      <c r="V344" s="245"/>
      <c r="W344" s="245"/>
      <c r="X344" s="245"/>
      <c r="Y344" s="245"/>
      <c r="Z344" s="245"/>
      <c r="AA344" s="245"/>
      <c r="AB344" s="245"/>
      <c r="AC344" s="245"/>
      <c r="AD344" s="245"/>
      <c r="AE344" s="245"/>
      <c r="AF344" s="245"/>
      <c r="AG344" s="245"/>
      <c r="AH344" s="245"/>
      <c r="AI344" s="245"/>
      <c r="AJ344" s="245"/>
      <c r="AK344" s="245"/>
      <c r="AL344" s="245"/>
      <c r="AM344" s="245"/>
      <c r="AN344" s="245"/>
      <c r="AO344" s="245"/>
      <c r="AP344" s="245"/>
      <c r="AQ344" s="245"/>
      <c r="AR344" s="245"/>
      <c r="AS344" s="245"/>
      <c r="AT344" s="245"/>
      <c r="AU344" s="245"/>
      <c r="AV344" s="245"/>
      <c r="AW344" s="245"/>
      <c r="AX344" s="245"/>
      <c r="AY344" s="245"/>
      <c r="AZ344" s="245"/>
      <c r="BA344" s="245"/>
      <c r="BB344" s="245"/>
      <c r="BC344" s="245"/>
      <c r="BD344" s="245"/>
      <c r="BE344" s="245"/>
      <c r="BF344" s="245"/>
      <c r="BG344" s="245"/>
      <c r="BH344" s="245"/>
      <c r="BI344" s="245"/>
      <c r="BJ344" s="245"/>
      <c r="BK344" s="245"/>
      <c r="BL344" s="245"/>
      <c r="BM344" s="245"/>
    </row>
    <row r="345" spans="1:65" ht="18" customHeight="1" x14ac:dyDescent="0.25">
      <c r="A345" s="255">
        <v>428723</v>
      </c>
      <c r="B345" s="255" t="s">
        <v>112</v>
      </c>
      <c r="C345" s="245" t="s">
        <v>152</v>
      </c>
      <c r="D345" s="245" t="s">
        <v>152</v>
      </c>
      <c r="E345" s="245" t="s">
        <v>152</v>
      </c>
      <c r="F345" s="245" t="s">
        <v>152</v>
      </c>
      <c r="G345" s="245" t="s">
        <v>152</v>
      </c>
      <c r="H345" s="245" t="s">
        <v>152</v>
      </c>
      <c r="I345" s="245" t="s">
        <v>150</v>
      </c>
      <c r="J345" s="245" t="s">
        <v>150</v>
      </c>
      <c r="K345" s="245" t="s">
        <v>150</v>
      </c>
      <c r="L345" s="245" t="s">
        <v>150</v>
      </c>
      <c r="M345" s="245" t="s">
        <v>150</v>
      </c>
      <c r="N345" s="245"/>
      <c r="O345" s="245"/>
      <c r="P345" s="245"/>
      <c r="Q345" s="245"/>
      <c r="R345" s="245"/>
      <c r="S345" s="245"/>
      <c r="T345" s="245"/>
      <c r="U345" s="245"/>
      <c r="V345" s="245"/>
      <c r="W345" s="245"/>
      <c r="X345" s="245"/>
      <c r="Y345" s="245"/>
      <c r="Z345" s="245"/>
      <c r="AA345" s="245"/>
      <c r="AB345" s="245"/>
      <c r="AC345" s="245"/>
      <c r="AD345" s="245"/>
      <c r="AE345" s="245"/>
      <c r="AF345" s="245"/>
      <c r="AG345" s="245"/>
      <c r="AH345" s="245"/>
      <c r="AI345" s="245"/>
      <c r="AJ345" s="245"/>
      <c r="AK345" s="245"/>
      <c r="AL345" s="245"/>
      <c r="AM345" s="245"/>
      <c r="AN345" s="245"/>
      <c r="AO345" s="245"/>
      <c r="AP345" s="245"/>
      <c r="AQ345" s="245"/>
      <c r="AR345" s="245"/>
      <c r="AS345" s="245"/>
      <c r="AT345" s="245"/>
      <c r="AU345" s="245"/>
      <c r="AV345" s="245"/>
      <c r="AW345" s="245"/>
      <c r="AX345" s="245"/>
      <c r="AY345" s="245"/>
      <c r="AZ345" s="245"/>
      <c r="BA345" s="245"/>
      <c r="BB345" s="245"/>
      <c r="BC345" s="245"/>
      <c r="BD345" s="245"/>
      <c r="BE345" s="245"/>
      <c r="BF345" s="245"/>
      <c r="BG345" s="245"/>
      <c r="BH345" s="245"/>
      <c r="BI345" s="245"/>
      <c r="BJ345" s="245"/>
      <c r="BK345" s="245"/>
      <c r="BL345" s="245"/>
      <c r="BM345" s="245"/>
    </row>
    <row r="346" spans="1:65" ht="18" customHeight="1" x14ac:dyDescent="0.25">
      <c r="A346" s="255">
        <v>428725</v>
      </c>
      <c r="B346" s="255" t="s">
        <v>112</v>
      </c>
      <c r="C346" s="245"/>
      <c r="D346" s="245" t="s">
        <v>152</v>
      </c>
      <c r="E346" s="245"/>
      <c r="F346" s="245"/>
      <c r="G346" s="245" t="s">
        <v>152</v>
      </c>
      <c r="H346" s="245" t="s">
        <v>152</v>
      </c>
      <c r="I346" s="245" t="s">
        <v>150</v>
      </c>
      <c r="J346" s="245" t="s">
        <v>150</v>
      </c>
      <c r="K346" s="245" t="s">
        <v>150</v>
      </c>
      <c r="L346" s="245" t="s">
        <v>150</v>
      </c>
      <c r="M346" s="245" t="s">
        <v>150</v>
      </c>
      <c r="N346" s="245"/>
      <c r="O346" s="245"/>
      <c r="P346" s="245"/>
      <c r="Q346" s="245"/>
      <c r="R346" s="245"/>
      <c r="S346" s="245"/>
      <c r="T346" s="245"/>
      <c r="U346" s="245"/>
      <c r="V346" s="245"/>
      <c r="W346" s="245"/>
      <c r="X346" s="245"/>
      <c r="Y346" s="245"/>
      <c r="Z346" s="245"/>
      <c r="AA346" s="245"/>
      <c r="AB346" s="245"/>
      <c r="AC346" s="245"/>
      <c r="AD346" s="245"/>
      <c r="AE346" s="245"/>
      <c r="AF346" s="245"/>
      <c r="AG346" s="245"/>
      <c r="AH346" s="245"/>
      <c r="AI346" s="245"/>
      <c r="AJ346" s="245"/>
      <c r="AK346" s="245"/>
      <c r="AL346" s="245"/>
      <c r="AM346" s="245"/>
      <c r="AN346" s="245"/>
      <c r="AO346" s="245"/>
      <c r="AP346" s="245"/>
      <c r="AQ346" s="245"/>
      <c r="AR346" s="245"/>
      <c r="AS346" s="245"/>
      <c r="AT346" s="245"/>
      <c r="AU346" s="245"/>
      <c r="AV346" s="245"/>
      <c r="AW346" s="245"/>
      <c r="AX346" s="245"/>
      <c r="AY346" s="245"/>
      <c r="AZ346" s="245"/>
      <c r="BA346" s="245"/>
      <c r="BB346" s="245"/>
      <c r="BC346" s="245"/>
      <c r="BD346" s="245"/>
      <c r="BE346" s="245"/>
      <c r="BF346" s="245"/>
      <c r="BG346" s="245"/>
      <c r="BH346" s="245"/>
      <c r="BI346" s="245"/>
      <c r="BJ346" s="245"/>
      <c r="BK346" s="245"/>
      <c r="BL346" s="245"/>
      <c r="BM346" s="245"/>
    </row>
    <row r="347" spans="1:65" ht="18" customHeight="1" x14ac:dyDescent="0.25">
      <c r="A347" s="255">
        <v>428726</v>
      </c>
      <c r="B347" s="255" t="s">
        <v>112</v>
      </c>
      <c r="C347" s="245" t="s">
        <v>152</v>
      </c>
      <c r="D347" s="245" t="s">
        <v>152</v>
      </c>
      <c r="E347" s="245" t="s">
        <v>152</v>
      </c>
      <c r="F347" s="245" t="s">
        <v>152</v>
      </c>
      <c r="G347" s="245" t="s">
        <v>150</v>
      </c>
      <c r="H347" s="245" t="s">
        <v>152</v>
      </c>
      <c r="I347" s="245" t="s">
        <v>150</v>
      </c>
      <c r="J347" s="245" t="s">
        <v>150</v>
      </c>
      <c r="K347" s="245" t="s">
        <v>150</v>
      </c>
      <c r="L347" s="245" t="s">
        <v>150</v>
      </c>
      <c r="M347" s="245" t="s">
        <v>150</v>
      </c>
      <c r="N347" s="245"/>
      <c r="O347" s="245"/>
      <c r="P347" s="245"/>
      <c r="Q347" s="245"/>
      <c r="R347" s="245"/>
      <c r="S347" s="245"/>
      <c r="T347" s="245"/>
      <c r="U347" s="245"/>
      <c r="V347" s="245"/>
      <c r="W347" s="245"/>
      <c r="X347" s="245"/>
      <c r="Y347" s="245"/>
      <c r="Z347" s="245"/>
      <c r="AA347" s="245"/>
      <c r="AB347" s="245"/>
      <c r="AC347" s="245"/>
      <c r="AD347" s="245"/>
      <c r="AE347" s="245"/>
      <c r="AF347" s="245"/>
      <c r="AG347" s="245"/>
      <c r="AH347" s="245"/>
      <c r="AI347" s="245"/>
      <c r="AJ347" s="245"/>
      <c r="AK347" s="245"/>
      <c r="AL347" s="245"/>
      <c r="AM347" s="245"/>
      <c r="AN347" s="245"/>
      <c r="AO347" s="245"/>
      <c r="AP347" s="245"/>
      <c r="AQ347" s="245"/>
      <c r="AR347" s="245"/>
      <c r="AS347" s="245"/>
      <c r="AT347" s="245"/>
      <c r="AU347" s="245"/>
      <c r="AV347" s="245"/>
      <c r="AW347" s="245"/>
      <c r="AX347" s="245"/>
      <c r="AY347" s="245"/>
      <c r="AZ347" s="245"/>
      <c r="BA347" s="245"/>
      <c r="BB347" s="245"/>
      <c r="BC347" s="245"/>
      <c r="BD347" s="245"/>
      <c r="BE347" s="245"/>
      <c r="BF347" s="245"/>
      <c r="BG347" s="245"/>
      <c r="BH347" s="245"/>
      <c r="BI347" s="245"/>
      <c r="BJ347" s="245"/>
      <c r="BK347" s="245"/>
      <c r="BL347" s="245"/>
      <c r="BM347" s="245"/>
    </row>
    <row r="348" spans="1:65" ht="18" customHeight="1" x14ac:dyDescent="0.25">
      <c r="A348" s="255">
        <v>428727</v>
      </c>
      <c r="B348" s="255" t="s">
        <v>112</v>
      </c>
      <c r="C348" s="245" t="s">
        <v>152</v>
      </c>
      <c r="D348" s="245" t="s">
        <v>152</v>
      </c>
      <c r="E348" s="245" t="s">
        <v>152</v>
      </c>
      <c r="F348" s="245" t="s">
        <v>150</v>
      </c>
      <c r="G348" s="245" t="s">
        <v>150</v>
      </c>
      <c r="H348" s="245" t="s">
        <v>150</v>
      </c>
      <c r="I348" s="245" t="s">
        <v>150</v>
      </c>
      <c r="J348" s="245" t="s">
        <v>150</v>
      </c>
      <c r="K348" s="245" t="s">
        <v>150</v>
      </c>
      <c r="L348" s="245" t="s">
        <v>150</v>
      </c>
      <c r="M348" s="245" t="s">
        <v>150</v>
      </c>
      <c r="N348" s="245"/>
      <c r="O348" s="245"/>
      <c r="P348" s="245"/>
      <c r="Q348" s="245"/>
      <c r="R348" s="245"/>
      <c r="S348" s="245"/>
      <c r="T348" s="245"/>
      <c r="U348" s="245"/>
      <c r="V348" s="245"/>
      <c r="W348" s="245"/>
      <c r="X348" s="245"/>
      <c r="Y348" s="245"/>
      <c r="Z348" s="245"/>
      <c r="AA348" s="245"/>
      <c r="AB348" s="245"/>
      <c r="AC348" s="245"/>
      <c r="AD348" s="245"/>
      <c r="AE348" s="245"/>
      <c r="AF348" s="245"/>
      <c r="AG348" s="245"/>
      <c r="AH348" s="245"/>
      <c r="AI348" s="245"/>
      <c r="AJ348" s="245"/>
      <c r="AK348" s="245"/>
      <c r="AL348" s="245"/>
      <c r="AM348" s="245"/>
      <c r="AN348" s="245"/>
      <c r="AO348" s="245"/>
      <c r="AP348" s="245"/>
      <c r="AQ348" s="245"/>
      <c r="AR348" s="245"/>
      <c r="AS348" s="245"/>
      <c r="AT348" s="245"/>
      <c r="AU348" s="245"/>
      <c r="AV348" s="245"/>
      <c r="AW348" s="245"/>
      <c r="AX348" s="245"/>
      <c r="AY348" s="245"/>
      <c r="AZ348" s="245"/>
      <c r="BA348" s="245"/>
      <c r="BB348" s="245"/>
      <c r="BC348" s="245"/>
      <c r="BD348" s="245"/>
      <c r="BE348" s="245"/>
      <c r="BF348" s="245"/>
      <c r="BG348" s="245"/>
      <c r="BH348" s="245"/>
      <c r="BI348" s="245"/>
      <c r="BJ348" s="245"/>
      <c r="BK348" s="245"/>
      <c r="BL348" s="245"/>
      <c r="BM348" s="245"/>
    </row>
    <row r="349" spans="1:65" ht="18" customHeight="1" x14ac:dyDescent="0.25">
      <c r="A349" s="255">
        <v>428728</v>
      </c>
      <c r="B349" s="255" t="s">
        <v>112</v>
      </c>
      <c r="C349" s="245" t="s">
        <v>152</v>
      </c>
      <c r="D349" s="245" t="s">
        <v>150</v>
      </c>
      <c r="E349" s="245" t="s">
        <v>150</v>
      </c>
      <c r="F349" s="245" t="s">
        <v>150</v>
      </c>
      <c r="G349" s="245" t="s">
        <v>152</v>
      </c>
      <c r="H349" s="245" t="s">
        <v>150</v>
      </c>
      <c r="I349" s="245" t="s">
        <v>150</v>
      </c>
      <c r="J349" s="245" t="s">
        <v>150</v>
      </c>
      <c r="K349" s="245" t="s">
        <v>150</v>
      </c>
      <c r="L349" s="245" t="s">
        <v>150</v>
      </c>
      <c r="M349" s="245" t="s">
        <v>150</v>
      </c>
      <c r="N349" s="245"/>
      <c r="O349" s="245"/>
      <c r="P349" s="245"/>
      <c r="Q349" s="245"/>
      <c r="R349" s="245"/>
      <c r="S349" s="245"/>
      <c r="T349" s="245"/>
      <c r="U349" s="245"/>
      <c r="V349" s="245"/>
      <c r="W349" s="245"/>
      <c r="X349" s="245"/>
      <c r="Y349" s="245"/>
      <c r="Z349" s="245"/>
      <c r="AA349" s="245"/>
      <c r="AB349" s="245"/>
      <c r="AC349" s="245"/>
      <c r="AD349" s="245"/>
      <c r="AE349" s="245"/>
      <c r="AF349" s="245"/>
      <c r="AG349" s="245"/>
      <c r="AH349" s="245"/>
      <c r="AI349" s="245"/>
      <c r="AJ349" s="245"/>
      <c r="AK349" s="245"/>
      <c r="AL349" s="245"/>
      <c r="AM349" s="245"/>
      <c r="AN349" s="245"/>
      <c r="AO349" s="245"/>
      <c r="AP349" s="245"/>
      <c r="AQ349" s="245"/>
      <c r="AR349" s="245"/>
      <c r="AS349" s="245"/>
      <c r="AT349" s="245"/>
      <c r="AU349" s="245"/>
      <c r="AV349" s="245"/>
      <c r="AW349" s="245"/>
      <c r="AX349" s="245"/>
      <c r="AY349" s="245"/>
      <c r="AZ349" s="245"/>
      <c r="BA349" s="245"/>
      <c r="BB349" s="245"/>
      <c r="BC349" s="245"/>
      <c r="BD349" s="245"/>
      <c r="BE349" s="245"/>
      <c r="BF349" s="245"/>
      <c r="BG349" s="245"/>
      <c r="BH349" s="245"/>
      <c r="BI349" s="245"/>
      <c r="BJ349" s="245"/>
      <c r="BK349" s="245"/>
      <c r="BL349" s="245"/>
      <c r="BM349" s="245"/>
    </row>
    <row r="350" spans="1:65" ht="18" customHeight="1" x14ac:dyDescent="0.25">
      <c r="A350" s="255">
        <v>428729</v>
      </c>
      <c r="B350" s="255" t="s">
        <v>112</v>
      </c>
      <c r="C350" s="245"/>
      <c r="D350" s="245" t="s">
        <v>152</v>
      </c>
      <c r="E350" s="245" t="s">
        <v>152</v>
      </c>
      <c r="F350" s="245" t="s">
        <v>152</v>
      </c>
      <c r="G350" s="245" t="s">
        <v>152</v>
      </c>
      <c r="H350" s="245" t="s">
        <v>152</v>
      </c>
      <c r="I350" s="245" t="s">
        <v>150</v>
      </c>
      <c r="J350" s="245" t="s">
        <v>150</v>
      </c>
      <c r="K350" s="245" t="s">
        <v>150</v>
      </c>
      <c r="L350" s="245" t="s">
        <v>150</v>
      </c>
      <c r="M350" s="245" t="s">
        <v>150</v>
      </c>
      <c r="N350" s="245"/>
      <c r="O350" s="245"/>
      <c r="P350" s="245"/>
      <c r="Q350" s="245"/>
      <c r="R350" s="245"/>
      <c r="S350" s="245"/>
      <c r="T350" s="245"/>
      <c r="U350" s="245"/>
      <c r="V350" s="245"/>
      <c r="W350" s="245"/>
      <c r="X350" s="245"/>
      <c r="Y350" s="245"/>
      <c r="Z350" s="245"/>
      <c r="AA350" s="245"/>
      <c r="AB350" s="245"/>
      <c r="AC350" s="245"/>
      <c r="AD350" s="245"/>
      <c r="AE350" s="245"/>
      <c r="AF350" s="245"/>
      <c r="AG350" s="245"/>
      <c r="AH350" s="245"/>
      <c r="AI350" s="245"/>
      <c r="AJ350" s="245"/>
      <c r="AK350" s="245"/>
      <c r="AL350" s="245"/>
      <c r="AM350" s="245"/>
      <c r="AN350" s="245"/>
      <c r="AO350" s="245"/>
      <c r="AP350" s="245"/>
      <c r="AQ350" s="245"/>
      <c r="AR350" s="245"/>
      <c r="AS350" s="245"/>
      <c r="AT350" s="245"/>
      <c r="AU350" s="245"/>
      <c r="AV350" s="245"/>
      <c r="AW350" s="245"/>
      <c r="AX350" s="245"/>
      <c r="AY350" s="245"/>
      <c r="AZ350" s="245"/>
      <c r="BA350" s="245"/>
      <c r="BB350" s="245"/>
      <c r="BC350" s="245"/>
      <c r="BD350" s="245"/>
      <c r="BE350" s="245"/>
      <c r="BF350" s="245"/>
      <c r="BG350" s="245"/>
      <c r="BH350" s="245"/>
      <c r="BI350" s="245"/>
      <c r="BJ350" s="245"/>
      <c r="BK350" s="245"/>
      <c r="BL350" s="245"/>
      <c r="BM350" s="245"/>
    </row>
    <row r="351" spans="1:65" ht="18" customHeight="1" x14ac:dyDescent="0.25">
      <c r="A351" s="255">
        <v>428730</v>
      </c>
      <c r="B351" s="255" t="s">
        <v>112</v>
      </c>
      <c r="C351" s="245"/>
      <c r="D351" s="245" t="s">
        <v>152</v>
      </c>
      <c r="E351" s="245" t="s">
        <v>152</v>
      </c>
      <c r="F351" s="245"/>
      <c r="G351" s="245" t="s">
        <v>152</v>
      </c>
      <c r="H351" s="245" t="s">
        <v>152</v>
      </c>
      <c r="I351" s="245" t="s">
        <v>150</v>
      </c>
      <c r="J351" s="245" t="s">
        <v>150</v>
      </c>
      <c r="K351" s="245" t="s">
        <v>150</v>
      </c>
      <c r="L351" s="245" t="s">
        <v>150</v>
      </c>
      <c r="M351" s="245" t="s">
        <v>150</v>
      </c>
      <c r="N351" s="245"/>
      <c r="O351" s="245"/>
      <c r="P351" s="245"/>
      <c r="Q351" s="245"/>
      <c r="R351" s="245"/>
      <c r="S351" s="245"/>
      <c r="T351" s="245"/>
      <c r="U351" s="245"/>
      <c r="V351" s="245"/>
      <c r="W351" s="245"/>
      <c r="X351" s="245"/>
      <c r="Y351" s="245"/>
      <c r="Z351" s="245"/>
      <c r="AA351" s="245"/>
      <c r="AB351" s="245"/>
      <c r="AC351" s="245"/>
      <c r="AD351" s="245"/>
      <c r="AE351" s="245"/>
      <c r="AF351" s="245"/>
      <c r="AG351" s="245"/>
      <c r="AH351" s="245"/>
      <c r="AI351" s="245"/>
      <c r="AJ351" s="245"/>
      <c r="AK351" s="245"/>
      <c r="AL351" s="245"/>
      <c r="AM351" s="245"/>
      <c r="AN351" s="245"/>
      <c r="AO351" s="245"/>
      <c r="AP351" s="245"/>
      <c r="AQ351" s="245"/>
      <c r="AR351" s="245"/>
      <c r="AS351" s="245"/>
      <c r="AT351" s="245"/>
      <c r="AU351" s="245"/>
      <c r="AV351" s="245"/>
      <c r="AW351" s="245"/>
      <c r="AX351" s="245"/>
      <c r="AY351" s="245"/>
      <c r="AZ351" s="245"/>
      <c r="BA351" s="245"/>
      <c r="BB351" s="245"/>
      <c r="BC351" s="245"/>
      <c r="BD351" s="245"/>
      <c r="BE351" s="245"/>
      <c r="BF351" s="245"/>
      <c r="BG351" s="245"/>
      <c r="BH351" s="245"/>
      <c r="BI351" s="245"/>
      <c r="BJ351" s="245"/>
      <c r="BK351" s="245"/>
      <c r="BL351" s="245"/>
      <c r="BM351" s="245"/>
    </row>
    <row r="352" spans="1:65" ht="18" customHeight="1" x14ac:dyDescent="0.25">
      <c r="A352" s="255">
        <v>428731</v>
      </c>
      <c r="B352" s="255" t="s">
        <v>112</v>
      </c>
      <c r="C352" s="245"/>
      <c r="D352" s="245"/>
      <c r="E352" s="245" t="s">
        <v>152</v>
      </c>
      <c r="F352" s="245" t="s">
        <v>152</v>
      </c>
      <c r="G352" s="245"/>
      <c r="H352" s="245"/>
      <c r="I352" s="245" t="s">
        <v>150</v>
      </c>
      <c r="J352" s="245" t="s">
        <v>150</v>
      </c>
      <c r="K352" s="245" t="s">
        <v>150</v>
      </c>
      <c r="L352" s="245"/>
      <c r="M352" s="245" t="s">
        <v>150</v>
      </c>
      <c r="N352" s="245"/>
      <c r="O352" s="245"/>
      <c r="P352" s="245"/>
      <c r="Q352" s="245"/>
      <c r="R352" s="245"/>
      <c r="S352" s="245"/>
      <c r="T352" s="245"/>
      <c r="U352" s="245"/>
      <c r="V352" s="245"/>
      <c r="W352" s="245"/>
      <c r="X352" s="245"/>
      <c r="Y352" s="245"/>
      <c r="Z352" s="245"/>
      <c r="AA352" s="245"/>
      <c r="AB352" s="245"/>
      <c r="AC352" s="245"/>
      <c r="AD352" s="245"/>
      <c r="AE352" s="245"/>
      <c r="AF352" s="245"/>
      <c r="AG352" s="245"/>
      <c r="AH352" s="245"/>
      <c r="AI352" s="245"/>
      <c r="AJ352" s="245"/>
      <c r="AK352" s="245"/>
      <c r="AL352" s="245"/>
      <c r="AM352" s="245"/>
      <c r="AN352" s="245"/>
      <c r="AO352" s="245"/>
      <c r="AP352" s="245"/>
      <c r="AQ352" s="245"/>
      <c r="AR352" s="245"/>
      <c r="AS352" s="245"/>
      <c r="AT352" s="245"/>
      <c r="AU352" s="245"/>
      <c r="AV352" s="245"/>
      <c r="AW352" s="245"/>
      <c r="AX352" s="245"/>
      <c r="AY352" s="245"/>
      <c r="AZ352" s="245"/>
      <c r="BA352" s="245"/>
      <c r="BB352" s="245"/>
      <c r="BC352" s="245"/>
      <c r="BD352" s="245"/>
      <c r="BE352" s="245"/>
      <c r="BF352" s="245"/>
      <c r="BG352" s="245"/>
      <c r="BH352" s="245"/>
      <c r="BI352" s="245"/>
      <c r="BJ352" s="245"/>
      <c r="BK352" s="245"/>
      <c r="BL352" s="245"/>
      <c r="BM352" s="245"/>
    </row>
    <row r="353" spans="1:65" ht="18" customHeight="1" x14ac:dyDescent="0.25">
      <c r="A353" s="255">
        <v>428732</v>
      </c>
      <c r="B353" s="255" t="s">
        <v>112</v>
      </c>
      <c r="C353" s="245"/>
      <c r="D353" s="245" t="s">
        <v>152</v>
      </c>
      <c r="E353" s="245" t="s">
        <v>152</v>
      </c>
      <c r="F353" s="245"/>
      <c r="G353" s="245" t="s">
        <v>152</v>
      </c>
      <c r="H353" s="245"/>
      <c r="I353" s="245" t="s">
        <v>150</v>
      </c>
      <c r="J353" s="245" t="s">
        <v>150</v>
      </c>
      <c r="K353" s="245" t="s">
        <v>150</v>
      </c>
      <c r="L353" s="245" t="s">
        <v>150</v>
      </c>
      <c r="M353" s="245" t="s">
        <v>150</v>
      </c>
      <c r="N353" s="245"/>
      <c r="O353" s="245"/>
      <c r="P353" s="245"/>
      <c r="Q353" s="245"/>
      <c r="R353" s="245"/>
      <c r="S353" s="245"/>
      <c r="T353" s="245"/>
      <c r="U353" s="245"/>
      <c r="V353" s="245"/>
      <c r="W353" s="245"/>
      <c r="X353" s="245"/>
      <c r="Y353" s="245"/>
      <c r="Z353" s="245"/>
      <c r="AA353" s="245"/>
      <c r="AB353" s="245"/>
      <c r="AC353" s="245"/>
      <c r="AD353" s="245"/>
      <c r="AE353" s="245"/>
      <c r="AF353" s="245"/>
      <c r="AG353" s="245"/>
      <c r="AH353" s="245"/>
      <c r="AI353" s="245"/>
      <c r="AJ353" s="245"/>
      <c r="AK353" s="245"/>
      <c r="AL353" s="245"/>
      <c r="AM353" s="245"/>
      <c r="AN353" s="245"/>
      <c r="AO353" s="245"/>
      <c r="AP353" s="245"/>
      <c r="AQ353" s="245"/>
      <c r="AR353" s="245"/>
      <c r="AS353" s="245"/>
      <c r="AT353" s="245"/>
      <c r="AU353" s="245"/>
      <c r="AV353" s="245"/>
      <c r="AW353" s="245"/>
      <c r="AX353" s="245"/>
      <c r="AY353" s="245"/>
      <c r="AZ353" s="245"/>
      <c r="BA353" s="245"/>
      <c r="BB353" s="245"/>
      <c r="BC353" s="245"/>
      <c r="BD353" s="245"/>
      <c r="BE353" s="245"/>
      <c r="BF353" s="245"/>
      <c r="BG353" s="245"/>
      <c r="BH353" s="245"/>
      <c r="BI353" s="245"/>
      <c r="BJ353" s="245"/>
      <c r="BK353" s="245"/>
      <c r="BL353" s="245"/>
      <c r="BM353" s="245"/>
    </row>
    <row r="354" spans="1:65" ht="18" customHeight="1" x14ac:dyDescent="0.25">
      <c r="A354" s="255">
        <v>428733</v>
      </c>
      <c r="B354" s="255" t="s">
        <v>112</v>
      </c>
      <c r="C354" s="245" t="s">
        <v>152</v>
      </c>
      <c r="D354" s="245" t="s">
        <v>152</v>
      </c>
      <c r="E354" s="245" t="s">
        <v>152</v>
      </c>
      <c r="F354" s="245" t="s">
        <v>152</v>
      </c>
      <c r="G354" s="245" t="s">
        <v>152</v>
      </c>
      <c r="H354" s="245" t="s">
        <v>152</v>
      </c>
      <c r="I354" s="245" t="s">
        <v>150</v>
      </c>
      <c r="J354" s="245" t="s">
        <v>150</v>
      </c>
      <c r="K354" s="245" t="s">
        <v>150</v>
      </c>
      <c r="L354" s="245" t="s">
        <v>150</v>
      </c>
      <c r="M354" s="245" t="s">
        <v>150</v>
      </c>
      <c r="N354" s="245"/>
      <c r="O354" s="245"/>
      <c r="P354" s="245"/>
      <c r="Q354" s="245"/>
      <c r="R354" s="245"/>
      <c r="S354" s="245"/>
      <c r="T354" s="245"/>
      <c r="U354" s="245"/>
      <c r="V354" s="245"/>
      <c r="W354" s="245"/>
      <c r="X354" s="245"/>
      <c r="Y354" s="245"/>
      <c r="Z354" s="245"/>
      <c r="AA354" s="245"/>
      <c r="AB354" s="245"/>
      <c r="AC354" s="245"/>
      <c r="AD354" s="245"/>
      <c r="AE354" s="245"/>
      <c r="AF354" s="245"/>
      <c r="AG354" s="245"/>
      <c r="AH354" s="245"/>
      <c r="AI354" s="245"/>
      <c r="AJ354" s="245"/>
      <c r="AK354" s="245"/>
      <c r="AL354" s="245"/>
      <c r="AM354" s="245"/>
      <c r="AN354" s="245"/>
      <c r="AO354" s="245"/>
      <c r="AP354" s="245"/>
      <c r="AQ354" s="245"/>
      <c r="AR354" s="245"/>
      <c r="AS354" s="245"/>
      <c r="AT354" s="245"/>
      <c r="AU354" s="245"/>
      <c r="AV354" s="245"/>
      <c r="AW354" s="245"/>
      <c r="AX354" s="245"/>
      <c r="AY354" s="245"/>
      <c r="AZ354" s="245"/>
      <c r="BA354" s="245"/>
      <c r="BB354" s="245"/>
      <c r="BC354" s="245"/>
      <c r="BD354" s="245"/>
      <c r="BE354" s="245"/>
      <c r="BF354" s="245"/>
      <c r="BG354" s="245"/>
      <c r="BH354" s="245"/>
      <c r="BI354" s="245"/>
      <c r="BJ354" s="245"/>
      <c r="BK354" s="245"/>
      <c r="BL354" s="245"/>
      <c r="BM354" s="245"/>
    </row>
    <row r="355" spans="1:65" ht="18" customHeight="1" x14ac:dyDescent="0.25">
      <c r="A355" s="255">
        <v>428734</v>
      </c>
      <c r="B355" s="255" t="s">
        <v>112</v>
      </c>
      <c r="C355" s="245"/>
      <c r="D355" s="245" t="s">
        <v>152</v>
      </c>
      <c r="E355" s="245"/>
      <c r="F355" s="245"/>
      <c r="G355" s="245" t="s">
        <v>150</v>
      </c>
      <c r="H355" s="245" t="s">
        <v>152</v>
      </c>
      <c r="I355" s="245" t="s">
        <v>150</v>
      </c>
      <c r="J355" s="245" t="s">
        <v>150</v>
      </c>
      <c r="K355" s="245" t="s">
        <v>150</v>
      </c>
      <c r="L355" s="245" t="s">
        <v>150</v>
      </c>
      <c r="M355" s="245" t="s">
        <v>150</v>
      </c>
      <c r="N355" s="245"/>
      <c r="O355" s="245"/>
      <c r="P355" s="245"/>
      <c r="Q355" s="245"/>
      <c r="R355" s="245"/>
      <c r="S355" s="245"/>
      <c r="T355" s="245"/>
      <c r="U355" s="245"/>
      <c r="V355" s="245"/>
      <c r="W355" s="245"/>
      <c r="X355" s="245"/>
      <c r="Y355" s="245"/>
      <c r="Z355" s="245"/>
      <c r="AA355" s="245"/>
      <c r="AB355" s="245"/>
      <c r="AC355" s="245"/>
      <c r="AD355" s="245"/>
      <c r="AE355" s="245"/>
      <c r="AF355" s="245"/>
      <c r="AG355" s="245"/>
      <c r="AH355" s="245"/>
      <c r="AI355" s="245"/>
      <c r="AJ355" s="245"/>
      <c r="AK355" s="245"/>
      <c r="AL355" s="245"/>
      <c r="AM355" s="245"/>
      <c r="AN355" s="245"/>
      <c r="AO355" s="245"/>
      <c r="AP355" s="245"/>
      <c r="AQ355" s="245"/>
      <c r="AR355" s="245"/>
      <c r="AS355" s="245"/>
      <c r="AT355" s="245"/>
      <c r="AU355" s="245"/>
      <c r="AV355" s="245"/>
      <c r="AW355" s="245"/>
      <c r="AX355" s="245"/>
      <c r="AY355" s="245"/>
      <c r="AZ355" s="245"/>
      <c r="BA355" s="245"/>
      <c r="BB355" s="245"/>
      <c r="BC355" s="245"/>
      <c r="BD355" s="245"/>
      <c r="BE355" s="245"/>
      <c r="BF355" s="245"/>
      <c r="BG355" s="245"/>
      <c r="BH355" s="245"/>
      <c r="BI355" s="245"/>
      <c r="BJ355" s="245"/>
      <c r="BK355" s="245"/>
      <c r="BL355" s="245"/>
      <c r="BM355" s="245"/>
    </row>
    <row r="356" spans="1:65" ht="18" customHeight="1" x14ac:dyDescent="0.25">
      <c r="A356" s="255">
        <v>428735</v>
      </c>
      <c r="B356" s="255" t="s">
        <v>112</v>
      </c>
      <c r="C356" s="245" t="s">
        <v>150</v>
      </c>
      <c r="D356" s="245" t="s">
        <v>150</v>
      </c>
      <c r="E356" s="245"/>
      <c r="F356" s="245" t="s">
        <v>150</v>
      </c>
      <c r="G356" s="245"/>
      <c r="H356" s="245"/>
      <c r="I356" s="245" t="s">
        <v>150</v>
      </c>
      <c r="J356" s="245" t="s">
        <v>150</v>
      </c>
      <c r="K356" s="245" t="s">
        <v>150</v>
      </c>
      <c r="L356" s="245" t="s">
        <v>150</v>
      </c>
      <c r="M356" s="245" t="s">
        <v>150</v>
      </c>
      <c r="N356" s="245"/>
      <c r="O356" s="245"/>
      <c r="P356" s="245"/>
      <c r="Q356" s="245"/>
      <c r="R356" s="245"/>
      <c r="S356" s="245"/>
      <c r="T356" s="245"/>
      <c r="U356" s="245"/>
      <c r="V356" s="245"/>
      <c r="W356" s="245"/>
      <c r="X356" s="245"/>
      <c r="Y356" s="245"/>
      <c r="Z356" s="245"/>
      <c r="AA356" s="245"/>
      <c r="AB356" s="245"/>
      <c r="AC356" s="245"/>
      <c r="AD356" s="245"/>
      <c r="AE356" s="245"/>
      <c r="AF356" s="245"/>
      <c r="AG356" s="245"/>
      <c r="AH356" s="245"/>
      <c r="AI356" s="245"/>
      <c r="AJ356" s="245"/>
      <c r="AK356" s="245"/>
      <c r="AL356" s="245"/>
      <c r="AM356" s="245"/>
      <c r="AN356" s="245"/>
      <c r="AO356" s="245"/>
      <c r="AP356" s="245"/>
      <c r="AQ356" s="245"/>
      <c r="AR356" s="245"/>
      <c r="AS356" s="245"/>
      <c r="AT356" s="245"/>
      <c r="AU356" s="245"/>
      <c r="AV356" s="245"/>
      <c r="AW356" s="245"/>
      <c r="AX356" s="245"/>
      <c r="AY356" s="245"/>
      <c r="AZ356" s="245"/>
      <c r="BA356" s="245"/>
      <c r="BB356" s="245"/>
      <c r="BC356" s="245"/>
      <c r="BD356" s="245"/>
      <c r="BE356" s="245"/>
      <c r="BF356" s="245"/>
      <c r="BG356" s="245"/>
      <c r="BH356" s="245"/>
      <c r="BI356" s="245"/>
      <c r="BJ356" s="245"/>
      <c r="BK356" s="245"/>
      <c r="BL356" s="245"/>
      <c r="BM356" s="245"/>
    </row>
    <row r="357" spans="1:65" ht="18" customHeight="1" x14ac:dyDescent="0.25">
      <c r="A357" s="255">
        <v>428736</v>
      </c>
      <c r="B357" s="255" t="s">
        <v>112</v>
      </c>
      <c r="C357" s="245"/>
      <c r="D357" s="245" t="s">
        <v>152</v>
      </c>
      <c r="E357" s="245" t="s">
        <v>152</v>
      </c>
      <c r="F357" s="245" t="s">
        <v>152</v>
      </c>
      <c r="G357" s="245" t="s">
        <v>152</v>
      </c>
      <c r="H357" s="245" t="s">
        <v>152</v>
      </c>
      <c r="I357" s="245" t="s">
        <v>150</v>
      </c>
      <c r="J357" s="245" t="s">
        <v>150</v>
      </c>
      <c r="K357" s="245" t="s">
        <v>150</v>
      </c>
      <c r="L357" s="245" t="s">
        <v>150</v>
      </c>
      <c r="M357" s="245" t="s">
        <v>150</v>
      </c>
      <c r="N357" s="245"/>
      <c r="O357" s="245"/>
      <c r="P357" s="245"/>
      <c r="Q357" s="245"/>
      <c r="R357" s="245"/>
      <c r="S357" s="245"/>
      <c r="T357" s="245"/>
      <c r="U357" s="245"/>
      <c r="V357" s="245"/>
      <c r="W357" s="245"/>
      <c r="X357" s="245"/>
      <c r="Y357" s="245"/>
      <c r="Z357" s="245"/>
      <c r="AA357" s="245"/>
      <c r="AB357" s="245"/>
      <c r="AC357" s="245"/>
      <c r="AD357" s="245"/>
      <c r="AE357" s="245"/>
      <c r="AF357" s="245"/>
      <c r="AG357" s="245"/>
      <c r="AH357" s="245"/>
      <c r="AI357" s="245"/>
      <c r="AJ357" s="245"/>
      <c r="AK357" s="245"/>
      <c r="AL357" s="245"/>
      <c r="AM357" s="245"/>
      <c r="AN357" s="245"/>
      <c r="AO357" s="245"/>
      <c r="AP357" s="245"/>
      <c r="AQ357" s="245"/>
      <c r="AR357" s="245"/>
      <c r="AS357" s="245"/>
      <c r="AT357" s="245"/>
      <c r="AU357" s="245"/>
      <c r="AV357" s="245"/>
      <c r="AW357" s="245"/>
      <c r="AX357" s="245"/>
      <c r="AY357" s="245"/>
      <c r="AZ357" s="245"/>
      <c r="BA357" s="245"/>
      <c r="BB357" s="245"/>
      <c r="BC357" s="245"/>
      <c r="BD357" s="245"/>
      <c r="BE357" s="245"/>
      <c r="BF357" s="245"/>
      <c r="BG357" s="245"/>
      <c r="BH357" s="245"/>
      <c r="BI357" s="245"/>
      <c r="BJ357" s="245"/>
      <c r="BK357" s="245"/>
      <c r="BL357" s="245"/>
      <c r="BM357" s="245"/>
    </row>
    <row r="358" spans="1:65" ht="18" customHeight="1" x14ac:dyDescent="0.25">
      <c r="A358" s="255">
        <v>428737</v>
      </c>
      <c r="B358" s="255" t="s">
        <v>112</v>
      </c>
      <c r="C358" s="245" t="s">
        <v>152</v>
      </c>
      <c r="D358" s="245" t="s">
        <v>152</v>
      </c>
      <c r="E358" s="245" t="s">
        <v>152</v>
      </c>
      <c r="F358" s="245" t="s">
        <v>152</v>
      </c>
      <c r="G358" s="245" t="s">
        <v>152</v>
      </c>
      <c r="H358" s="245" t="s">
        <v>150</v>
      </c>
      <c r="I358" s="245" t="s">
        <v>150</v>
      </c>
      <c r="J358" s="245" t="s">
        <v>150</v>
      </c>
      <c r="K358" s="245" t="s">
        <v>150</v>
      </c>
      <c r="L358" s="245" t="s">
        <v>150</v>
      </c>
      <c r="M358" s="245" t="s">
        <v>150</v>
      </c>
      <c r="N358" s="245"/>
      <c r="O358" s="245"/>
      <c r="P358" s="245"/>
      <c r="Q358" s="245"/>
      <c r="R358" s="245"/>
      <c r="S358" s="245"/>
      <c r="T358" s="245"/>
      <c r="U358" s="245"/>
      <c r="V358" s="245"/>
      <c r="W358" s="245"/>
      <c r="X358" s="245"/>
      <c r="Y358" s="245"/>
      <c r="Z358" s="245"/>
      <c r="AA358" s="245"/>
      <c r="AB358" s="245"/>
      <c r="AC358" s="245"/>
      <c r="AD358" s="245"/>
      <c r="AE358" s="245"/>
      <c r="AF358" s="245"/>
      <c r="AG358" s="245"/>
      <c r="AH358" s="245"/>
      <c r="AI358" s="245"/>
      <c r="AJ358" s="245"/>
      <c r="AK358" s="245"/>
      <c r="AL358" s="245"/>
      <c r="AM358" s="245"/>
      <c r="AN358" s="245"/>
      <c r="AO358" s="245"/>
      <c r="AP358" s="245"/>
      <c r="AQ358" s="245"/>
      <c r="AR358" s="245"/>
      <c r="AS358" s="245"/>
      <c r="AT358" s="245"/>
      <c r="AU358" s="245"/>
      <c r="AV358" s="245"/>
      <c r="AW358" s="245"/>
      <c r="AX358" s="245"/>
      <c r="AY358" s="245"/>
      <c r="AZ358" s="245"/>
      <c r="BA358" s="245"/>
      <c r="BB358" s="245"/>
      <c r="BC358" s="245"/>
      <c r="BD358" s="245"/>
      <c r="BE358" s="245"/>
      <c r="BF358" s="245"/>
      <c r="BG358" s="245"/>
      <c r="BH358" s="245"/>
      <c r="BI358" s="245"/>
      <c r="BJ358" s="245"/>
      <c r="BK358" s="245"/>
      <c r="BL358" s="245"/>
      <c r="BM358" s="245"/>
    </row>
    <row r="359" spans="1:65" ht="18" customHeight="1" x14ac:dyDescent="0.25">
      <c r="A359" s="255">
        <v>428738</v>
      </c>
      <c r="B359" s="255" t="s">
        <v>112</v>
      </c>
      <c r="C359" s="245"/>
      <c r="D359" s="245" t="s">
        <v>152</v>
      </c>
      <c r="E359" s="245" t="s">
        <v>152</v>
      </c>
      <c r="F359" s="245"/>
      <c r="G359" s="245"/>
      <c r="H359" s="245" t="s">
        <v>152</v>
      </c>
      <c r="I359" s="245" t="s">
        <v>150</v>
      </c>
      <c r="J359" s="245" t="s">
        <v>150</v>
      </c>
      <c r="K359" s="245" t="s">
        <v>150</v>
      </c>
      <c r="L359" s="245" t="s">
        <v>150</v>
      </c>
      <c r="M359" s="245" t="s">
        <v>150</v>
      </c>
      <c r="N359" s="245"/>
      <c r="O359" s="245"/>
      <c r="P359" s="245"/>
      <c r="Q359" s="245"/>
      <c r="R359" s="245"/>
      <c r="S359" s="245"/>
      <c r="T359" s="245"/>
      <c r="U359" s="245"/>
      <c r="V359" s="245"/>
      <c r="W359" s="245"/>
      <c r="X359" s="245"/>
      <c r="Y359" s="245"/>
      <c r="Z359" s="245"/>
      <c r="AA359" s="245"/>
      <c r="AB359" s="245"/>
      <c r="AC359" s="245"/>
      <c r="AD359" s="245"/>
      <c r="AE359" s="245"/>
      <c r="AF359" s="245"/>
      <c r="AG359" s="245"/>
      <c r="AH359" s="245"/>
      <c r="AI359" s="245"/>
      <c r="AJ359" s="245"/>
      <c r="AK359" s="245"/>
      <c r="AL359" s="245"/>
      <c r="AM359" s="245"/>
      <c r="AN359" s="245"/>
      <c r="AO359" s="245"/>
      <c r="AP359" s="245"/>
      <c r="AQ359" s="245"/>
      <c r="AR359" s="245"/>
      <c r="AS359" s="245"/>
      <c r="AT359" s="245"/>
      <c r="AU359" s="245"/>
      <c r="AV359" s="245"/>
      <c r="AW359" s="245"/>
      <c r="AX359" s="245"/>
      <c r="AY359" s="245"/>
      <c r="AZ359" s="245"/>
      <c r="BA359" s="245"/>
      <c r="BB359" s="245"/>
      <c r="BC359" s="245"/>
      <c r="BD359" s="245"/>
      <c r="BE359" s="245"/>
      <c r="BF359" s="245"/>
      <c r="BG359" s="245"/>
      <c r="BH359" s="245"/>
      <c r="BI359" s="245"/>
      <c r="BJ359" s="245"/>
      <c r="BK359" s="245"/>
      <c r="BL359" s="245"/>
      <c r="BM359" s="245"/>
    </row>
    <row r="360" spans="1:65" ht="18" customHeight="1" x14ac:dyDescent="0.25">
      <c r="A360" s="255">
        <v>428739</v>
      </c>
      <c r="B360" s="255" t="s">
        <v>112</v>
      </c>
      <c r="C360" s="245"/>
      <c r="D360" s="245"/>
      <c r="E360" s="245"/>
      <c r="F360" s="245"/>
      <c r="G360" s="245"/>
      <c r="H360" s="245"/>
      <c r="I360" s="245" t="s">
        <v>150</v>
      </c>
      <c r="J360" s="245" t="s">
        <v>150</v>
      </c>
      <c r="K360" s="245" t="s">
        <v>150</v>
      </c>
      <c r="L360" s="245" t="s">
        <v>150</v>
      </c>
      <c r="M360" s="245" t="s">
        <v>150</v>
      </c>
      <c r="N360" s="245"/>
      <c r="O360" s="245"/>
      <c r="P360" s="245"/>
      <c r="Q360" s="245"/>
      <c r="R360" s="245"/>
      <c r="S360" s="245"/>
      <c r="T360" s="245"/>
      <c r="U360" s="245"/>
      <c r="V360" s="245"/>
      <c r="W360" s="245"/>
      <c r="X360" s="245"/>
      <c r="Y360" s="245"/>
      <c r="Z360" s="245"/>
      <c r="AA360" s="245"/>
      <c r="AB360" s="245"/>
      <c r="AC360" s="245"/>
      <c r="AD360" s="245"/>
      <c r="AE360" s="245"/>
      <c r="AF360" s="245"/>
      <c r="AG360" s="245"/>
      <c r="AH360" s="245"/>
      <c r="AI360" s="245"/>
      <c r="AJ360" s="245"/>
      <c r="AK360" s="245"/>
      <c r="AL360" s="245"/>
      <c r="AM360" s="245"/>
      <c r="AN360" s="245"/>
      <c r="AO360" s="245"/>
      <c r="AP360" s="245"/>
      <c r="AQ360" s="245"/>
      <c r="AR360" s="245"/>
      <c r="AS360" s="245"/>
      <c r="AT360" s="245"/>
      <c r="AU360" s="245"/>
      <c r="AV360" s="245"/>
      <c r="AW360" s="245"/>
      <c r="AX360" s="245"/>
      <c r="AY360" s="245"/>
      <c r="AZ360" s="245"/>
      <c r="BA360" s="245"/>
      <c r="BB360" s="245"/>
      <c r="BC360" s="245"/>
      <c r="BD360" s="245"/>
      <c r="BE360" s="245"/>
      <c r="BF360" s="245"/>
      <c r="BG360" s="245"/>
      <c r="BH360" s="245"/>
      <c r="BI360" s="245"/>
      <c r="BJ360" s="245"/>
      <c r="BK360" s="245"/>
      <c r="BL360" s="245"/>
      <c r="BM360" s="245"/>
    </row>
    <row r="361" spans="1:65" ht="18" customHeight="1" x14ac:dyDescent="0.25">
      <c r="A361" s="255">
        <v>428740</v>
      </c>
      <c r="B361" s="255" t="s">
        <v>112</v>
      </c>
      <c r="C361" s="245" t="s">
        <v>150</v>
      </c>
      <c r="D361" s="245" t="s">
        <v>150</v>
      </c>
      <c r="E361" s="245" t="s">
        <v>150</v>
      </c>
      <c r="F361" s="245" t="s">
        <v>150</v>
      </c>
      <c r="G361" s="245" t="s">
        <v>150</v>
      </c>
      <c r="H361" s="245" t="s">
        <v>150</v>
      </c>
      <c r="I361" s="245" t="s">
        <v>150</v>
      </c>
      <c r="J361" s="245" t="s">
        <v>150</v>
      </c>
      <c r="K361" s="245" t="s">
        <v>150</v>
      </c>
      <c r="L361" s="245" t="s">
        <v>150</v>
      </c>
      <c r="M361" s="245" t="s">
        <v>150</v>
      </c>
      <c r="N361" s="245"/>
      <c r="O361" s="245"/>
      <c r="P361" s="245"/>
      <c r="Q361" s="245"/>
      <c r="R361" s="245"/>
      <c r="S361" s="245"/>
      <c r="T361" s="245"/>
      <c r="U361" s="245"/>
      <c r="V361" s="245"/>
      <c r="W361" s="245"/>
      <c r="X361" s="245"/>
      <c r="Y361" s="245"/>
      <c r="Z361" s="245"/>
      <c r="AA361" s="245"/>
      <c r="AB361" s="245"/>
      <c r="AC361" s="245"/>
      <c r="AD361" s="245"/>
      <c r="AE361" s="245"/>
      <c r="AF361" s="245"/>
      <c r="AG361" s="245"/>
      <c r="AH361" s="245"/>
      <c r="AI361" s="245"/>
      <c r="AJ361" s="245"/>
      <c r="AK361" s="245"/>
      <c r="AL361" s="245"/>
      <c r="AM361" s="245"/>
      <c r="AN361" s="245"/>
      <c r="AO361" s="245"/>
      <c r="AP361" s="245"/>
      <c r="AQ361" s="245"/>
      <c r="AR361" s="245"/>
      <c r="AS361" s="245"/>
      <c r="AT361" s="245"/>
      <c r="AU361" s="245"/>
      <c r="AV361" s="245"/>
      <c r="AW361" s="245"/>
      <c r="AX361" s="245"/>
      <c r="AY361" s="245"/>
      <c r="AZ361" s="245"/>
      <c r="BA361" s="245"/>
      <c r="BB361" s="245"/>
      <c r="BC361" s="245"/>
      <c r="BD361" s="245"/>
      <c r="BE361" s="245"/>
      <c r="BF361" s="245"/>
      <c r="BG361" s="245"/>
      <c r="BH361" s="245"/>
      <c r="BI361" s="245"/>
      <c r="BJ361" s="245"/>
      <c r="BK361" s="245"/>
      <c r="BL361" s="245"/>
      <c r="BM361" s="245"/>
    </row>
    <row r="362" spans="1:65" ht="18" customHeight="1" x14ac:dyDescent="0.25">
      <c r="A362" s="255">
        <v>428741</v>
      </c>
      <c r="B362" s="255" t="s">
        <v>112</v>
      </c>
      <c r="C362" s="245" t="s">
        <v>152</v>
      </c>
      <c r="D362" s="245" t="s">
        <v>152</v>
      </c>
      <c r="E362" s="245" t="s">
        <v>152</v>
      </c>
      <c r="F362" s="245" t="s">
        <v>152</v>
      </c>
      <c r="G362" s="245" t="s">
        <v>152</v>
      </c>
      <c r="H362" s="245" t="s">
        <v>152</v>
      </c>
      <c r="I362" s="245" t="s">
        <v>150</v>
      </c>
      <c r="J362" s="245" t="s">
        <v>150</v>
      </c>
      <c r="K362" s="245" t="s">
        <v>150</v>
      </c>
      <c r="L362" s="245" t="s">
        <v>150</v>
      </c>
      <c r="M362" s="245" t="s">
        <v>150</v>
      </c>
      <c r="N362" s="245"/>
      <c r="O362" s="245"/>
      <c r="P362" s="245"/>
      <c r="Q362" s="245"/>
      <c r="R362" s="245"/>
      <c r="S362" s="245"/>
      <c r="T362" s="245"/>
      <c r="U362" s="245"/>
      <c r="V362" s="245"/>
      <c r="W362" s="245"/>
      <c r="X362" s="245"/>
      <c r="Y362" s="245"/>
      <c r="Z362" s="245"/>
      <c r="AA362" s="245"/>
      <c r="AB362" s="245"/>
      <c r="AC362" s="245"/>
      <c r="AD362" s="245"/>
      <c r="AE362" s="245"/>
      <c r="AF362" s="245"/>
      <c r="AG362" s="245"/>
      <c r="AH362" s="245"/>
      <c r="AI362" s="245"/>
      <c r="AJ362" s="245"/>
      <c r="AK362" s="245"/>
      <c r="AL362" s="245"/>
      <c r="AM362" s="245"/>
      <c r="AN362" s="245"/>
      <c r="AO362" s="245"/>
      <c r="AP362" s="245"/>
      <c r="AQ362" s="245"/>
      <c r="AR362" s="245"/>
      <c r="AS362" s="245"/>
      <c r="AT362" s="245"/>
      <c r="AU362" s="245"/>
      <c r="AV362" s="245"/>
      <c r="AW362" s="245"/>
      <c r="AX362" s="245"/>
      <c r="AY362" s="245"/>
      <c r="AZ362" s="245"/>
      <c r="BA362" s="245"/>
      <c r="BB362" s="245"/>
      <c r="BC362" s="245"/>
      <c r="BD362" s="245"/>
      <c r="BE362" s="245"/>
      <c r="BF362" s="245"/>
      <c r="BG362" s="245"/>
      <c r="BH362" s="245"/>
      <c r="BI362" s="245"/>
      <c r="BJ362" s="245"/>
      <c r="BK362" s="245"/>
      <c r="BL362" s="245"/>
      <c r="BM362" s="245"/>
    </row>
    <row r="363" spans="1:65" ht="18" customHeight="1" x14ac:dyDescent="0.25">
      <c r="A363" s="255">
        <v>428743</v>
      </c>
      <c r="B363" s="255" t="s">
        <v>112</v>
      </c>
      <c r="C363" s="245" t="s">
        <v>152</v>
      </c>
      <c r="D363" s="245" t="s">
        <v>152</v>
      </c>
      <c r="E363" s="245" t="s">
        <v>152</v>
      </c>
      <c r="F363" s="245" t="s">
        <v>152</v>
      </c>
      <c r="G363" s="245" t="s">
        <v>152</v>
      </c>
      <c r="H363" s="245" t="s">
        <v>152</v>
      </c>
      <c r="I363" s="245" t="s">
        <v>150</v>
      </c>
      <c r="J363" s="245" t="s">
        <v>150</v>
      </c>
      <c r="K363" s="245" t="s">
        <v>150</v>
      </c>
      <c r="L363" s="245" t="s">
        <v>150</v>
      </c>
      <c r="M363" s="245" t="s">
        <v>150</v>
      </c>
      <c r="N363" s="245"/>
      <c r="O363" s="245"/>
      <c r="P363" s="245"/>
      <c r="Q363" s="245"/>
      <c r="R363" s="245"/>
      <c r="S363" s="245"/>
      <c r="T363" s="245"/>
      <c r="U363" s="245"/>
      <c r="V363" s="245"/>
      <c r="W363" s="245"/>
      <c r="X363" s="245"/>
      <c r="Y363" s="245"/>
      <c r="Z363" s="245"/>
      <c r="AA363" s="245"/>
      <c r="AB363" s="245"/>
      <c r="AC363" s="245"/>
      <c r="AD363" s="245"/>
      <c r="AE363" s="245"/>
      <c r="AF363" s="245"/>
      <c r="AG363" s="245"/>
      <c r="AH363" s="245"/>
      <c r="AI363" s="245"/>
      <c r="AJ363" s="245"/>
      <c r="AK363" s="245"/>
      <c r="AL363" s="245"/>
      <c r="AM363" s="245"/>
      <c r="AN363" s="245"/>
      <c r="AO363" s="245"/>
      <c r="AP363" s="245"/>
      <c r="AQ363" s="245"/>
      <c r="AR363" s="245"/>
      <c r="AS363" s="245"/>
      <c r="AT363" s="245"/>
      <c r="AU363" s="245"/>
      <c r="AV363" s="245"/>
      <c r="AW363" s="245"/>
      <c r="AX363" s="245"/>
      <c r="AY363" s="245"/>
      <c r="AZ363" s="245"/>
      <c r="BA363" s="245"/>
      <c r="BB363" s="245"/>
      <c r="BC363" s="245"/>
      <c r="BD363" s="245"/>
      <c r="BE363" s="245"/>
      <c r="BF363" s="245"/>
      <c r="BG363" s="245"/>
      <c r="BH363" s="245"/>
      <c r="BI363" s="245"/>
      <c r="BJ363" s="245"/>
      <c r="BK363" s="245"/>
      <c r="BL363" s="245"/>
      <c r="BM363" s="245"/>
    </row>
    <row r="364" spans="1:65" ht="18" customHeight="1" x14ac:dyDescent="0.25">
      <c r="A364" s="255">
        <v>428744</v>
      </c>
      <c r="B364" s="255" t="s">
        <v>112</v>
      </c>
      <c r="C364" s="245" t="s">
        <v>152</v>
      </c>
      <c r="D364" s="245" t="s">
        <v>152</v>
      </c>
      <c r="E364" s="245" t="s">
        <v>152</v>
      </c>
      <c r="F364" s="245" t="s">
        <v>152</v>
      </c>
      <c r="G364" s="245" t="s">
        <v>150</v>
      </c>
      <c r="H364" s="245" t="s">
        <v>152</v>
      </c>
      <c r="I364" s="245" t="s">
        <v>150</v>
      </c>
      <c r="J364" s="245" t="s">
        <v>150</v>
      </c>
      <c r="K364" s="245" t="s">
        <v>150</v>
      </c>
      <c r="L364" s="245" t="s">
        <v>150</v>
      </c>
      <c r="M364" s="245" t="s">
        <v>150</v>
      </c>
      <c r="N364" s="245"/>
      <c r="O364" s="245"/>
      <c r="P364" s="245"/>
      <c r="Q364" s="245"/>
      <c r="R364" s="245"/>
      <c r="S364" s="245"/>
      <c r="T364" s="245"/>
      <c r="U364" s="245"/>
      <c r="V364" s="245"/>
      <c r="W364" s="245"/>
      <c r="X364" s="245"/>
      <c r="Y364" s="245"/>
      <c r="Z364" s="245"/>
      <c r="AA364" s="245"/>
      <c r="AB364" s="245"/>
      <c r="AC364" s="245"/>
      <c r="AD364" s="245"/>
      <c r="AE364" s="245"/>
      <c r="AF364" s="245"/>
      <c r="AG364" s="245"/>
      <c r="AH364" s="245"/>
      <c r="AI364" s="245"/>
      <c r="AJ364" s="245"/>
      <c r="AK364" s="245"/>
      <c r="AL364" s="245"/>
      <c r="AM364" s="245"/>
      <c r="AN364" s="245"/>
      <c r="AO364" s="245"/>
      <c r="AP364" s="245"/>
      <c r="AQ364" s="245"/>
      <c r="AR364" s="245"/>
      <c r="AS364" s="245"/>
      <c r="AT364" s="245"/>
      <c r="AU364" s="245"/>
      <c r="AV364" s="245"/>
      <c r="AW364" s="245"/>
      <c r="AX364" s="245"/>
      <c r="AY364" s="245"/>
      <c r="AZ364" s="245"/>
      <c r="BA364" s="245"/>
      <c r="BB364" s="245"/>
      <c r="BC364" s="245"/>
      <c r="BD364" s="245"/>
      <c r="BE364" s="245"/>
      <c r="BF364" s="245"/>
      <c r="BG364" s="245"/>
      <c r="BH364" s="245"/>
      <c r="BI364" s="245"/>
      <c r="BJ364" s="245"/>
      <c r="BK364" s="245"/>
      <c r="BL364" s="245"/>
      <c r="BM364" s="245"/>
    </row>
    <row r="365" spans="1:65" ht="18" customHeight="1" x14ac:dyDescent="0.25">
      <c r="A365" s="255">
        <v>428746</v>
      </c>
      <c r="B365" s="255" t="s">
        <v>112</v>
      </c>
      <c r="C365" s="245" t="s">
        <v>152</v>
      </c>
      <c r="D365" s="245"/>
      <c r="E365" s="245"/>
      <c r="F365" s="245"/>
      <c r="G365" s="245"/>
      <c r="H365" s="245"/>
      <c r="I365" s="245" t="s">
        <v>150</v>
      </c>
      <c r="J365" s="245" t="s">
        <v>150</v>
      </c>
      <c r="K365" s="245" t="s">
        <v>150</v>
      </c>
      <c r="L365" s="245" t="s">
        <v>150</v>
      </c>
      <c r="M365" s="245" t="s">
        <v>150</v>
      </c>
      <c r="N365" s="245"/>
      <c r="O365" s="245"/>
      <c r="P365" s="245"/>
      <c r="Q365" s="245"/>
      <c r="R365" s="245"/>
      <c r="S365" s="245"/>
      <c r="T365" s="245"/>
      <c r="U365" s="245"/>
      <c r="V365" s="245"/>
      <c r="W365" s="245"/>
      <c r="X365" s="245"/>
      <c r="Y365" s="245"/>
      <c r="Z365" s="245"/>
      <c r="AA365" s="245"/>
      <c r="AB365" s="245"/>
      <c r="AC365" s="245"/>
      <c r="AD365" s="245"/>
      <c r="AE365" s="245"/>
      <c r="AF365" s="245"/>
      <c r="AG365" s="245"/>
      <c r="AH365" s="245"/>
      <c r="AI365" s="245"/>
      <c r="AJ365" s="245"/>
      <c r="AK365" s="245"/>
      <c r="AL365" s="245"/>
      <c r="AM365" s="245"/>
      <c r="AN365" s="245"/>
      <c r="AO365" s="245"/>
      <c r="AP365" s="245"/>
      <c r="AQ365" s="245"/>
      <c r="AR365" s="245"/>
      <c r="AS365" s="245"/>
      <c r="AT365" s="245"/>
      <c r="AU365" s="245"/>
      <c r="AV365" s="245"/>
      <c r="AW365" s="245"/>
      <c r="AX365" s="245"/>
      <c r="AY365" s="245"/>
      <c r="AZ365" s="245"/>
      <c r="BA365" s="245"/>
      <c r="BB365" s="245"/>
      <c r="BC365" s="245"/>
      <c r="BD365" s="245"/>
      <c r="BE365" s="245"/>
      <c r="BF365" s="245"/>
      <c r="BG365" s="245"/>
      <c r="BH365" s="245"/>
      <c r="BI365" s="245"/>
      <c r="BJ365" s="245"/>
      <c r="BK365" s="245"/>
      <c r="BL365" s="245"/>
      <c r="BM365" s="245"/>
    </row>
    <row r="366" spans="1:65" ht="18" customHeight="1" x14ac:dyDescent="0.25">
      <c r="A366" s="255">
        <v>428747</v>
      </c>
      <c r="B366" s="255" t="s">
        <v>112</v>
      </c>
      <c r="C366" s="245"/>
      <c r="D366" s="245"/>
      <c r="E366" s="245" t="s">
        <v>152</v>
      </c>
      <c r="F366" s="245"/>
      <c r="G366" s="245"/>
      <c r="H366" s="245" t="s">
        <v>152</v>
      </c>
      <c r="I366" s="245" t="s">
        <v>150</v>
      </c>
      <c r="J366" s="245" t="s">
        <v>150</v>
      </c>
      <c r="K366" s="245" t="s">
        <v>150</v>
      </c>
      <c r="L366" s="245" t="s">
        <v>150</v>
      </c>
      <c r="M366" s="245" t="s">
        <v>150</v>
      </c>
      <c r="N366" s="245"/>
      <c r="O366" s="245"/>
      <c r="P366" s="245"/>
      <c r="Q366" s="245"/>
      <c r="R366" s="245"/>
      <c r="S366" s="245"/>
      <c r="T366" s="245"/>
      <c r="U366" s="245"/>
      <c r="V366" s="245"/>
      <c r="W366" s="245"/>
      <c r="X366" s="245"/>
      <c r="Y366" s="245"/>
      <c r="Z366" s="245"/>
      <c r="AA366" s="245"/>
      <c r="AB366" s="245"/>
      <c r="AC366" s="245"/>
      <c r="AD366" s="245"/>
      <c r="AE366" s="245"/>
      <c r="AF366" s="245"/>
      <c r="AG366" s="245"/>
      <c r="AH366" s="245"/>
      <c r="AI366" s="245"/>
      <c r="AJ366" s="245"/>
      <c r="AK366" s="245"/>
      <c r="AL366" s="245"/>
      <c r="AM366" s="245"/>
      <c r="AN366" s="245"/>
      <c r="AO366" s="245"/>
      <c r="AP366" s="245"/>
      <c r="AQ366" s="245"/>
      <c r="AR366" s="245"/>
      <c r="AS366" s="245"/>
      <c r="AT366" s="245"/>
      <c r="AU366" s="245"/>
      <c r="AV366" s="245"/>
      <c r="AW366" s="245"/>
      <c r="AX366" s="245"/>
      <c r="AY366" s="245"/>
      <c r="AZ366" s="245"/>
      <c r="BA366" s="245"/>
      <c r="BB366" s="245"/>
      <c r="BC366" s="245"/>
      <c r="BD366" s="245"/>
      <c r="BE366" s="245"/>
      <c r="BF366" s="245"/>
      <c r="BG366" s="245"/>
      <c r="BH366" s="245"/>
      <c r="BI366" s="245"/>
      <c r="BJ366" s="245"/>
      <c r="BK366" s="245"/>
      <c r="BL366" s="245"/>
      <c r="BM366" s="245"/>
    </row>
    <row r="367" spans="1:65" ht="18" customHeight="1" x14ac:dyDescent="0.25">
      <c r="A367" s="255">
        <v>428748</v>
      </c>
      <c r="B367" s="255" t="s">
        <v>112</v>
      </c>
      <c r="C367" s="245"/>
      <c r="D367" s="245" t="s">
        <v>150</v>
      </c>
      <c r="E367" s="245"/>
      <c r="F367" s="245"/>
      <c r="G367" s="245" t="s">
        <v>150</v>
      </c>
      <c r="H367" s="245" t="s">
        <v>152</v>
      </c>
      <c r="I367" s="245" t="s">
        <v>150</v>
      </c>
      <c r="J367" s="245" t="s">
        <v>150</v>
      </c>
      <c r="K367" s="245" t="s">
        <v>150</v>
      </c>
      <c r="L367" s="245" t="s">
        <v>150</v>
      </c>
      <c r="M367" s="245" t="s">
        <v>150</v>
      </c>
      <c r="N367" s="245"/>
      <c r="O367" s="245"/>
      <c r="P367" s="245"/>
      <c r="Q367" s="245"/>
      <c r="R367" s="245"/>
      <c r="S367" s="245"/>
      <c r="T367" s="245"/>
      <c r="U367" s="245"/>
      <c r="V367" s="245"/>
      <c r="W367" s="245"/>
      <c r="X367" s="245"/>
      <c r="Y367" s="245"/>
      <c r="Z367" s="245"/>
      <c r="AA367" s="245"/>
      <c r="AB367" s="245"/>
      <c r="AC367" s="245"/>
      <c r="AD367" s="245"/>
      <c r="AE367" s="245"/>
      <c r="AF367" s="245"/>
      <c r="AG367" s="245"/>
      <c r="AH367" s="245"/>
      <c r="AI367" s="245"/>
      <c r="AJ367" s="245"/>
      <c r="AK367" s="245"/>
      <c r="AL367" s="245"/>
      <c r="AM367" s="245"/>
      <c r="AN367" s="245"/>
      <c r="AO367" s="245"/>
      <c r="AP367" s="245"/>
      <c r="AQ367" s="245"/>
      <c r="AR367" s="245"/>
      <c r="AS367" s="245"/>
      <c r="AT367" s="245"/>
      <c r="AU367" s="245"/>
      <c r="AV367" s="245"/>
      <c r="AW367" s="245"/>
      <c r="AX367" s="245"/>
      <c r="AY367" s="245"/>
      <c r="AZ367" s="245"/>
      <c r="BA367" s="245"/>
      <c r="BB367" s="245"/>
      <c r="BC367" s="245"/>
      <c r="BD367" s="245"/>
      <c r="BE367" s="245"/>
      <c r="BF367" s="245"/>
      <c r="BG367" s="245"/>
      <c r="BH367" s="245"/>
      <c r="BI367" s="245"/>
      <c r="BJ367" s="245"/>
      <c r="BK367" s="245"/>
      <c r="BL367" s="245"/>
      <c r="BM367" s="245"/>
    </row>
    <row r="368" spans="1:65" ht="18" customHeight="1" x14ac:dyDescent="0.25">
      <c r="A368" s="255">
        <v>428749</v>
      </c>
      <c r="B368" s="255" t="s">
        <v>112</v>
      </c>
      <c r="C368" s="245"/>
      <c r="D368" s="245" t="s">
        <v>152</v>
      </c>
      <c r="E368" s="245" t="s">
        <v>152</v>
      </c>
      <c r="F368" s="245"/>
      <c r="G368" s="245" t="s">
        <v>152</v>
      </c>
      <c r="H368" s="245" t="s">
        <v>152</v>
      </c>
      <c r="I368" s="245" t="s">
        <v>150</v>
      </c>
      <c r="J368" s="245" t="s">
        <v>150</v>
      </c>
      <c r="K368" s="245" t="s">
        <v>150</v>
      </c>
      <c r="L368" s="245" t="s">
        <v>150</v>
      </c>
      <c r="M368" s="245" t="s">
        <v>150</v>
      </c>
      <c r="N368" s="245"/>
      <c r="O368" s="245"/>
      <c r="P368" s="245"/>
      <c r="Q368" s="245"/>
      <c r="R368" s="245"/>
      <c r="S368" s="245"/>
      <c r="T368" s="245"/>
      <c r="U368" s="245"/>
      <c r="V368" s="245"/>
      <c r="W368" s="245"/>
      <c r="X368" s="245"/>
      <c r="Y368" s="245"/>
      <c r="Z368" s="245"/>
      <c r="AA368" s="245"/>
      <c r="AB368" s="245"/>
      <c r="AC368" s="245"/>
      <c r="AD368" s="245"/>
      <c r="AE368" s="245"/>
      <c r="AF368" s="245"/>
      <c r="AG368" s="245"/>
      <c r="AH368" s="245"/>
      <c r="AI368" s="245"/>
      <c r="AJ368" s="245"/>
      <c r="AK368" s="245"/>
      <c r="AL368" s="245"/>
      <c r="AM368" s="245"/>
      <c r="AN368" s="245"/>
      <c r="AO368" s="245"/>
      <c r="AP368" s="245"/>
      <c r="AQ368" s="245"/>
      <c r="AR368" s="245"/>
      <c r="AS368" s="245"/>
      <c r="AT368" s="245"/>
      <c r="AU368" s="245"/>
      <c r="AV368" s="245"/>
      <c r="AW368" s="245"/>
      <c r="AX368" s="245"/>
      <c r="AY368" s="245"/>
      <c r="AZ368" s="245"/>
      <c r="BA368" s="245"/>
      <c r="BB368" s="245"/>
      <c r="BC368" s="245"/>
      <c r="BD368" s="245"/>
      <c r="BE368" s="245"/>
      <c r="BF368" s="245"/>
      <c r="BG368" s="245"/>
      <c r="BH368" s="245"/>
      <c r="BI368" s="245"/>
      <c r="BJ368" s="245"/>
      <c r="BK368" s="245"/>
      <c r="BL368" s="245"/>
      <c r="BM368" s="245"/>
    </row>
    <row r="369" spans="1:65" ht="18" customHeight="1" x14ac:dyDescent="0.25">
      <c r="A369" s="255">
        <v>428751</v>
      </c>
      <c r="B369" s="255" t="s">
        <v>112</v>
      </c>
      <c r="C369" s="245"/>
      <c r="D369" s="245" t="s">
        <v>152</v>
      </c>
      <c r="E369" s="245" t="s">
        <v>152</v>
      </c>
      <c r="F369" s="245" t="s">
        <v>152</v>
      </c>
      <c r="G369" s="245" t="s">
        <v>152</v>
      </c>
      <c r="H369" s="245" t="s">
        <v>152</v>
      </c>
      <c r="I369" s="245" t="s">
        <v>150</v>
      </c>
      <c r="J369" s="245" t="s">
        <v>150</v>
      </c>
      <c r="K369" s="245" t="s">
        <v>150</v>
      </c>
      <c r="L369" s="245" t="s">
        <v>150</v>
      </c>
      <c r="M369" s="245" t="s">
        <v>150</v>
      </c>
      <c r="N369" s="245"/>
      <c r="O369" s="245"/>
      <c r="P369" s="245"/>
      <c r="Q369" s="245"/>
      <c r="R369" s="245"/>
      <c r="S369" s="245"/>
      <c r="T369" s="245"/>
      <c r="U369" s="245"/>
      <c r="V369" s="245"/>
      <c r="W369" s="245"/>
      <c r="X369" s="245"/>
      <c r="Y369" s="245"/>
      <c r="Z369" s="245"/>
      <c r="AA369" s="245"/>
      <c r="AB369" s="245"/>
      <c r="AC369" s="245"/>
      <c r="AD369" s="245"/>
      <c r="AE369" s="245"/>
      <c r="AF369" s="245"/>
      <c r="AG369" s="245"/>
      <c r="AH369" s="245"/>
      <c r="AI369" s="245"/>
      <c r="AJ369" s="245"/>
      <c r="AK369" s="245"/>
      <c r="AL369" s="245"/>
      <c r="AM369" s="245"/>
      <c r="AN369" s="245"/>
      <c r="AO369" s="245"/>
      <c r="AP369" s="245"/>
      <c r="AQ369" s="245"/>
      <c r="AR369" s="245"/>
      <c r="AS369" s="245"/>
      <c r="AT369" s="245"/>
      <c r="AU369" s="245"/>
      <c r="AV369" s="245"/>
      <c r="AW369" s="245"/>
      <c r="AX369" s="245"/>
      <c r="AY369" s="245"/>
      <c r="AZ369" s="245"/>
      <c r="BA369" s="245"/>
      <c r="BB369" s="245"/>
      <c r="BC369" s="245"/>
      <c r="BD369" s="245"/>
      <c r="BE369" s="245"/>
      <c r="BF369" s="245"/>
      <c r="BG369" s="245"/>
      <c r="BH369" s="245"/>
      <c r="BI369" s="245"/>
      <c r="BJ369" s="245"/>
      <c r="BK369" s="245"/>
      <c r="BL369" s="245"/>
      <c r="BM369" s="245"/>
    </row>
    <row r="370" spans="1:65" ht="18" customHeight="1" x14ac:dyDescent="0.25">
      <c r="A370" s="255">
        <v>428752</v>
      </c>
      <c r="B370" s="255" t="s">
        <v>112</v>
      </c>
      <c r="C370" s="245" t="s">
        <v>152</v>
      </c>
      <c r="D370" s="245" t="s">
        <v>152</v>
      </c>
      <c r="E370" s="245" t="s">
        <v>152</v>
      </c>
      <c r="F370" s="245"/>
      <c r="G370" s="245" t="s">
        <v>152</v>
      </c>
      <c r="H370" s="245" t="s">
        <v>152</v>
      </c>
      <c r="I370" s="245" t="s">
        <v>150</v>
      </c>
      <c r="J370" s="245" t="s">
        <v>150</v>
      </c>
      <c r="K370" s="245" t="s">
        <v>150</v>
      </c>
      <c r="L370" s="245" t="s">
        <v>150</v>
      </c>
      <c r="M370" s="245" t="s">
        <v>150</v>
      </c>
      <c r="N370" s="245"/>
      <c r="O370" s="245"/>
      <c r="P370" s="245"/>
      <c r="Q370" s="245"/>
      <c r="R370" s="245"/>
      <c r="S370" s="245"/>
      <c r="T370" s="245"/>
      <c r="U370" s="245"/>
      <c r="V370" s="245"/>
      <c r="W370" s="245"/>
      <c r="X370" s="245"/>
      <c r="Y370" s="245"/>
      <c r="Z370" s="245"/>
      <c r="AA370" s="245"/>
      <c r="AB370" s="245"/>
      <c r="AC370" s="245"/>
      <c r="AD370" s="245"/>
      <c r="AE370" s="245"/>
      <c r="AF370" s="245"/>
      <c r="AG370" s="245"/>
      <c r="AH370" s="245"/>
      <c r="AI370" s="245"/>
      <c r="AJ370" s="245"/>
      <c r="AK370" s="245"/>
      <c r="AL370" s="245"/>
      <c r="AM370" s="245"/>
      <c r="AN370" s="245"/>
      <c r="AO370" s="245"/>
      <c r="AP370" s="245"/>
      <c r="AQ370" s="245"/>
      <c r="AR370" s="245"/>
      <c r="AS370" s="245"/>
      <c r="AT370" s="245"/>
      <c r="AU370" s="245"/>
      <c r="AV370" s="245"/>
      <c r="AW370" s="245"/>
      <c r="AX370" s="245"/>
      <c r="AY370" s="245"/>
      <c r="AZ370" s="245"/>
      <c r="BA370" s="245"/>
      <c r="BB370" s="245"/>
      <c r="BC370" s="245"/>
      <c r="BD370" s="245"/>
      <c r="BE370" s="245"/>
      <c r="BF370" s="245"/>
      <c r="BG370" s="245"/>
      <c r="BH370" s="245"/>
      <c r="BI370" s="245"/>
      <c r="BJ370" s="245"/>
      <c r="BK370" s="245"/>
      <c r="BL370" s="245"/>
      <c r="BM370" s="245"/>
    </row>
    <row r="371" spans="1:65" ht="18" customHeight="1" x14ac:dyDescent="0.25">
      <c r="A371" s="255">
        <v>428753</v>
      </c>
      <c r="B371" s="255" t="s">
        <v>112</v>
      </c>
      <c r="C371" s="245" t="s">
        <v>152</v>
      </c>
      <c r="D371" s="245" t="s">
        <v>152</v>
      </c>
      <c r="E371" s="245" t="s">
        <v>150</v>
      </c>
      <c r="F371" s="245" t="s">
        <v>150</v>
      </c>
      <c r="G371" s="245" t="s">
        <v>152</v>
      </c>
      <c r="H371" s="245" t="s">
        <v>152</v>
      </c>
      <c r="I371" s="245" t="s">
        <v>150</v>
      </c>
      <c r="J371" s="245" t="s">
        <v>150</v>
      </c>
      <c r="K371" s="245" t="s">
        <v>150</v>
      </c>
      <c r="L371" s="245" t="s">
        <v>150</v>
      </c>
      <c r="M371" s="245" t="s">
        <v>150</v>
      </c>
      <c r="N371" s="245"/>
      <c r="O371" s="245"/>
      <c r="P371" s="245"/>
      <c r="Q371" s="245"/>
      <c r="R371" s="245"/>
      <c r="S371" s="245"/>
      <c r="T371" s="245"/>
      <c r="U371" s="245"/>
      <c r="V371" s="245"/>
      <c r="W371" s="245"/>
      <c r="X371" s="245"/>
      <c r="Y371" s="245"/>
      <c r="Z371" s="245"/>
      <c r="AA371" s="245"/>
      <c r="AB371" s="245"/>
      <c r="AC371" s="245"/>
      <c r="AD371" s="245"/>
      <c r="AE371" s="245"/>
      <c r="AF371" s="245"/>
      <c r="AG371" s="245"/>
      <c r="AH371" s="245"/>
      <c r="AI371" s="245"/>
      <c r="AJ371" s="245"/>
      <c r="AK371" s="245"/>
      <c r="AL371" s="245"/>
      <c r="AM371" s="245"/>
      <c r="AN371" s="245"/>
      <c r="AO371" s="245"/>
      <c r="AP371" s="245"/>
      <c r="AQ371" s="245"/>
      <c r="AR371" s="245"/>
      <c r="AS371" s="245"/>
      <c r="AT371" s="245"/>
      <c r="AU371" s="245"/>
      <c r="AV371" s="245"/>
      <c r="AW371" s="245"/>
      <c r="AX371" s="245"/>
      <c r="AY371" s="245"/>
      <c r="AZ371" s="245"/>
      <c r="BA371" s="245"/>
      <c r="BB371" s="245"/>
      <c r="BC371" s="245"/>
      <c r="BD371" s="245"/>
      <c r="BE371" s="245"/>
      <c r="BF371" s="245"/>
      <c r="BG371" s="245"/>
      <c r="BH371" s="245"/>
      <c r="BI371" s="245"/>
      <c r="BJ371" s="245"/>
      <c r="BK371" s="245"/>
      <c r="BL371" s="245"/>
      <c r="BM371" s="245"/>
    </row>
    <row r="372" spans="1:65" ht="18" customHeight="1" x14ac:dyDescent="0.25">
      <c r="A372" s="255">
        <v>428754</v>
      </c>
      <c r="B372" s="255" t="s">
        <v>112</v>
      </c>
      <c r="C372" s="245"/>
      <c r="D372" s="245" t="s">
        <v>152</v>
      </c>
      <c r="E372" s="245"/>
      <c r="F372" s="245"/>
      <c r="G372" s="245"/>
      <c r="H372" s="245" t="s">
        <v>152</v>
      </c>
      <c r="I372" s="245" t="s">
        <v>150</v>
      </c>
      <c r="J372" s="245" t="s">
        <v>150</v>
      </c>
      <c r="K372" s="245" t="s">
        <v>150</v>
      </c>
      <c r="L372" s="245" t="s">
        <v>150</v>
      </c>
      <c r="M372" s="245" t="s">
        <v>150</v>
      </c>
      <c r="N372" s="245"/>
      <c r="O372" s="245"/>
      <c r="P372" s="245"/>
      <c r="Q372" s="245"/>
      <c r="R372" s="245"/>
      <c r="S372" s="245"/>
      <c r="T372" s="245"/>
      <c r="U372" s="245"/>
      <c r="V372" s="245"/>
      <c r="W372" s="245"/>
      <c r="X372" s="245"/>
      <c r="Y372" s="245"/>
      <c r="Z372" s="245"/>
      <c r="AA372" s="245"/>
      <c r="AB372" s="245"/>
      <c r="AC372" s="245"/>
      <c r="AD372" s="245"/>
      <c r="AE372" s="245"/>
      <c r="AF372" s="245"/>
      <c r="AG372" s="245"/>
      <c r="AH372" s="245"/>
      <c r="AI372" s="245"/>
      <c r="AJ372" s="245"/>
      <c r="AK372" s="245"/>
      <c r="AL372" s="245"/>
      <c r="AM372" s="245"/>
      <c r="AN372" s="245"/>
      <c r="AO372" s="245"/>
      <c r="AP372" s="245"/>
      <c r="AQ372" s="245"/>
      <c r="AR372" s="245"/>
      <c r="AS372" s="245"/>
      <c r="AT372" s="245"/>
      <c r="AU372" s="245"/>
      <c r="AV372" s="245"/>
      <c r="AW372" s="245"/>
      <c r="AX372" s="245"/>
      <c r="AY372" s="245"/>
      <c r="AZ372" s="245"/>
      <c r="BA372" s="245"/>
      <c r="BB372" s="245"/>
      <c r="BC372" s="245"/>
      <c r="BD372" s="245"/>
      <c r="BE372" s="245"/>
      <c r="BF372" s="245"/>
      <c r="BG372" s="245"/>
      <c r="BH372" s="245"/>
      <c r="BI372" s="245"/>
      <c r="BJ372" s="245"/>
      <c r="BK372" s="245"/>
      <c r="BL372" s="245"/>
      <c r="BM372" s="245"/>
    </row>
    <row r="373" spans="1:65" ht="18" customHeight="1" x14ac:dyDescent="0.25">
      <c r="A373" s="255">
        <v>428755</v>
      </c>
      <c r="B373" s="255" t="s">
        <v>112</v>
      </c>
      <c r="C373" s="245" t="s">
        <v>152</v>
      </c>
      <c r="D373" s="245" t="s">
        <v>150</v>
      </c>
      <c r="E373" s="245" t="s">
        <v>152</v>
      </c>
      <c r="F373" s="245" t="s">
        <v>152</v>
      </c>
      <c r="G373" s="245" t="s">
        <v>150</v>
      </c>
      <c r="H373" s="245" t="s">
        <v>152</v>
      </c>
      <c r="I373" s="245" t="s">
        <v>150</v>
      </c>
      <c r="J373" s="245" t="s">
        <v>150</v>
      </c>
      <c r="K373" s="245" t="s">
        <v>150</v>
      </c>
      <c r="L373" s="245" t="s">
        <v>150</v>
      </c>
      <c r="M373" s="245" t="s">
        <v>150</v>
      </c>
      <c r="N373" s="245"/>
      <c r="O373" s="245"/>
      <c r="P373" s="245"/>
      <c r="Q373" s="245"/>
      <c r="R373" s="245"/>
      <c r="S373" s="245"/>
      <c r="T373" s="245"/>
      <c r="U373" s="245"/>
      <c r="V373" s="245"/>
      <c r="W373" s="245"/>
      <c r="X373" s="245"/>
      <c r="Y373" s="245"/>
      <c r="Z373" s="245"/>
      <c r="AA373" s="245"/>
      <c r="AB373" s="245"/>
      <c r="AC373" s="245"/>
      <c r="AD373" s="245"/>
      <c r="AE373" s="245"/>
      <c r="AF373" s="245"/>
      <c r="AG373" s="245"/>
      <c r="AH373" s="245"/>
      <c r="AI373" s="245"/>
      <c r="AJ373" s="245"/>
      <c r="AK373" s="245"/>
      <c r="AL373" s="245"/>
      <c r="AM373" s="245"/>
      <c r="AN373" s="245"/>
      <c r="AO373" s="245"/>
      <c r="AP373" s="245"/>
      <c r="AQ373" s="245"/>
      <c r="AR373" s="245"/>
      <c r="AS373" s="245"/>
      <c r="AT373" s="245"/>
      <c r="AU373" s="245"/>
      <c r="AV373" s="245"/>
      <c r="AW373" s="245"/>
      <c r="AX373" s="245"/>
      <c r="AY373" s="245"/>
      <c r="AZ373" s="245"/>
      <c r="BA373" s="245"/>
      <c r="BB373" s="245"/>
      <c r="BC373" s="245"/>
      <c r="BD373" s="245"/>
      <c r="BE373" s="245"/>
      <c r="BF373" s="245"/>
      <c r="BG373" s="245"/>
      <c r="BH373" s="245"/>
      <c r="BI373" s="245"/>
      <c r="BJ373" s="245"/>
      <c r="BK373" s="245"/>
      <c r="BL373" s="245"/>
      <c r="BM373" s="245"/>
    </row>
    <row r="374" spans="1:65" ht="18" customHeight="1" x14ac:dyDescent="0.25">
      <c r="A374" s="255">
        <v>428756</v>
      </c>
      <c r="B374" s="255" t="s">
        <v>112</v>
      </c>
      <c r="C374" s="245" t="s">
        <v>152</v>
      </c>
      <c r="D374" s="245"/>
      <c r="E374" s="245"/>
      <c r="F374" s="245"/>
      <c r="G374" s="245"/>
      <c r="H374" s="245" t="s">
        <v>152</v>
      </c>
      <c r="I374" s="245" t="s">
        <v>150</v>
      </c>
      <c r="J374" s="245" t="s">
        <v>150</v>
      </c>
      <c r="K374" s="245" t="s">
        <v>150</v>
      </c>
      <c r="L374" s="245" t="s">
        <v>150</v>
      </c>
      <c r="M374" s="245" t="s">
        <v>150</v>
      </c>
      <c r="N374" s="245"/>
      <c r="O374" s="245"/>
      <c r="P374" s="245"/>
      <c r="Q374" s="245"/>
      <c r="R374" s="245"/>
      <c r="S374" s="245"/>
      <c r="T374" s="245"/>
      <c r="U374" s="245"/>
      <c r="V374" s="245"/>
      <c r="W374" s="245"/>
      <c r="X374" s="245"/>
      <c r="Y374" s="245"/>
      <c r="Z374" s="245"/>
      <c r="AA374" s="245"/>
      <c r="AB374" s="245"/>
      <c r="AC374" s="245"/>
      <c r="AD374" s="245"/>
      <c r="AE374" s="245"/>
      <c r="AF374" s="245"/>
      <c r="AG374" s="245"/>
      <c r="AH374" s="245"/>
      <c r="AI374" s="245"/>
      <c r="AJ374" s="245"/>
      <c r="AK374" s="245"/>
      <c r="AL374" s="245"/>
      <c r="AM374" s="245"/>
      <c r="AN374" s="245"/>
      <c r="AO374" s="245"/>
      <c r="AP374" s="245"/>
      <c r="AQ374" s="245"/>
      <c r="AR374" s="245"/>
      <c r="AS374" s="245"/>
      <c r="AT374" s="245"/>
      <c r="AU374" s="245"/>
      <c r="AV374" s="245"/>
      <c r="AW374" s="245"/>
      <c r="AX374" s="245"/>
      <c r="AY374" s="245"/>
      <c r="AZ374" s="245"/>
      <c r="BA374" s="245"/>
      <c r="BB374" s="245"/>
      <c r="BC374" s="245"/>
      <c r="BD374" s="245"/>
      <c r="BE374" s="245"/>
      <c r="BF374" s="245"/>
      <c r="BG374" s="245"/>
      <c r="BH374" s="245"/>
      <c r="BI374" s="245"/>
      <c r="BJ374" s="245"/>
      <c r="BK374" s="245"/>
      <c r="BL374" s="245"/>
      <c r="BM374" s="245"/>
    </row>
    <row r="375" spans="1:65" ht="18" customHeight="1" x14ac:dyDescent="0.25">
      <c r="A375" s="255">
        <v>428757</v>
      </c>
      <c r="B375" s="255" t="s">
        <v>112</v>
      </c>
      <c r="C375" s="245"/>
      <c r="D375" s="245"/>
      <c r="E375" s="245"/>
      <c r="F375" s="245"/>
      <c r="G375" s="245"/>
      <c r="H375" s="245"/>
      <c r="I375" s="245" t="s">
        <v>150</v>
      </c>
      <c r="J375" s="245" t="s">
        <v>150</v>
      </c>
      <c r="K375" s="245" t="s">
        <v>150</v>
      </c>
      <c r="L375" s="245" t="s">
        <v>150</v>
      </c>
      <c r="M375" s="245" t="s">
        <v>150</v>
      </c>
      <c r="N375" s="245"/>
      <c r="O375" s="245"/>
      <c r="P375" s="245"/>
      <c r="Q375" s="245"/>
      <c r="R375" s="245"/>
      <c r="S375" s="245"/>
      <c r="T375" s="245"/>
      <c r="U375" s="245"/>
      <c r="V375" s="245"/>
      <c r="W375" s="245"/>
      <c r="X375" s="245"/>
      <c r="Y375" s="245"/>
      <c r="Z375" s="245"/>
      <c r="AA375" s="245"/>
      <c r="AB375" s="245"/>
      <c r="AC375" s="245"/>
      <c r="AD375" s="245"/>
      <c r="AE375" s="245"/>
      <c r="AF375" s="245"/>
      <c r="AG375" s="245"/>
      <c r="AH375" s="245"/>
      <c r="AI375" s="245"/>
      <c r="AJ375" s="245"/>
      <c r="AK375" s="245"/>
      <c r="AL375" s="245"/>
      <c r="AM375" s="245"/>
      <c r="AN375" s="245"/>
      <c r="AO375" s="245"/>
      <c r="AP375" s="245"/>
      <c r="AQ375" s="245"/>
      <c r="AR375" s="245"/>
      <c r="AS375" s="245"/>
      <c r="AT375" s="245"/>
      <c r="AU375" s="245"/>
      <c r="AV375" s="245"/>
      <c r="AW375" s="245"/>
      <c r="AX375" s="245"/>
      <c r="AY375" s="245"/>
      <c r="AZ375" s="245"/>
      <c r="BA375" s="245"/>
      <c r="BB375" s="245"/>
      <c r="BC375" s="245"/>
      <c r="BD375" s="245"/>
      <c r="BE375" s="245"/>
      <c r="BF375" s="245"/>
      <c r="BG375" s="245"/>
      <c r="BH375" s="245"/>
      <c r="BI375" s="245"/>
      <c r="BJ375" s="245"/>
      <c r="BK375" s="245"/>
      <c r="BL375" s="245"/>
      <c r="BM375" s="245"/>
    </row>
    <row r="376" spans="1:65" ht="18" customHeight="1" x14ac:dyDescent="0.25">
      <c r="A376" s="255">
        <v>428758</v>
      </c>
      <c r="B376" s="255" t="s">
        <v>112</v>
      </c>
      <c r="C376" s="245" t="s">
        <v>152</v>
      </c>
      <c r="D376" s="245" t="s">
        <v>152</v>
      </c>
      <c r="E376" s="245" t="s">
        <v>152</v>
      </c>
      <c r="F376" s="245" t="s">
        <v>150</v>
      </c>
      <c r="G376" s="245" t="s">
        <v>152</v>
      </c>
      <c r="H376" s="245" t="s">
        <v>150</v>
      </c>
      <c r="I376" s="245" t="s">
        <v>150</v>
      </c>
      <c r="J376" s="245" t="s">
        <v>150</v>
      </c>
      <c r="K376" s="245" t="s">
        <v>150</v>
      </c>
      <c r="L376" s="245" t="s">
        <v>150</v>
      </c>
      <c r="M376" s="245" t="s">
        <v>150</v>
      </c>
      <c r="N376" s="245"/>
      <c r="O376" s="245"/>
      <c r="P376" s="245"/>
      <c r="Q376" s="245"/>
      <c r="R376" s="245"/>
      <c r="S376" s="245"/>
      <c r="T376" s="245"/>
      <c r="U376" s="245"/>
      <c r="V376" s="245"/>
      <c r="W376" s="245"/>
      <c r="X376" s="245"/>
      <c r="Y376" s="245"/>
      <c r="Z376" s="245"/>
      <c r="AA376" s="245"/>
      <c r="AB376" s="245"/>
      <c r="AC376" s="245"/>
      <c r="AD376" s="245"/>
      <c r="AE376" s="245"/>
      <c r="AF376" s="245"/>
      <c r="AG376" s="245"/>
      <c r="AH376" s="245"/>
      <c r="AI376" s="245"/>
      <c r="AJ376" s="245"/>
      <c r="AK376" s="245"/>
      <c r="AL376" s="245"/>
      <c r="AM376" s="245"/>
      <c r="AN376" s="245"/>
      <c r="AO376" s="245"/>
      <c r="AP376" s="245"/>
      <c r="AQ376" s="245"/>
      <c r="AR376" s="245"/>
      <c r="AS376" s="245"/>
      <c r="AT376" s="245"/>
      <c r="AU376" s="245"/>
      <c r="AV376" s="245"/>
      <c r="AW376" s="245"/>
      <c r="AX376" s="245"/>
      <c r="AY376" s="245"/>
      <c r="AZ376" s="245"/>
      <c r="BA376" s="245"/>
      <c r="BB376" s="245"/>
      <c r="BC376" s="245"/>
      <c r="BD376" s="245"/>
      <c r="BE376" s="245"/>
      <c r="BF376" s="245"/>
      <c r="BG376" s="245"/>
      <c r="BH376" s="245"/>
      <c r="BI376" s="245"/>
      <c r="BJ376" s="245"/>
      <c r="BK376" s="245"/>
      <c r="BL376" s="245"/>
      <c r="BM376" s="245"/>
    </row>
    <row r="377" spans="1:65" s="244" customFormat="1" ht="18" customHeight="1" x14ac:dyDescent="0.25">
      <c r="A377" s="255">
        <v>428759</v>
      </c>
      <c r="B377" s="255" t="s">
        <v>112</v>
      </c>
      <c r="C377" s="245"/>
      <c r="D377" s="245" t="s">
        <v>152</v>
      </c>
      <c r="E377" s="245"/>
      <c r="F377" s="245" t="s">
        <v>152</v>
      </c>
      <c r="G377" s="245" t="s">
        <v>152</v>
      </c>
      <c r="H377" s="245" t="s">
        <v>152</v>
      </c>
      <c r="I377" s="245" t="s">
        <v>150</v>
      </c>
      <c r="J377" s="245" t="s">
        <v>150</v>
      </c>
      <c r="K377" s="245" t="s">
        <v>150</v>
      </c>
      <c r="L377" s="245" t="s">
        <v>150</v>
      </c>
      <c r="M377" s="245" t="s">
        <v>150</v>
      </c>
      <c r="N377" s="245"/>
      <c r="O377" s="245"/>
      <c r="P377" s="245"/>
      <c r="Q377" s="245"/>
      <c r="R377" s="245"/>
      <c r="S377" s="245"/>
      <c r="T377" s="245"/>
      <c r="U377" s="245"/>
      <c r="V377" s="245"/>
      <c r="W377" s="245"/>
      <c r="X377" s="245"/>
      <c r="Y377" s="245"/>
      <c r="Z377" s="245"/>
      <c r="AA377" s="245"/>
      <c r="AB377" s="245"/>
      <c r="AC377" s="245"/>
      <c r="AD377" s="245"/>
      <c r="AE377" s="245"/>
      <c r="AF377" s="245"/>
      <c r="AG377" s="245"/>
      <c r="AH377" s="245"/>
      <c r="AI377" s="245"/>
      <c r="AJ377" s="245"/>
      <c r="AK377" s="245"/>
      <c r="AL377" s="245"/>
      <c r="AM377" s="245"/>
      <c r="AN377" s="245"/>
      <c r="AO377" s="245"/>
      <c r="AP377" s="245"/>
      <c r="AQ377" s="245"/>
      <c r="AR377" s="245"/>
      <c r="AS377" s="245"/>
      <c r="AT377" s="245"/>
      <c r="AU377" s="245"/>
      <c r="AV377" s="245"/>
      <c r="AW377" s="245"/>
      <c r="AX377" s="245"/>
      <c r="AY377" s="245"/>
      <c r="AZ377" s="245"/>
      <c r="BA377" s="245"/>
      <c r="BB377" s="245"/>
      <c r="BC377" s="245"/>
      <c r="BD377" s="245"/>
      <c r="BE377" s="245"/>
      <c r="BF377" s="245"/>
      <c r="BG377" s="245"/>
      <c r="BH377" s="245"/>
      <c r="BI377" s="245"/>
      <c r="BJ377" s="245"/>
      <c r="BK377" s="245"/>
      <c r="BL377" s="245"/>
      <c r="BM377" s="245"/>
    </row>
    <row r="378" spans="1:65" s="244" customFormat="1" ht="18" customHeight="1" x14ac:dyDescent="0.25">
      <c r="A378" s="255">
        <v>428760</v>
      </c>
      <c r="B378" s="255" t="s">
        <v>112</v>
      </c>
      <c r="C378" s="245"/>
      <c r="D378" s="245"/>
      <c r="E378" s="245"/>
      <c r="F378" s="245"/>
      <c r="G378" s="245"/>
      <c r="H378" s="245"/>
      <c r="I378" s="245" t="s">
        <v>150</v>
      </c>
      <c r="J378" s="245" t="s">
        <v>150</v>
      </c>
      <c r="K378" s="245" t="s">
        <v>150</v>
      </c>
      <c r="L378" s="245" t="s">
        <v>150</v>
      </c>
      <c r="M378" s="245" t="s">
        <v>150</v>
      </c>
      <c r="N378" s="245"/>
      <c r="O378" s="245"/>
      <c r="P378" s="245"/>
      <c r="Q378" s="245"/>
      <c r="R378" s="245"/>
      <c r="S378" s="245"/>
      <c r="T378" s="245"/>
      <c r="U378" s="245"/>
      <c r="V378" s="245"/>
      <c r="W378" s="245"/>
      <c r="X378" s="245"/>
      <c r="Y378" s="245"/>
      <c r="Z378" s="245"/>
      <c r="AA378" s="245"/>
      <c r="AB378" s="245"/>
      <c r="AC378" s="245"/>
      <c r="AD378" s="245"/>
      <c r="AE378" s="245"/>
      <c r="AF378" s="245"/>
      <c r="AG378" s="245"/>
      <c r="AH378" s="245"/>
      <c r="AI378" s="245"/>
      <c r="AJ378" s="245"/>
      <c r="AK378" s="245"/>
      <c r="AL378" s="245"/>
      <c r="AM378" s="245"/>
      <c r="AN378" s="245"/>
      <c r="AO378" s="245"/>
      <c r="AP378" s="245"/>
      <c r="AQ378" s="245"/>
      <c r="AR378" s="245"/>
      <c r="AS378" s="245"/>
      <c r="AT378" s="245"/>
      <c r="AU378" s="245"/>
      <c r="AV378" s="245"/>
      <c r="AW378" s="245"/>
      <c r="AX378" s="245"/>
      <c r="AY378" s="245"/>
      <c r="AZ378" s="245"/>
      <c r="BA378" s="245"/>
      <c r="BB378" s="245"/>
      <c r="BC378" s="245"/>
      <c r="BD378" s="245"/>
      <c r="BE378" s="245"/>
      <c r="BF378" s="245"/>
      <c r="BG378" s="245"/>
      <c r="BH378" s="245"/>
      <c r="BI378" s="245"/>
      <c r="BJ378" s="245"/>
      <c r="BK378" s="245"/>
      <c r="BL378" s="245"/>
      <c r="BM378" s="245"/>
    </row>
    <row r="379" spans="1:65" s="244" customFormat="1" ht="18" customHeight="1" x14ac:dyDescent="0.25">
      <c r="A379" s="255">
        <v>428761</v>
      </c>
      <c r="B379" s="255" t="s">
        <v>112</v>
      </c>
      <c r="C379" s="245"/>
      <c r="D379" s="245"/>
      <c r="E379" s="245"/>
      <c r="F379" s="245"/>
      <c r="G379" s="245" t="s">
        <v>152</v>
      </c>
      <c r="H379" s="245" t="s">
        <v>150</v>
      </c>
      <c r="I379" s="245" t="s">
        <v>150</v>
      </c>
      <c r="J379" s="245" t="s">
        <v>150</v>
      </c>
      <c r="K379" s="245" t="s">
        <v>150</v>
      </c>
      <c r="L379" s="245" t="s">
        <v>150</v>
      </c>
      <c r="M379" s="245" t="s">
        <v>150</v>
      </c>
      <c r="N379" s="245"/>
      <c r="O379" s="245"/>
      <c r="P379" s="245"/>
      <c r="Q379" s="245"/>
      <c r="R379" s="245"/>
      <c r="S379" s="245"/>
      <c r="T379" s="245"/>
      <c r="U379" s="245"/>
      <c r="V379" s="245"/>
      <c r="W379" s="245"/>
      <c r="X379" s="245"/>
      <c r="Y379" s="245"/>
      <c r="Z379" s="245"/>
      <c r="AA379" s="245"/>
      <c r="AB379" s="245"/>
      <c r="AC379" s="245"/>
      <c r="AD379" s="245"/>
      <c r="AE379" s="245"/>
      <c r="AF379" s="245"/>
      <c r="AG379" s="245"/>
      <c r="AH379" s="245"/>
      <c r="AI379" s="245"/>
      <c r="AJ379" s="245"/>
      <c r="AK379" s="245"/>
      <c r="AL379" s="245"/>
      <c r="AM379" s="245"/>
      <c r="AN379" s="245"/>
      <c r="AO379" s="245"/>
      <c r="AP379" s="245"/>
      <c r="AQ379" s="245"/>
      <c r="AR379" s="245"/>
      <c r="AS379" s="245"/>
      <c r="AT379" s="245"/>
      <c r="AU379" s="245"/>
      <c r="AV379" s="245"/>
      <c r="AW379" s="245"/>
      <c r="AX379" s="245"/>
      <c r="AY379" s="245"/>
      <c r="AZ379" s="245"/>
      <c r="BA379" s="245"/>
      <c r="BB379" s="245"/>
      <c r="BC379" s="245"/>
      <c r="BD379" s="245"/>
      <c r="BE379" s="245"/>
      <c r="BF379" s="245"/>
      <c r="BG379" s="245"/>
      <c r="BH379" s="245"/>
      <c r="BI379" s="245"/>
      <c r="BJ379" s="245"/>
      <c r="BK379" s="245"/>
      <c r="BL379" s="245"/>
      <c r="BM379" s="245"/>
    </row>
    <row r="380" spans="1:65" s="244" customFormat="1" ht="18" customHeight="1" x14ac:dyDescent="0.25">
      <c r="A380" s="255">
        <v>428762</v>
      </c>
      <c r="B380" s="255" t="s">
        <v>112</v>
      </c>
      <c r="C380" s="245" t="s">
        <v>152</v>
      </c>
      <c r="D380" s="245" t="s">
        <v>152</v>
      </c>
      <c r="E380" s="245" t="s">
        <v>152</v>
      </c>
      <c r="F380" s="245" t="s">
        <v>152</v>
      </c>
      <c r="G380" s="245" t="s">
        <v>152</v>
      </c>
      <c r="H380" s="245" t="s">
        <v>152</v>
      </c>
      <c r="I380" s="245" t="s">
        <v>150</v>
      </c>
      <c r="J380" s="245" t="s">
        <v>150</v>
      </c>
      <c r="K380" s="245" t="s">
        <v>150</v>
      </c>
      <c r="L380" s="245" t="s">
        <v>150</v>
      </c>
      <c r="M380" s="245" t="s">
        <v>150</v>
      </c>
      <c r="N380" s="245"/>
      <c r="O380" s="245"/>
      <c r="P380" s="245"/>
      <c r="Q380" s="245"/>
      <c r="R380" s="245"/>
      <c r="S380" s="245"/>
      <c r="T380" s="245"/>
      <c r="U380" s="245"/>
      <c r="V380" s="245"/>
      <c r="W380" s="245"/>
      <c r="X380" s="245"/>
      <c r="Y380" s="245"/>
      <c r="Z380" s="245"/>
      <c r="AA380" s="245"/>
      <c r="AB380" s="245"/>
      <c r="AC380" s="245"/>
      <c r="AD380" s="245"/>
      <c r="AE380" s="245"/>
      <c r="AF380" s="245"/>
      <c r="AG380" s="245"/>
      <c r="AH380" s="245"/>
      <c r="AI380" s="245"/>
      <c r="AJ380" s="245"/>
      <c r="AK380" s="245"/>
      <c r="AL380" s="245"/>
      <c r="AM380" s="245"/>
      <c r="AN380" s="245"/>
      <c r="AO380" s="245"/>
      <c r="AP380" s="245"/>
      <c r="AQ380" s="245"/>
      <c r="AR380" s="245"/>
      <c r="AS380" s="245"/>
      <c r="AT380" s="245"/>
      <c r="AU380" s="245"/>
      <c r="AV380" s="245"/>
      <c r="AW380" s="245"/>
      <c r="AX380" s="245"/>
      <c r="AY380" s="245"/>
      <c r="AZ380" s="245"/>
      <c r="BA380" s="245"/>
      <c r="BB380" s="245"/>
      <c r="BC380" s="245"/>
      <c r="BD380" s="245"/>
      <c r="BE380" s="245"/>
      <c r="BF380" s="245"/>
      <c r="BG380" s="245"/>
      <c r="BH380" s="245"/>
      <c r="BI380" s="245"/>
      <c r="BJ380" s="245"/>
      <c r="BK380" s="245"/>
      <c r="BL380" s="245"/>
      <c r="BM380" s="245"/>
    </row>
    <row r="381" spans="1:65" s="244" customFormat="1" ht="18" customHeight="1" x14ac:dyDescent="0.25">
      <c r="A381" s="255">
        <v>428763</v>
      </c>
      <c r="B381" s="255" t="s">
        <v>112</v>
      </c>
      <c r="C381" s="245"/>
      <c r="D381" s="245" t="s">
        <v>152</v>
      </c>
      <c r="E381" s="245"/>
      <c r="F381" s="245"/>
      <c r="G381" s="245"/>
      <c r="H381" s="245" t="s">
        <v>152</v>
      </c>
      <c r="I381" s="245" t="s">
        <v>150</v>
      </c>
      <c r="J381" s="245" t="s">
        <v>150</v>
      </c>
      <c r="K381" s="245" t="s">
        <v>150</v>
      </c>
      <c r="L381" s="245" t="s">
        <v>150</v>
      </c>
      <c r="M381" s="245" t="s">
        <v>150</v>
      </c>
      <c r="N381" s="245"/>
      <c r="O381" s="245"/>
      <c r="P381" s="245"/>
      <c r="Q381" s="245"/>
      <c r="R381" s="245"/>
      <c r="S381" s="245"/>
      <c r="T381" s="245"/>
      <c r="U381" s="245"/>
      <c r="V381" s="245"/>
      <c r="W381" s="245"/>
      <c r="X381" s="245"/>
      <c r="Y381" s="245"/>
      <c r="Z381" s="245"/>
      <c r="AA381" s="245"/>
      <c r="AB381" s="245"/>
      <c r="AC381" s="245"/>
      <c r="AD381" s="245"/>
      <c r="AE381" s="245"/>
      <c r="AF381" s="245"/>
      <c r="AG381" s="245"/>
      <c r="AH381" s="245"/>
      <c r="AI381" s="245"/>
      <c r="AJ381" s="245"/>
      <c r="AK381" s="245"/>
      <c r="AL381" s="245"/>
      <c r="AM381" s="245"/>
      <c r="AN381" s="245"/>
      <c r="AO381" s="245"/>
      <c r="AP381" s="245"/>
      <c r="AQ381" s="245"/>
      <c r="AR381" s="245"/>
      <c r="AS381" s="245"/>
      <c r="AT381" s="245"/>
      <c r="AU381" s="245"/>
      <c r="AV381" s="245"/>
      <c r="AW381" s="245"/>
      <c r="AX381" s="245"/>
      <c r="AY381" s="245"/>
      <c r="AZ381" s="245"/>
      <c r="BA381" s="245"/>
      <c r="BB381" s="245"/>
      <c r="BC381" s="245"/>
      <c r="BD381" s="245"/>
      <c r="BE381" s="245"/>
      <c r="BF381" s="245"/>
      <c r="BG381" s="245"/>
      <c r="BH381" s="245"/>
      <c r="BI381" s="245"/>
      <c r="BJ381" s="245"/>
      <c r="BK381" s="245"/>
      <c r="BL381" s="245"/>
      <c r="BM381" s="245"/>
    </row>
    <row r="382" spans="1:65" s="244" customFormat="1" ht="18" customHeight="1" x14ac:dyDescent="0.25">
      <c r="A382" s="255">
        <v>428764</v>
      </c>
      <c r="B382" s="255" t="s">
        <v>112</v>
      </c>
      <c r="C382" s="245" t="s">
        <v>152</v>
      </c>
      <c r="D382" s="245"/>
      <c r="E382" s="245"/>
      <c r="F382" s="245" t="s">
        <v>150</v>
      </c>
      <c r="G382" s="245"/>
      <c r="H382" s="245" t="s">
        <v>152</v>
      </c>
      <c r="I382" s="245" t="s">
        <v>150</v>
      </c>
      <c r="J382" s="245" t="s">
        <v>150</v>
      </c>
      <c r="K382" s="245" t="s">
        <v>150</v>
      </c>
      <c r="L382" s="245" t="s">
        <v>150</v>
      </c>
      <c r="M382" s="245" t="s">
        <v>150</v>
      </c>
      <c r="N382" s="245"/>
      <c r="O382" s="245"/>
      <c r="P382" s="245"/>
      <c r="Q382" s="245"/>
      <c r="R382" s="245"/>
      <c r="S382" s="245"/>
      <c r="T382" s="245"/>
      <c r="U382" s="245"/>
      <c r="V382" s="245"/>
      <c r="W382" s="245"/>
      <c r="X382" s="245"/>
      <c r="Y382" s="245"/>
      <c r="Z382" s="245"/>
      <c r="AA382" s="245"/>
      <c r="AB382" s="245"/>
      <c r="AC382" s="245"/>
      <c r="AD382" s="245"/>
      <c r="AE382" s="245"/>
      <c r="AF382" s="245"/>
      <c r="AG382" s="245"/>
      <c r="AH382" s="245"/>
      <c r="AI382" s="245"/>
      <c r="AJ382" s="245"/>
      <c r="AK382" s="245"/>
      <c r="AL382" s="245"/>
      <c r="AM382" s="245"/>
      <c r="AN382" s="245"/>
      <c r="AO382" s="245"/>
      <c r="AP382" s="245"/>
      <c r="AQ382" s="245"/>
      <c r="AR382" s="245"/>
      <c r="AS382" s="245"/>
      <c r="AT382" s="245"/>
      <c r="AU382" s="245"/>
      <c r="AV382" s="245"/>
      <c r="AW382" s="245"/>
      <c r="AX382" s="245"/>
      <c r="AY382" s="245"/>
      <c r="AZ382" s="245"/>
      <c r="BA382" s="245"/>
      <c r="BB382" s="245"/>
      <c r="BC382" s="245"/>
      <c r="BD382" s="245"/>
      <c r="BE382" s="245"/>
      <c r="BF382" s="245"/>
      <c r="BG382" s="245"/>
      <c r="BH382" s="245"/>
      <c r="BI382" s="245"/>
      <c r="BJ382" s="245"/>
      <c r="BK382" s="245"/>
      <c r="BL382" s="245"/>
      <c r="BM382" s="245"/>
    </row>
    <row r="383" spans="1:65" s="244" customFormat="1" ht="18" customHeight="1" x14ac:dyDescent="0.25">
      <c r="A383" s="255">
        <v>428765</v>
      </c>
      <c r="B383" s="255" t="s">
        <v>112</v>
      </c>
      <c r="C383" s="245"/>
      <c r="D383" s="245" t="s">
        <v>152</v>
      </c>
      <c r="E383" s="245" t="s">
        <v>152</v>
      </c>
      <c r="F383" s="245" t="s">
        <v>152</v>
      </c>
      <c r="G383" s="245" t="s">
        <v>152</v>
      </c>
      <c r="H383" s="245" t="s">
        <v>152</v>
      </c>
      <c r="I383" s="245" t="s">
        <v>150</v>
      </c>
      <c r="J383" s="245" t="s">
        <v>150</v>
      </c>
      <c r="K383" s="245" t="s">
        <v>150</v>
      </c>
      <c r="L383" s="245" t="s">
        <v>150</v>
      </c>
      <c r="M383" s="245" t="s">
        <v>150</v>
      </c>
      <c r="N383" s="245"/>
      <c r="O383" s="245"/>
      <c r="P383" s="245"/>
      <c r="Q383" s="245"/>
      <c r="R383" s="245"/>
      <c r="S383" s="245"/>
      <c r="T383" s="245"/>
      <c r="U383" s="245"/>
      <c r="V383" s="245"/>
      <c r="W383" s="245"/>
      <c r="X383" s="245"/>
      <c r="Y383" s="245"/>
      <c r="Z383" s="245"/>
      <c r="AA383" s="245"/>
      <c r="AB383" s="245"/>
      <c r="AC383" s="245"/>
      <c r="AD383" s="245"/>
      <c r="AE383" s="245"/>
      <c r="AF383" s="245"/>
      <c r="AG383" s="245"/>
      <c r="AH383" s="245"/>
      <c r="AI383" s="245"/>
      <c r="AJ383" s="245"/>
      <c r="AK383" s="245"/>
      <c r="AL383" s="245"/>
      <c r="AM383" s="245"/>
      <c r="AN383" s="245"/>
      <c r="AO383" s="245"/>
      <c r="AP383" s="245"/>
      <c r="AQ383" s="245"/>
      <c r="AR383" s="245"/>
      <c r="AS383" s="245"/>
      <c r="AT383" s="245"/>
      <c r="AU383" s="245"/>
      <c r="AV383" s="245"/>
      <c r="AW383" s="245"/>
      <c r="AX383" s="245"/>
      <c r="AY383" s="245"/>
      <c r="AZ383" s="245"/>
      <c r="BA383" s="245"/>
      <c r="BB383" s="245"/>
      <c r="BC383" s="245"/>
      <c r="BD383" s="245"/>
      <c r="BE383" s="245"/>
      <c r="BF383" s="245"/>
      <c r="BG383" s="245"/>
      <c r="BH383" s="245"/>
      <c r="BI383" s="245"/>
      <c r="BJ383" s="245"/>
      <c r="BK383" s="245"/>
      <c r="BL383" s="245"/>
      <c r="BM383" s="245"/>
    </row>
    <row r="384" spans="1:65" s="244" customFormat="1" ht="18" customHeight="1" x14ac:dyDescent="0.25">
      <c r="A384" s="255">
        <v>428766</v>
      </c>
      <c r="B384" s="255" t="s">
        <v>112</v>
      </c>
      <c r="C384" s="245"/>
      <c r="D384" s="245" t="s">
        <v>150</v>
      </c>
      <c r="E384" s="245"/>
      <c r="F384" s="245"/>
      <c r="G384" s="245" t="s">
        <v>150</v>
      </c>
      <c r="H384" s="245" t="s">
        <v>152</v>
      </c>
      <c r="I384" s="245"/>
      <c r="J384" s="245" t="s">
        <v>152</v>
      </c>
      <c r="K384" s="245"/>
      <c r="L384" s="245" t="s">
        <v>150</v>
      </c>
      <c r="M384" s="245"/>
      <c r="N384" s="245"/>
      <c r="O384" s="245"/>
      <c r="P384" s="245"/>
      <c r="Q384" s="245"/>
      <c r="R384" s="245"/>
      <c r="S384" s="245"/>
      <c r="T384" s="245"/>
      <c r="U384" s="245"/>
      <c r="V384" s="245"/>
      <c r="W384" s="245"/>
      <c r="X384" s="245"/>
      <c r="Y384" s="245"/>
      <c r="Z384" s="245"/>
      <c r="AA384" s="245"/>
      <c r="AB384" s="245"/>
      <c r="AC384" s="245"/>
      <c r="AD384" s="245"/>
      <c r="AE384" s="245"/>
      <c r="AF384" s="245"/>
      <c r="AG384" s="245"/>
      <c r="AH384" s="245"/>
      <c r="AI384" s="245"/>
      <c r="AJ384" s="245"/>
      <c r="AK384" s="245"/>
      <c r="AL384" s="245"/>
      <c r="AM384" s="245"/>
      <c r="AN384" s="245"/>
      <c r="AO384" s="245"/>
      <c r="AP384" s="245"/>
      <c r="AQ384" s="245"/>
      <c r="AR384" s="245"/>
      <c r="AS384" s="245"/>
      <c r="AT384" s="245"/>
      <c r="AU384" s="245"/>
      <c r="AV384" s="245"/>
      <c r="AW384" s="245"/>
      <c r="AX384" s="245"/>
      <c r="AY384" s="245"/>
      <c r="AZ384" s="245"/>
      <c r="BA384" s="245"/>
      <c r="BB384" s="245"/>
      <c r="BC384" s="245"/>
      <c r="BD384" s="245"/>
      <c r="BE384" s="245"/>
      <c r="BF384" s="245"/>
      <c r="BG384" s="245"/>
      <c r="BH384" s="245"/>
      <c r="BI384" s="245"/>
      <c r="BJ384" s="245"/>
      <c r="BK384" s="245"/>
      <c r="BL384" s="245"/>
      <c r="BM384" s="245"/>
    </row>
    <row r="385" spans="1:65" ht="18" customHeight="1" x14ac:dyDescent="0.25">
      <c r="A385" s="255">
        <v>428768</v>
      </c>
      <c r="B385" s="255" t="s">
        <v>112</v>
      </c>
      <c r="C385" s="245"/>
      <c r="D385" s="245" t="s">
        <v>152</v>
      </c>
      <c r="E385" s="245" t="s">
        <v>152</v>
      </c>
      <c r="F385" s="245"/>
      <c r="G385" s="245" t="s">
        <v>152</v>
      </c>
      <c r="H385" s="245" t="s">
        <v>152</v>
      </c>
      <c r="I385" s="245" t="s">
        <v>150</v>
      </c>
      <c r="J385" s="245" t="s">
        <v>150</v>
      </c>
      <c r="K385" s="245" t="s">
        <v>150</v>
      </c>
      <c r="L385" s="245" t="s">
        <v>150</v>
      </c>
      <c r="M385" s="245" t="s">
        <v>150</v>
      </c>
      <c r="N385" s="245"/>
      <c r="O385" s="245"/>
      <c r="P385" s="245"/>
      <c r="Q385" s="245"/>
      <c r="R385" s="245"/>
      <c r="S385" s="245"/>
      <c r="T385" s="245"/>
      <c r="U385" s="245"/>
      <c r="V385" s="245"/>
      <c r="W385" s="245"/>
      <c r="X385" s="245"/>
      <c r="Y385" s="245"/>
      <c r="Z385" s="245"/>
      <c r="AA385" s="245"/>
      <c r="AB385" s="245"/>
      <c r="AC385" s="245"/>
      <c r="AD385" s="245"/>
      <c r="AE385" s="245"/>
      <c r="AF385" s="245"/>
      <c r="AG385" s="245"/>
      <c r="AH385" s="245"/>
      <c r="AI385" s="245"/>
      <c r="AJ385" s="245"/>
      <c r="AK385" s="245"/>
      <c r="AL385" s="245"/>
      <c r="AM385" s="245"/>
      <c r="AN385" s="245"/>
      <c r="AO385" s="245"/>
      <c r="AP385" s="245"/>
      <c r="AQ385" s="245"/>
      <c r="AR385" s="245"/>
      <c r="AS385" s="245"/>
      <c r="AT385" s="245"/>
      <c r="AU385" s="245"/>
      <c r="AV385" s="245"/>
      <c r="AW385" s="245"/>
      <c r="AX385" s="245"/>
      <c r="AY385" s="245"/>
      <c r="AZ385" s="245"/>
      <c r="BA385" s="245"/>
      <c r="BB385" s="245"/>
      <c r="BC385" s="245"/>
      <c r="BD385" s="245"/>
      <c r="BE385" s="245"/>
      <c r="BF385" s="245"/>
      <c r="BG385" s="245"/>
      <c r="BH385" s="245"/>
      <c r="BI385" s="245"/>
      <c r="BJ385" s="245"/>
      <c r="BK385" s="245"/>
      <c r="BL385" s="245"/>
      <c r="BM385" s="245"/>
    </row>
    <row r="386" spans="1:65" ht="18" customHeight="1" x14ac:dyDescent="0.25">
      <c r="A386" s="255">
        <v>428769</v>
      </c>
      <c r="B386" s="255" t="s">
        <v>112</v>
      </c>
      <c r="C386" s="245"/>
      <c r="D386" s="245" t="s">
        <v>152</v>
      </c>
      <c r="E386" s="245" t="s">
        <v>152</v>
      </c>
      <c r="F386" s="245" t="s">
        <v>152</v>
      </c>
      <c r="G386" s="245" t="s">
        <v>152</v>
      </c>
      <c r="H386" s="245" t="s">
        <v>152</v>
      </c>
      <c r="I386" s="245" t="s">
        <v>150</v>
      </c>
      <c r="J386" s="245" t="s">
        <v>150</v>
      </c>
      <c r="K386" s="245" t="s">
        <v>150</v>
      </c>
      <c r="L386" s="245" t="s">
        <v>150</v>
      </c>
      <c r="M386" s="245" t="s">
        <v>150</v>
      </c>
      <c r="N386" s="245"/>
      <c r="O386" s="245"/>
      <c r="P386" s="245"/>
      <c r="Q386" s="245"/>
      <c r="R386" s="245"/>
      <c r="S386" s="245"/>
      <c r="T386" s="245"/>
      <c r="U386" s="245"/>
      <c r="V386" s="245"/>
      <c r="W386" s="245"/>
      <c r="X386" s="245"/>
      <c r="Y386" s="245"/>
      <c r="Z386" s="245"/>
      <c r="AA386" s="245"/>
      <c r="AB386" s="245"/>
      <c r="AC386" s="245"/>
      <c r="AD386" s="245"/>
      <c r="AE386" s="245"/>
      <c r="AF386" s="245"/>
      <c r="AG386" s="245"/>
      <c r="AH386" s="245"/>
      <c r="AI386" s="245"/>
      <c r="AJ386" s="245"/>
      <c r="AK386" s="245"/>
      <c r="AL386" s="245"/>
      <c r="AM386" s="245"/>
      <c r="AN386" s="245"/>
      <c r="AO386" s="245"/>
      <c r="AP386" s="245"/>
      <c r="AQ386" s="245"/>
      <c r="AR386" s="245"/>
      <c r="AS386" s="245"/>
      <c r="AT386" s="245"/>
      <c r="AU386" s="245"/>
      <c r="AV386" s="245"/>
      <c r="AW386" s="245"/>
      <c r="AX386" s="245"/>
      <c r="AY386" s="245"/>
      <c r="AZ386" s="245"/>
      <c r="BA386" s="245"/>
      <c r="BB386" s="245"/>
      <c r="BC386" s="245"/>
      <c r="BD386" s="245"/>
      <c r="BE386" s="245"/>
      <c r="BF386" s="245"/>
      <c r="BG386" s="245"/>
      <c r="BH386" s="245"/>
      <c r="BI386" s="245"/>
      <c r="BJ386" s="245"/>
      <c r="BK386" s="245"/>
      <c r="BL386" s="245"/>
      <c r="BM386" s="245"/>
    </row>
    <row r="387" spans="1:65" ht="18" customHeight="1" x14ac:dyDescent="0.25">
      <c r="A387" s="255">
        <v>428770</v>
      </c>
      <c r="B387" s="255" t="s">
        <v>112</v>
      </c>
      <c r="C387" s="245" t="s">
        <v>152</v>
      </c>
      <c r="D387" s="245" t="s">
        <v>152</v>
      </c>
      <c r="E387" s="245" t="s">
        <v>152</v>
      </c>
      <c r="F387" s="245" t="s">
        <v>152</v>
      </c>
      <c r="G387" s="245" t="s">
        <v>152</v>
      </c>
      <c r="H387" s="245" t="s">
        <v>152</v>
      </c>
      <c r="I387" s="245" t="s">
        <v>150</v>
      </c>
      <c r="J387" s="245" t="s">
        <v>150</v>
      </c>
      <c r="K387" s="245" t="s">
        <v>150</v>
      </c>
      <c r="L387" s="245" t="s">
        <v>150</v>
      </c>
      <c r="M387" s="245" t="s">
        <v>150</v>
      </c>
      <c r="N387" s="245"/>
      <c r="O387" s="245"/>
      <c r="P387" s="245"/>
      <c r="Q387" s="245"/>
      <c r="R387" s="245"/>
      <c r="S387" s="245"/>
      <c r="T387" s="245"/>
      <c r="U387" s="245"/>
      <c r="V387" s="245"/>
      <c r="W387" s="245"/>
      <c r="X387" s="245"/>
      <c r="Y387" s="245"/>
      <c r="Z387" s="245"/>
      <c r="AA387" s="245"/>
      <c r="AB387" s="245"/>
      <c r="AC387" s="245"/>
      <c r="AD387" s="245"/>
      <c r="AE387" s="245"/>
      <c r="AF387" s="245"/>
      <c r="AG387" s="245"/>
      <c r="AH387" s="245"/>
      <c r="AI387" s="245"/>
      <c r="AJ387" s="245"/>
      <c r="AK387" s="245"/>
      <c r="AL387" s="245"/>
      <c r="AM387" s="245"/>
      <c r="AN387" s="245"/>
      <c r="AO387" s="245"/>
      <c r="AP387" s="245"/>
      <c r="AQ387" s="245"/>
      <c r="AR387" s="245"/>
      <c r="AS387" s="245"/>
      <c r="AT387" s="245"/>
      <c r="AU387" s="245"/>
      <c r="AV387" s="245"/>
      <c r="AW387" s="245"/>
      <c r="AX387" s="245"/>
      <c r="AY387" s="245"/>
      <c r="AZ387" s="245"/>
      <c r="BA387" s="245"/>
      <c r="BB387" s="245"/>
      <c r="BC387" s="245"/>
      <c r="BD387" s="245"/>
      <c r="BE387" s="245"/>
      <c r="BF387" s="245"/>
      <c r="BG387" s="245"/>
      <c r="BH387" s="245"/>
      <c r="BI387" s="245"/>
      <c r="BJ387" s="245"/>
      <c r="BK387" s="245"/>
      <c r="BL387" s="245"/>
      <c r="BM387" s="245"/>
    </row>
    <row r="388" spans="1:65" ht="18" customHeight="1" x14ac:dyDescent="0.25">
      <c r="A388" s="255">
        <v>428771</v>
      </c>
      <c r="B388" s="255" t="s">
        <v>112</v>
      </c>
      <c r="C388" s="245" t="s">
        <v>152</v>
      </c>
      <c r="D388" s="245" t="s">
        <v>152</v>
      </c>
      <c r="E388" s="245" t="s">
        <v>152</v>
      </c>
      <c r="F388" s="245"/>
      <c r="G388" s="245" t="s">
        <v>152</v>
      </c>
      <c r="H388" s="245" t="s">
        <v>152</v>
      </c>
      <c r="I388" s="245" t="s">
        <v>150</v>
      </c>
      <c r="J388" s="245" t="s">
        <v>150</v>
      </c>
      <c r="K388" s="245" t="s">
        <v>150</v>
      </c>
      <c r="L388" s="245" t="s">
        <v>150</v>
      </c>
      <c r="M388" s="245" t="s">
        <v>150</v>
      </c>
      <c r="N388" s="245"/>
      <c r="O388" s="245"/>
      <c r="P388" s="245"/>
      <c r="Q388" s="245"/>
      <c r="R388" s="245"/>
      <c r="S388" s="245"/>
      <c r="T388" s="245"/>
      <c r="U388" s="245"/>
      <c r="V388" s="245"/>
      <c r="W388" s="245"/>
      <c r="X388" s="245"/>
      <c r="Y388" s="245"/>
      <c r="Z388" s="245"/>
      <c r="AA388" s="245"/>
      <c r="AB388" s="245"/>
      <c r="AC388" s="245"/>
      <c r="AD388" s="245"/>
      <c r="AE388" s="245"/>
      <c r="AF388" s="245"/>
      <c r="AG388" s="245"/>
      <c r="AH388" s="245"/>
      <c r="AI388" s="245"/>
      <c r="AJ388" s="245"/>
      <c r="AK388" s="245"/>
      <c r="AL388" s="245"/>
      <c r="AM388" s="245"/>
      <c r="AN388" s="245"/>
      <c r="AO388" s="245"/>
      <c r="AP388" s="245"/>
      <c r="AQ388" s="245"/>
      <c r="AR388" s="245"/>
      <c r="AS388" s="245"/>
      <c r="AT388" s="245"/>
      <c r="AU388" s="245"/>
      <c r="AV388" s="245"/>
      <c r="AW388" s="245"/>
      <c r="AX388" s="245"/>
      <c r="AY388" s="245"/>
      <c r="AZ388" s="245"/>
      <c r="BA388" s="245"/>
      <c r="BB388" s="245"/>
      <c r="BC388" s="245"/>
      <c r="BD388" s="245"/>
      <c r="BE388" s="245"/>
      <c r="BF388" s="245"/>
      <c r="BG388" s="245"/>
      <c r="BH388" s="245"/>
      <c r="BI388" s="245"/>
      <c r="BJ388" s="245"/>
      <c r="BK388" s="245"/>
      <c r="BL388" s="245"/>
      <c r="BM388" s="245"/>
    </row>
    <row r="389" spans="1:65" ht="18" customHeight="1" x14ac:dyDescent="0.25">
      <c r="A389" s="255">
        <v>428772</v>
      </c>
      <c r="B389" s="255" t="s">
        <v>112</v>
      </c>
      <c r="C389" s="245" t="s">
        <v>152</v>
      </c>
      <c r="D389" s="245" t="s">
        <v>150</v>
      </c>
      <c r="E389" s="245" t="s">
        <v>152</v>
      </c>
      <c r="F389" s="245" t="s">
        <v>152</v>
      </c>
      <c r="G389" s="245" t="s">
        <v>152</v>
      </c>
      <c r="H389" s="245" t="s">
        <v>152</v>
      </c>
      <c r="I389" s="245" t="s">
        <v>150</v>
      </c>
      <c r="J389" s="245" t="s">
        <v>150</v>
      </c>
      <c r="K389" s="245" t="s">
        <v>150</v>
      </c>
      <c r="L389" s="245" t="s">
        <v>150</v>
      </c>
      <c r="M389" s="245" t="s">
        <v>150</v>
      </c>
      <c r="N389" s="245"/>
      <c r="O389" s="245"/>
      <c r="P389" s="245"/>
      <c r="Q389" s="245"/>
      <c r="R389" s="245"/>
      <c r="S389" s="245"/>
      <c r="T389" s="245"/>
      <c r="U389" s="245"/>
      <c r="V389" s="245"/>
      <c r="W389" s="245"/>
      <c r="X389" s="245"/>
      <c r="Y389" s="245"/>
      <c r="Z389" s="245"/>
      <c r="AA389" s="245"/>
      <c r="AB389" s="245"/>
      <c r="AC389" s="245"/>
      <c r="AD389" s="245"/>
      <c r="AE389" s="245"/>
      <c r="AF389" s="245"/>
      <c r="AG389" s="245"/>
      <c r="AH389" s="245"/>
      <c r="AI389" s="245"/>
      <c r="AJ389" s="245"/>
      <c r="AK389" s="245"/>
      <c r="AL389" s="245"/>
      <c r="AM389" s="245"/>
      <c r="AN389" s="245"/>
      <c r="AO389" s="245"/>
      <c r="AP389" s="245"/>
      <c r="AQ389" s="245"/>
      <c r="AR389" s="245"/>
      <c r="AS389" s="245"/>
      <c r="AT389" s="245"/>
      <c r="AU389" s="245"/>
      <c r="AV389" s="245"/>
      <c r="AW389" s="245"/>
      <c r="AX389" s="245"/>
      <c r="AY389" s="245"/>
      <c r="AZ389" s="245"/>
      <c r="BA389" s="245"/>
      <c r="BB389" s="245"/>
      <c r="BC389" s="245"/>
      <c r="BD389" s="245"/>
      <c r="BE389" s="245"/>
      <c r="BF389" s="245"/>
      <c r="BG389" s="245"/>
      <c r="BH389" s="245"/>
      <c r="BI389" s="245"/>
      <c r="BJ389" s="245"/>
      <c r="BK389" s="245"/>
      <c r="BL389" s="245"/>
      <c r="BM389" s="245"/>
    </row>
    <row r="390" spans="1:65" ht="18" customHeight="1" x14ac:dyDescent="0.25">
      <c r="A390" s="255">
        <v>428773</v>
      </c>
      <c r="B390" s="255" t="s">
        <v>112</v>
      </c>
      <c r="C390" s="245" t="s">
        <v>150</v>
      </c>
      <c r="D390" s="245" t="s">
        <v>150</v>
      </c>
      <c r="E390" s="245" t="s">
        <v>150</v>
      </c>
      <c r="F390" s="245" t="s">
        <v>150</v>
      </c>
      <c r="G390" s="245"/>
      <c r="H390" s="245"/>
      <c r="I390" s="245" t="s">
        <v>150</v>
      </c>
      <c r="J390" s="245" t="s">
        <v>150</v>
      </c>
      <c r="K390" s="245" t="s">
        <v>150</v>
      </c>
      <c r="L390" s="245"/>
      <c r="M390" s="245" t="s">
        <v>150</v>
      </c>
      <c r="N390" s="245"/>
      <c r="O390" s="245"/>
      <c r="P390" s="245"/>
      <c r="Q390" s="245"/>
      <c r="R390" s="245"/>
      <c r="S390" s="245"/>
      <c r="T390" s="245"/>
      <c r="U390" s="245"/>
      <c r="V390" s="245"/>
      <c r="W390" s="245"/>
      <c r="X390" s="245"/>
      <c r="Y390" s="245"/>
      <c r="Z390" s="245"/>
      <c r="AA390" s="245"/>
      <c r="AB390" s="245"/>
      <c r="AC390" s="245"/>
      <c r="AD390" s="245"/>
      <c r="AE390" s="245"/>
      <c r="AF390" s="245"/>
      <c r="AG390" s="245"/>
      <c r="AH390" s="245"/>
      <c r="AI390" s="245"/>
      <c r="AJ390" s="245"/>
      <c r="AK390" s="245"/>
      <c r="AL390" s="245"/>
      <c r="AM390" s="245"/>
      <c r="AN390" s="245"/>
      <c r="AO390" s="245"/>
      <c r="AP390" s="245"/>
      <c r="AQ390" s="245"/>
      <c r="AR390" s="245"/>
      <c r="AS390" s="245"/>
      <c r="AT390" s="245"/>
      <c r="AU390" s="245"/>
      <c r="AV390" s="245"/>
      <c r="AW390" s="245"/>
      <c r="AX390" s="245"/>
      <c r="AY390" s="245"/>
      <c r="AZ390" s="245"/>
      <c r="BA390" s="245"/>
      <c r="BB390" s="245"/>
      <c r="BC390" s="245"/>
      <c r="BD390" s="245"/>
      <c r="BE390" s="245"/>
      <c r="BF390" s="245"/>
      <c r="BG390" s="245"/>
      <c r="BH390" s="245"/>
      <c r="BI390" s="245"/>
      <c r="BJ390" s="245"/>
      <c r="BK390" s="245"/>
      <c r="BL390" s="245"/>
      <c r="BM390" s="245"/>
    </row>
    <row r="391" spans="1:65" ht="18" customHeight="1" x14ac:dyDescent="0.25">
      <c r="A391" s="255">
        <v>428774</v>
      </c>
      <c r="B391" s="255" t="s">
        <v>112</v>
      </c>
      <c r="C391" s="245" t="s">
        <v>152</v>
      </c>
      <c r="D391" s="245" t="s">
        <v>152</v>
      </c>
      <c r="E391" s="245" t="s">
        <v>152</v>
      </c>
      <c r="F391" s="245" t="s">
        <v>152</v>
      </c>
      <c r="G391" s="245"/>
      <c r="H391" s="245" t="s">
        <v>152</v>
      </c>
      <c r="I391" s="245" t="s">
        <v>150</v>
      </c>
      <c r="J391" s="245" t="s">
        <v>150</v>
      </c>
      <c r="K391" s="245" t="s">
        <v>150</v>
      </c>
      <c r="L391" s="245" t="s">
        <v>150</v>
      </c>
      <c r="M391" s="245" t="s">
        <v>150</v>
      </c>
      <c r="N391" s="245"/>
      <c r="O391" s="245"/>
      <c r="P391" s="245"/>
      <c r="Q391" s="245"/>
      <c r="R391" s="245"/>
      <c r="S391" s="245"/>
      <c r="T391" s="245"/>
      <c r="U391" s="245"/>
      <c r="V391" s="245"/>
      <c r="W391" s="245"/>
      <c r="X391" s="245"/>
      <c r="Y391" s="245"/>
      <c r="Z391" s="245"/>
      <c r="AA391" s="245"/>
      <c r="AB391" s="245"/>
      <c r="AC391" s="245"/>
      <c r="AD391" s="245"/>
      <c r="AE391" s="245"/>
      <c r="AF391" s="245"/>
      <c r="AG391" s="245"/>
      <c r="AH391" s="245"/>
      <c r="AI391" s="245"/>
      <c r="AJ391" s="245"/>
      <c r="AK391" s="245"/>
      <c r="AL391" s="245"/>
      <c r="AM391" s="245"/>
      <c r="AN391" s="245"/>
      <c r="AO391" s="245"/>
      <c r="AP391" s="245"/>
      <c r="AQ391" s="245"/>
      <c r="AR391" s="245"/>
      <c r="AS391" s="245"/>
      <c r="AT391" s="245"/>
      <c r="AU391" s="245"/>
      <c r="AV391" s="245"/>
      <c r="AW391" s="245"/>
      <c r="AX391" s="245"/>
      <c r="AY391" s="245"/>
      <c r="AZ391" s="245"/>
      <c r="BA391" s="245"/>
      <c r="BB391" s="245"/>
      <c r="BC391" s="245"/>
      <c r="BD391" s="245"/>
      <c r="BE391" s="245"/>
      <c r="BF391" s="245"/>
      <c r="BG391" s="245"/>
      <c r="BH391" s="245"/>
      <c r="BI391" s="245"/>
      <c r="BJ391" s="245"/>
      <c r="BK391" s="245"/>
      <c r="BL391" s="245"/>
      <c r="BM391" s="245"/>
    </row>
    <row r="392" spans="1:65" ht="18" customHeight="1" x14ac:dyDescent="0.25">
      <c r="A392" s="255">
        <v>428775</v>
      </c>
      <c r="B392" s="255" t="s">
        <v>112</v>
      </c>
      <c r="C392" s="245"/>
      <c r="D392" s="245"/>
      <c r="E392" s="245" t="s">
        <v>152</v>
      </c>
      <c r="F392" s="245" t="s">
        <v>150</v>
      </c>
      <c r="G392" s="245" t="s">
        <v>152</v>
      </c>
      <c r="H392" s="245" t="s">
        <v>152</v>
      </c>
      <c r="I392" s="245" t="s">
        <v>150</v>
      </c>
      <c r="J392" s="245" t="s">
        <v>150</v>
      </c>
      <c r="K392" s="245" t="s">
        <v>150</v>
      </c>
      <c r="L392" s="245" t="s">
        <v>150</v>
      </c>
      <c r="M392" s="245" t="s">
        <v>150</v>
      </c>
      <c r="N392" s="245"/>
      <c r="O392" s="245"/>
      <c r="P392" s="245"/>
      <c r="Q392" s="245"/>
      <c r="R392" s="245"/>
      <c r="S392" s="245"/>
      <c r="T392" s="245"/>
      <c r="U392" s="245"/>
      <c r="V392" s="245"/>
      <c r="W392" s="245"/>
      <c r="X392" s="245"/>
      <c r="Y392" s="245"/>
      <c r="Z392" s="245"/>
      <c r="AA392" s="245"/>
      <c r="AB392" s="245"/>
      <c r="AC392" s="245"/>
      <c r="AD392" s="245"/>
      <c r="AE392" s="245"/>
      <c r="AF392" s="245"/>
      <c r="AG392" s="245"/>
      <c r="AH392" s="245"/>
      <c r="AI392" s="245"/>
      <c r="AJ392" s="245"/>
      <c r="AK392" s="245"/>
      <c r="AL392" s="245"/>
      <c r="AM392" s="245"/>
      <c r="AN392" s="245"/>
      <c r="AO392" s="245"/>
      <c r="AP392" s="245"/>
      <c r="AQ392" s="245"/>
      <c r="AR392" s="245"/>
      <c r="AS392" s="245"/>
      <c r="AT392" s="245"/>
      <c r="AU392" s="245"/>
      <c r="AV392" s="245"/>
      <c r="AW392" s="245"/>
      <c r="AX392" s="245"/>
      <c r="AY392" s="245"/>
      <c r="AZ392" s="245"/>
      <c r="BA392" s="245"/>
      <c r="BB392" s="245"/>
      <c r="BC392" s="245"/>
      <c r="BD392" s="245"/>
      <c r="BE392" s="245"/>
      <c r="BF392" s="245"/>
      <c r="BG392" s="245"/>
      <c r="BH392" s="245"/>
      <c r="BI392" s="245"/>
      <c r="BJ392" s="245"/>
      <c r="BK392" s="245"/>
      <c r="BL392" s="245"/>
      <c r="BM392" s="245"/>
    </row>
    <row r="393" spans="1:65" ht="18" customHeight="1" x14ac:dyDescent="0.25">
      <c r="A393" s="255">
        <v>428776</v>
      </c>
      <c r="B393" s="255" t="s">
        <v>112</v>
      </c>
      <c r="C393" s="245"/>
      <c r="D393" s="245" t="s">
        <v>152</v>
      </c>
      <c r="E393" s="245" t="s">
        <v>152</v>
      </c>
      <c r="F393" s="245"/>
      <c r="G393" s="245"/>
      <c r="H393" s="245"/>
      <c r="I393" s="245" t="s">
        <v>150</v>
      </c>
      <c r="J393" s="245" t="s">
        <v>150</v>
      </c>
      <c r="K393" s="245"/>
      <c r="L393" s="245"/>
      <c r="M393" s="245" t="s">
        <v>150</v>
      </c>
      <c r="N393" s="245"/>
      <c r="O393" s="245"/>
      <c r="P393" s="245"/>
      <c r="Q393" s="245"/>
      <c r="R393" s="245"/>
      <c r="S393" s="245"/>
      <c r="T393" s="245"/>
      <c r="U393" s="245"/>
      <c r="V393" s="245"/>
      <c r="W393" s="245"/>
      <c r="X393" s="245"/>
      <c r="Y393" s="245"/>
      <c r="Z393" s="245"/>
      <c r="AA393" s="245"/>
      <c r="AB393" s="245"/>
      <c r="AC393" s="245"/>
      <c r="AD393" s="245"/>
      <c r="AE393" s="245"/>
      <c r="AF393" s="245"/>
      <c r="AG393" s="245"/>
      <c r="AH393" s="245"/>
      <c r="AI393" s="245"/>
      <c r="AJ393" s="245"/>
      <c r="AK393" s="245"/>
      <c r="AL393" s="245"/>
      <c r="AM393" s="245"/>
      <c r="AN393" s="245"/>
      <c r="AO393" s="245"/>
      <c r="AP393" s="245"/>
      <c r="AQ393" s="245"/>
      <c r="AR393" s="245"/>
      <c r="AS393" s="245"/>
      <c r="AT393" s="245"/>
      <c r="AU393" s="245"/>
      <c r="AV393" s="245"/>
      <c r="AW393" s="245"/>
      <c r="AX393" s="245"/>
      <c r="AY393" s="245"/>
      <c r="AZ393" s="245"/>
      <c r="BA393" s="245"/>
      <c r="BB393" s="245"/>
      <c r="BC393" s="245"/>
      <c r="BD393" s="245"/>
      <c r="BE393" s="245"/>
      <c r="BF393" s="245"/>
      <c r="BG393" s="245"/>
      <c r="BH393" s="245"/>
      <c r="BI393" s="245"/>
      <c r="BJ393" s="245"/>
      <c r="BK393" s="245"/>
      <c r="BL393" s="245"/>
      <c r="BM393" s="245"/>
    </row>
    <row r="394" spans="1:65" ht="18" customHeight="1" x14ac:dyDescent="0.25">
      <c r="A394" s="255">
        <v>428777</v>
      </c>
      <c r="B394" s="255" t="s">
        <v>112</v>
      </c>
      <c r="C394" s="245"/>
      <c r="D394" s="245" t="s">
        <v>150</v>
      </c>
      <c r="E394" s="245" t="s">
        <v>150</v>
      </c>
      <c r="F394" s="245"/>
      <c r="G394" s="245" t="s">
        <v>150</v>
      </c>
      <c r="H394" s="245"/>
      <c r="I394" s="245" t="s">
        <v>150</v>
      </c>
      <c r="J394" s="245" t="s">
        <v>150</v>
      </c>
      <c r="K394" s="245" t="s">
        <v>150</v>
      </c>
      <c r="L394" s="245" t="s">
        <v>150</v>
      </c>
      <c r="M394" s="245" t="s">
        <v>150</v>
      </c>
      <c r="N394" s="245"/>
      <c r="O394" s="245"/>
      <c r="P394" s="245"/>
      <c r="Q394" s="245"/>
      <c r="R394" s="245"/>
      <c r="S394" s="245"/>
      <c r="T394" s="245"/>
      <c r="U394" s="245"/>
      <c r="V394" s="245"/>
      <c r="W394" s="245"/>
      <c r="X394" s="245"/>
      <c r="Y394" s="245"/>
      <c r="Z394" s="245"/>
      <c r="AA394" s="245"/>
      <c r="AB394" s="245"/>
      <c r="AC394" s="245"/>
      <c r="AD394" s="245"/>
      <c r="AE394" s="245"/>
      <c r="AF394" s="245"/>
      <c r="AG394" s="245"/>
      <c r="AH394" s="245"/>
      <c r="AI394" s="245"/>
      <c r="AJ394" s="245"/>
      <c r="AK394" s="245"/>
      <c r="AL394" s="245"/>
      <c r="AM394" s="245"/>
      <c r="AN394" s="245"/>
      <c r="AO394" s="245"/>
      <c r="AP394" s="245"/>
      <c r="AQ394" s="245"/>
      <c r="AR394" s="245"/>
      <c r="AS394" s="245"/>
      <c r="AT394" s="245"/>
      <c r="AU394" s="245"/>
      <c r="AV394" s="245"/>
      <c r="AW394" s="245"/>
      <c r="AX394" s="245"/>
      <c r="AY394" s="245"/>
      <c r="AZ394" s="245"/>
      <c r="BA394" s="245"/>
      <c r="BB394" s="245"/>
      <c r="BC394" s="245"/>
      <c r="BD394" s="245"/>
      <c r="BE394" s="245"/>
      <c r="BF394" s="245"/>
      <c r="BG394" s="245"/>
      <c r="BH394" s="245"/>
      <c r="BI394" s="245"/>
      <c r="BJ394" s="245"/>
      <c r="BK394" s="245"/>
      <c r="BL394" s="245"/>
      <c r="BM394" s="245"/>
    </row>
    <row r="395" spans="1:65" ht="18" customHeight="1" x14ac:dyDescent="0.25">
      <c r="A395" s="255">
        <v>428778</v>
      </c>
      <c r="B395" s="255" t="s">
        <v>112</v>
      </c>
      <c r="C395" s="245"/>
      <c r="D395" s="245" t="s">
        <v>152</v>
      </c>
      <c r="E395" s="245"/>
      <c r="F395" s="245"/>
      <c r="G395" s="245" t="s">
        <v>152</v>
      </c>
      <c r="H395" s="245" t="s">
        <v>152</v>
      </c>
      <c r="I395" s="245" t="s">
        <v>150</v>
      </c>
      <c r="J395" s="245" t="s">
        <v>150</v>
      </c>
      <c r="K395" s="245" t="s">
        <v>150</v>
      </c>
      <c r="L395" s="245" t="s">
        <v>150</v>
      </c>
      <c r="M395" s="245" t="s">
        <v>150</v>
      </c>
      <c r="N395" s="245"/>
      <c r="O395" s="245"/>
      <c r="P395" s="245"/>
      <c r="Q395" s="245"/>
      <c r="R395" s="245"/>
      <c r="S395" s="245"/>
      <c r="T395" s="245"/>
      <c r="U395" s="245"/>
      <c r="V395" s="245"/>
      <c r="W395" s="245"/>
      <c r="X395" s="245"/>
      <c r="Y395" s="245"/>
      <c r="Z395" s="245"/>
      <c r="AA395" s="245"/>
      <c r="AB395" s="245"/>
      <c r="AC395" s="245"/>
      <c r="AD395" s="245"/>
      <c r="AE395" s="245"/>
      <c r="AF395" s="245"/>
      <c r="AG395" s="245"/>
      <c r="AH395" s="245"/>
      <c r="AI395" s="245"/>
      <c r="AJ395" s="245"/>
      <c r="AK395" s="245"/>
      <c r="AL395" s="245"/>
      <c r="AM395" s="245"/>
      <c r="AN395" s="245"/>
      <c r="AO395" s="245"/>
      <c r="AP395" s="245"/>
      <c r="AQ395" s="245"/>
      <c r="AR395" s="245"/>
      <c r="AS395" s="245"/>
      <c r="AT395" s="245"/>
      <c r="AU395" s="245"/>
      <c r="AV395" s="245"/>
      <c r="AW395" s="245"/>
      <c r="AX395" s="245"/>
      <c r="AY395" s="245"/>
      <c r="AZ395" s="245"/>
      <c r="BA395" s="245"/>
      <c r="BB395" s="245"/>
      <c r="BC395" s="245"/>
      <c r="BD395" s="245"/>
      <c r="BE395" s="245"/>
      <c r="BF395" s="245"/>
      <c r="BG395" s="245"/>
      <c r="BH395" s="245"/>
      <c r="BI395" s="245"/>
      <c r="BJ395" s="245"/>
      <c r="BK395" s="245"/>
      <c r="BL395" s="245"/>
      <c r="BM395" s="245"/>
    </row>
    <row r="396" spans="1:65" ht="18" customHeight="1" x14ac:dyDescent="0.25">
      <c r="A396" s="255">
        <v>428780</v>
      </c>
      <c r="B396" s="255" t="s">
        <v>112</v>
      </c>
      <c r="C396" s="245" t="s">
        <v>152</v>
      </c>
      <c r="D396" s="245"/>
      <c r="E396" s="245" t="s">
        <v>152</v>
      </c>
      <c r="F396" s="245" t="s">
        <v>152</v>
      </c>
      <c r="G396" s="245" t="s">
        <v>152</v>
      </c>
      <c r="H396" s="245" t="s">
        <v>152</v>
      </c>
      <c r="I396" s="245" t="s">
        <v>150</v>
      </c>
      <c r="J396" s="245" t="s">
        <v>150</v>
      </c>
      <c r="K396" s="245" t="s">
        <v>150</v>
      </c>
      <c r="L396" s="245" t="s">
        <v>150</v>
      </c>
      <c r="M396" s="245" t="s">
        <v>150</v>
      </c>
      <c r="N396" s="245"/>
      <c r="O396" s="245"/>
      <c r="P396" s="245"/>
      <c r="Q396" s="245"/>
      <c r="R396" s="245"/>
      <c r="S396" s="245"/>
      <c r="T396" s="245"/>
      <c r="U396" s="245"/>
      <c r="V396" s="245"/>
      <c r="W396" s="245"/>
      <c r="X396" s="245"/>
      <c r="Y396" s="245"/>
      <c r="Z396" s="245"/>
      <c r="AA396" s="245"/>
      <c r="AB396" s="245"/>
      <c r="AC396" s="245"/>
      <c r="AD396" s="245"/>
      <c r="AE396" s="245"/>
      <c r="AF396" s="245"/>
      <c r="AG396" s="245"/>
      <c r="AH396" s="245"/>
      <c r="AI396" s="245"/>
      <c r="AJ396" s="245"/>
      <c r="AK396" s="245"/>
      <c r="AL396" s="245"/>
      <c r="AM396" s="245"/>
      <c r="AN396" s="245"/>
      <c r="AO396" s="245"/>
      <c r="AP396" s="245"/>
      <c r="AQ396" s="245"/>
      <c r="AR396" s="245"/>
      <c r="AS396" s="245"/>
      <c r="AT396" s="245"/>
      <c r="AU396" s="245"/>
      <c r="AV396" s="245"/>
      <c r="AW396" s="245"/>
      <c r="AX396" s="245"/>
      <c r="AY396" s="245"/>
      <c r="AZ396" s="245"/>
      <c r="BA396" s="245"/>
      <c r="BB396" s="245"/>
      <c r="BC396" s="245"/>
      <c r="BD396" s="245"/>
      <c r="BE396" s="245"/>
      <c r="BF396" s="245"/>
      <c r="BG396" s="245"/>
      <c r="BH396" s="245"/>
      <c r="BI396" s="245"/>
      <c r="BJ396" s="245"/>
      <c r="BK396" s="245"/>
      <c r="BL396" s="245"/>
      <c r="BM396" s="245"/>
    </row>
    <row r="397" spans="1:65" ht="18" customHeight="1" x14ac:dyDescent="0.25">
      <c r="A397" s="255">
        <v>428781</v>
      </c>
      <c r="B397" s="255" t="s">
        <v>112</v>
      </c>
      <c r="C397" s="245" t="s">
        <v>152</v>
      </c>
      <c r="D397" s="245" t="s">
        <v>152</v>
      </c>
      <c r="E397" s="245" t="s">
        <v>150</v>
      </c>
      <c r="F397" s="245" t="s">
        <v>152</v>
      </c>
      <c r="G397" s="245" t="s">
        <v>150</v>
      </c>
      <c r="H397" s="245" t="s">
        <v>150</v>
      </c>
      <c r="I397" s="245" t="s">
        <v>150</v>
      </c>
      <c r="J397" s="245" t="s">
        <v>150</v>
      </c>
      <c r="K397" s="245" t="s">
        <v>150</v>
      </c>
      <c r="L397" s="245" t="s">
        <v>150</v>
      </c>
      <c r="M397" s="245" t="s">
        <v>150</v>
      </c>
      <c r="N397" s="245"/>
      <c r="O397" s="245"/>
      <c r="P397" s="245"/>
      <c r="Q397" s="245"/>
      <c r="R397" s="245"/>
      <c r="S397" s="245"/>
      <c r="T397" s="245"/>
      <c r="U397" s="245"/>
      <c r="V397" s="245"/>
      <c r="W397" s="245"/>
      <c r="X397" s="245"/>
      <c r="Y397" s="245"/>
      <c r="Z397" s="245"/>
      <c r="AA397" s="245"/>
      <c r="AB397" s="245"/>
      <c r="AC397" s="245"/>
      <c r="AD397" s="245"/>
      <c r="AE397" s="245"/>
      <c r="AF397" s="245"/>
      <c r="AG397" s="245"/>
      <c r="AH397" s="245"/>
      <c r="AI397" s="245"/>
      <c r="AJ397" s="245"/>
      <c r="AK397" s="245"/>
      <c r="AL397" s="245"/>
      <c r="AM397" s="245"/>
      <c r="AN397" s="245"/>
      <c r="AO397" s="245"/>
      <c r="AP397" s="245"/>
      <c r="AQ397" s="245"/>
      <c r="AR397" s="245"/>
      <c r="AS397" s="245"/>
      <c r="AT397" s="245"/>
      <c r="AU397" s="245"/>
      <c r="AV397" s="245"/>
      <c r="AW397" s="245"/>
      <c r="AX397" s="245"/>
      <c r="AY397" s="245"/>
      <c r="AZ397" s="245"/>
      <c r="BA397" s="245"/>
      <c r="BB397" s="245"/>
      <c r="BC397" s="245"/>
      <c r="BD397" s="245"/>
      <c r="BE397" s="245"/>
      <c r="BF397" s="245"/>
      <c r="BG397" s="245"/>
      <c r="BH397" s="245"/>
      <c r="BI397" s="245"/>
      <c r="BJ397" s="245"/>
      <c r="BK397" s="245"/>
      <c r="BL397" s="245"/>
      <c r="BM397" s="245"/>
    </row>
    <row r="398" spans="1:65" ht="18" customHeight="1" x14ac:dyDescent="0.25">
      <c r="A398" s="255">
        <v>428783</v>
      </c>
      <c r="B398" s="255" t="s">
        <v>112</v>
      </c>
      <c r="C398" s="245" t="s">
        <v>152</v>
      </c>
      <c r="D398" s="245" t="s">
        <v>152</v>
      </c>
      <c r="E398" s="245" t="s">
        <v>152</v>
      </c>
      <c r="F398" s="245" t="s">
        <v>152</v>
      </c>
      <c r="G398" s="245"/>
      <c r="H398" s="245"/>
      <c r="I398" s="245" t="s">
        <v>152</v>
      </c>
      <c r="J398" s="245" t="s">
        <v>150</v>
      </c>
      <c r="K398" s="245" t="s">
        <v>150</v>
      </c>
      <c r="L398" s="245"/>
      <c r="M398" s="245" t="s">
        <v>150</v>
      </c>
      <c r="N398" s="245"/>
      <c r="O398" s="245"/>
      <c r="P398" s="245"/>
      <c r="Q398" s="245"/>
      <c r="R398" s="245"/>
      <c r="S398" s="245"/>
      <c r="T398" s="245"/>
      <c r="U398" s="245"/>
      <c r="V398" s="245"/>
      <c r="W398" s="245"/>
      <c r="X398" s="245"/>
      <c r="Y398" s="245"/>
      <c r="Z398" s="245"/>
      <c r="AA398" s="245"/>
      <c r="AB398" s="245"/>
      <c r="AC398" s="245"/>
      <c r="AD398" s="245"/>
      <c r="AE398" s="245"/>
      <c r="AF398" s="245"/>
      <c r="AG398" s="245"/>
      <c r="AH398" s="245"/>
      <c r="AI398" s="245"/>
      <c r="AJ398" s="245"/>
      <c r="AK398" s="245"/>
      <c r="AL398" s="245"/>
      <c r="AM398" s="245"/>
      <c r="AN398" s="245"/>
      <c r="AO398" s="245"/>
      <c r="AP398" s="245"/>
      <c r="AQ398" s="245"/>
      <c r="AR398" s="245"/>
      <c r="AS398" s="245"/>
      <c r="AT398" s="245"/>
      <c r="AU398" s="245"/>
      <c r="AV398" s="245"/>
      <c r="AW398" s="245"/>
      <c r="AX398" s="245"/>
      <c r="AY398" s="245"/>
      <c r="AZ398" s="245"/>
      <c r="BA398" s="245"/>
      <c r="BB398" s="245"/>
      <c r="BC398" s="245"/>
      <c r="BD398" s="245"/>
      <c r="BE398" s="245"/>
      <c r="BF398" s="245"/>
      <c r="BG398" s="245"/>
      <c r="BH398" s="245"/>
      <c r="BI398" s="245"/>
      <c r="BJ398" s="245"/>
      <c r="BK398" s="245"/>
      <c r="BL398" s="245"/>
      <c r="BM398" s="245"/>
    </row>
    <row r="399" spans="1:65" ht="18" customHeight="1" x14ac:dyDescent="0.25">
      <c r="A399" s="255">
        <v>428784</v>
      </c>
      <c r="B399" s="255" t="s">
        <v>112</v>
      </c>
      <c r="C399" s="245"/>
      <c r="D399" s="245" t="s">
        <v>152</v>
      </c>
      <c r="E399" s="245" t="s">
        <v>152</v>
      </c>
      <c r="F399" s="245" t="s">
        <v>150</v>
      </c>
      <c r="G399" s="245"/>
      <c r="H399" s="245"/>
      <c r="I399" s="245"/>
      <c r="J399" s="245" t="s">
        <v>150</v>
      </c>
      <c r="K399" s="245" t="s">
        <v>150</v>
      </c>
      <c r="L399" s="245" t="s">
        <v>152</v>
      </c>
      <c r="M399" s="245" t="s">
        <v>150</v>
      </c>
      <c r="N399" s="245"/>
      <c r="O399" s="245"/>
      <c r="P399" s="245"/>
      <c r="Q399" s="245"/>
      <c r="R399" s="245"/>
      <c r="S399" s="245"/>
      <c r="T399" s="245"/>
      <c r="U399" s="245"/>
      <c r="V399" s="245"/>
      <c r="W399" s="245"/>
      <c r="X399" s="245"/>
      <c r="Y399" s="245"/>
      <c r="Z399" s="245"/>
      <c r="AA399" s="245"/>
      <c r="AB399" s="245"/>
      <c r="AC399" s="245"/>
      <c r="AD399" s="245"/>
      <c r="AE399" s="245"/>
      <c r="AF399" s="245"/>
      <c r="AG399" s="245"/>
      <c r="AH399" s="245"/>
      <c r="AI399" s="245"/>
      <c r="AJ399" s="245"/>
      <c r="AK399" s="245"/>
      <c r="AL399" s="245"/>
      <c r="AM399" s="245"/>
      <c r="AN399" s="245"/>
      <c r="AO399" s="245"/>
      <c r="AP399" s="245"/>
      <c r="AQ399" s="245"/>
      <c r="AR399" s="245"/>
      <c r="AS399" s="245"/>
      <c r="AT399" s="245"/>
      <c r="AU399" s="245"/>
      <c r="AV399" s="245"/>
      <c r="AW399" s="245"/>
      <c r="AX399" s="245"/>
      <c r="AY399" s="245"/>
      <c r="AZ399" s="245"/>
      <c r="BA399" s="245"/>
      <c r="BB399" s="245"/>
      <c r="BC399" s="245"/>
      <c r="BD399" s="245"/>
      <c r="BE399" s="245"/>
      <c r="BF399" s="245"/>
      <c r="BG399" s="245"/>
      <c r="BH399" s="245"/>
      <c r="BI399" s="245"/>
      <c r="BJ399" s="245"/>
      <c r="BK399" s="245"/>
      <c r="BL399" s="245"/>
      <c r="BM399" s="245"/>
    </row>
    <row r="400" spans="1:65" ht="18" customHeight="1" x14ac:dyDescent="0.25">
      <c r="A400" s="255">
        <v>428785</v>
      </c>
      <c r="B400" s="255" t="s">
        <v>112</v>
      </c>
      <c r="C400" s="245" t="s">
        <v>152</v>
      </c>
      <c r="D400" s="245" t="s">
        <v>150</v>
      </c>
      <c r="E400" s="245" t="s">
        <v>152</v>
      </c>
      <c r="F400" s="245" t="s">
        <v>152</v>
      </c>
      <c r="G400" s="245" t="s">
        <v>152</v>
      </c>
      <c r="H400" s="245" t="s">
        <v>150</v>
      </c>
      <c r="I400" s="245" t="s">
        <v>150</v>
      </c>
      <c r="J400" s="245" t="s">
        <v>150</v>
      </c>
      <c r="K400" s="245" t="s">
        <v>150</v>
      </c>
      <c r="L400" s="245" t="s">
        <v>150</v>
      </c>
      <c r="M400" s="245" t="s">
        <v>150</v>
      </c>
      <c r="N400" s="245"/>
      <c r="O400" s="245"/>
      <c r="P400" s="245"/>
      <c r="Q400" s="245"/>
      <c r="R400" s="245"/>
      <c r="S400" s="245"/>
      <c r="T400" s="245"/>
      <c r="U400" s="245"/>
      <c r="V400" s="245"/>
      <c r="W400" s="245"/>
      <c r="X400" s="245"/>
      <c r="Y400" s="245"/>
      <c r="Z400" s="245"/>
      <c r="AA400" s="245"/>
      <c r="AB400" s="245"/>
      <c r="AC400" s="245"/>
      <c r="AD400" s="245"/>
      <c r="AE400" s="245"/>
      <c r="AF400" s="245"/>
      <c r="AG400" s="245"/>
      <c r="AH400" s="245"/>
      <c r="AI400" s="245"/>
      <c r="AJ400" s="245"/>
      <c r="AK400" s="245"/>
      <c r="AL400" s="245"/>
      <c r="AM400" s="245"/>
      <c r="AN400" s="245"/>
      <c r="AO400" s="245"/>
      <c r="AP400" s="245"/>
      <c r="AQ400" s="245"/>
      <c r="AR400" s="245"/>
      <c r="AS400" s="245"/>
      <c r="AT400" s="245"/>
      <c r="AU400" s="245"/>
      <c r="AV400" s="245"/>
      <c r="AW400" s="245"/>
      <c r="AX400" s="245"/>
      <c r="AY400" s="245"/>
      <c r="AZ400" s="245"/>
      <c r="BA400" s="245"/>
      <c r="BB400" s="245"/>
      <c r="BC400" s="245"/>
      <c r="BD400" s="245"/>
      <c r="BE400" s="245"/>
      <c r="BF400" s="245"/>
      <c r="BG400" s="245"/>
      <c r="BH400" s="245"/>
      <c r="BI400" s="245"/>
      <c r="BJ400" s="245"/>
      <c r="BK400" s="245"/>
      <c r="BL400" s="245"/>
      <c r="BM400" s="245"/>
    </row>
    <row r="401" spans="1:65" ht="18" customHeight="1" x14ac:dyDescent="0.25">
      <c r="A401" s="255">
        <v>428786</v>
      </c>
      <c r="B401" s="255" t="s">
        <v>112</v>
      </c>
      <c r="C401" s="245" t="s">
        <v>152</v>
      </c>
      <c r="D401" s="245" t="s">
        <v>152</v>
      </c>
      <c r="E401" s="245" t="s">
        <v>150</v>
      </c>
      <c r="F401" s="245" t="s">
        <v>150</v>
      </c>
      <c r="G401" s="245"/>
      <c r="H401" s="245"/>
      <c r="I401" s="245" t="s">
        <v>150</v>
      </c>
      <c r="J401" s="245" t="s">
        <v>150</v>
      </c>
      <c r="K401" s="245" t="s">
        <v>150</v>
      </c>
      <c r="L401" s="245" t="s">
        <v>150</v>
      </c>
      <c r="M401" s="245" t="s">
        <v>150</v>
      </c>
      <c r="N401" s="245"/>
      <c r="O401" s="245"/>
      <c r="P401" s="245"/>
      <c r="Q401" s="245"/>
      <c r="R401" s="245"/>
      <c r="S401" s="245"/>
      <c r="T401" s="245"/>
      <c r="U401" s="245"/>
      <c r="V401" s="245"/>
      <c r="W401" s="245"/>
      <c r="X401" s="245"/>
      <c r="Y401" s="245"/>
      <c r="Z401" s="245"/>
      <c r="AA401" s="245"/>
      <c r="AB401" s="245"/>
      <c r="AC401" s="245"/>
      <c r="AD401" s="245"/>
      <c r="AE401" s="245"/>
      <c r="AF401" s="245"/>
      <c r="AG401" s="245"/>
      <c r="AH401" s="245"/>
      <c r="AI401" s="245"/>
      <c r="AJ401" s="245"/>
      <c r="AK401" s="245"/>
      <c r="AL401" s="245"/>
      <c r="AM401" s="245"/>
      <c r="AN401" s="245"/>
      <c r="AO401" s="245"/>
      <c r="AP401" s="245"/>
      <c r="AQ401" s="245"/>
      <c r="AR401" s="245"/>
      <c r="AS401" s="245"/>
      <c r="AT401" s="245"/>
      <c r="AU401" s="245"/>
      <c r="AV401" s="245"/>
      <c r="AW401" s="245"/>
      <c r="AX401" s="245"/>
      <c r="AY401" s="245"/>
      <c r="AZ401" s="245"/>
      <c r="BA401" s="245"/>
      <c r="BB401" s="245"/>
      <c r="BC401" s="245"/>
      <c r="BD401" s="245"/>
      <c r="BE401" s="245"/>
      <c r="BF401" s="245"/>
      <c r="BG401" s="245"/>
      <c r="BH401" s="245"/>
      <c r="BI401" s="245"/>
      <c r="BJ401" s="245"/>
      <c r="BK401" s="245"/>
      <c r="BL401" s="245"/>
      <c r="BM401" s="245"/>
    </row>
    <row r="402" spans="1:65" ht="18" customHeight="1" x14ac:dyDescent="0.25">
      <c r="A402" s="255">
        <v>428787</v>
      </c>
      <c r="B402" s="255" t="s">
        <v>112</v>
      </c>
      <c r="C402" s="245"/>
      <c r="D402" s="245" t="s">
        <v>150</v>
      </c>
      <c r="E402" s="245" t="s">
        <v>150</v>
      </c>
      <c r="F402" s="245" t="s">
        <v>152</v>
      </c>
      <c r="G402" s="245" t="s">
        <v>152</v>
      </c>
      <c r="H402" s="245" t="s">
        <v>150</v>
      </c>
      <c r="I402" s="245" t="s">
        <v>150</v>
      </c>
      <c r="J402" s="245" t="s">
        <v>150</v>
      </c>
      <c r="K402" s="245" t="s">
        <v>150</v>
      </c>
      <c r="L402" s="245" t="s">
        <v>150</v>
      </c>
      <c r="M402" s="245" t="s">
        <v>150</v>
      </c>
      <c r="N402" s="245"/>
      <c r="O402" s="245"/>
      <c r="P402" s="245"/>
      <c r="Q402" s="245"/>
      <c r="R402" s="245"/>
      <c r="S402" s="245"/>
      <c r="T402" s="245"/>
      <c r="U402" s="245"/>
      <c r="V402" s="245"/>
      <c r="W402" s="245"/>
      <c r="X402" s="245"/>
      <c r="Y402" s="245"/>
      <c r="Z402" s="245"/>
      <c r="AA402" s="245"/>
      <c r="AB402" s="245"/>
      <c r="AC402" s="245"/>
      <c r="AD402" s="245"/>
      <c r="AE402" s="245"/>
      <c r="AF402" s="245"/>
      <c r="AG402" s="245"/>
      <c r="AH402" s="245"/>
      <c r="AI402" s="245"/>
      <c r="AJ402" s="245"/>
      <c r="AK402" s="245"/>
      <c r="AL402" s="245"/>
      <c r="AM402" s="245"/>
      <c r="AN402" s="245"/>
      <c r="AO402" s="245"/>
      <c r="AP402" s="245"/>
      <c r="AQ402" s="245"/>
      <c r="AR402" s="245"/>
      <c r="AS402" s="245"/>
      <c r="AT402" s="245"/>
      <c r="AU402" s="245"/>
      <c r="AV402" s="245"/>
      <c r="AW402" s="245"/>
      <c r="AX402" s="245"/>
      <c r="AY402" s="245"/>
      <c r="AZ402" s="245"/>
      <c r="BA402" s="245"/>
      <c r="BB402" s="245"/>
      <c r="BC402" s="245"/>
      <c r="BD402" s="245"/>
      <c r="BE402" s="245"/>
      <c r="BF402" s="245"/>
      <c r="BG402" s="245"/>
      <c r="BH402" s="245"/>
      <c r="BI402" s="245"/>
      <c r="BJ402" s="245"/>
      <c r="BK402" s="245"/>
      <c r="BL402" s="245"/>
      <c r="BM402" s="245"/>
    </row>
    <row r="403" spans="1:65" ht="18" customHeight="1" x14ac:dyDescent="0.25">
      <c r="A403" s="255">
        <v>428788</v>
      </c>
      <c r="B403" s="255" t="s">
        <v>112</v>
      </c>
      <c r="C403" s="245"/>
      <c r="D403" s="245" t="s">
        <v>152</v>
      </c>
      <c r="E403" s="245"/>
      <c r="F403" s="245"/>
      <c r="G403" s="245" t="s">
        <v>152</v>
      </c>
      <c r="H403" s="245"/>
      <c r="I403" s="245" t="s">
        <v>150</v>
      </c>
      <c r="J403" s="245" t="s">
        <v>150</v>
      </c>
      <c r="K403" s="245" t="s">
        <v>150</v>
      </c>
      <c r="L403" s="245" t="s">
        <v>150</v>
      </c>
      <c r="M403" s="245" t="s">
        <v>150</v>
      </c>
      <c r="N403" s="245"/>
      <c r="O403" s="245"/>
      <c r="P403" s="245"/>
      <c r="Q403" s="245"/>
      <c r="R403" s="245"/>
      <c r="S403" s="245"/>
      <c r="T403" s="245"/>
      <c r="U403" s="245"/>
      <c r="V403" s="245"/>
      <c r="W403" s="245"/>
      <c r="X403" s="245"/>
      <c r="Y403" s="245"/>
      <c r="Z403" s="245"/>
      <c r="AA403" s="245"/>
      <c r="AB403" s="245"/>
      <c r="AC403" s="245"/>
      <c r="AD403" s="245"/>
      <c r="AE403" s="245"/>
      <c r="AF403" s="245"/>
      <c r="AG403" s="245"/>
      <c r="AH403" s="245"/>
      <c r="AI403" s="245"/>
      <c r="AJ403" s="245"/>
      <c r="AK403" s="245"/>
      <c r="AL403" s="245"/>
      <c r="AM403" s="245"/>
      <c r="AN403" s="245"/>
      <c r="AO403" s="245"/>
      <c r="AP403" s="245"/>
      <c r="AQ403" s="245"/>
      <c r="AR403" s="245"/>
      <c r="AS403" s="245"/>
      <c r="AT403" s="245"/>
      <c r="AU403" s="245"/>
      <c r="AV403" s="245"/>
      <c r="AW403" s="245"/>
      <c r="AX403" s="245"/>
      <c r="AY403" s="245"/>
      <c r="AZ403" s="245"/>
      <c r="BA403" s="245"/>
      <c r="BB403" s="245"/>
      <c r="BC403" s="245"/>
      <c r="BD403" s="245"/>
      <c r="BE403" s="245"/>
      <c r="BF403" s="245"/>
      <c r="BG403" s="245"/>
      <c r="BH403" s="245"/>
      <c r="BI403" s="245"/>
      <c r="BJ403" s="245"/>
      <c r="BK403" s="245"/>
      <c r="BL403" s="245"/>
      <c r="BM403" s="245"/>
    </row>
    <row r="404" spans="1:65" ht="18" customHeight="1" x14ac:dyDescent="0.25">
      <c r="A404" s="255">
        <v>428789</v>
      </c>
      <c r="B404" s="255" t="s">
        <v>112</v>
      </c>
      <c r="C404" s="245"/>
      <c r="D404" s="245" t="s">
        <v>152</v>
      </c>
      <c r="E404" s="245" t="s">
        <v>152</v>
      </c>
      <c r="F404" s="245" t="s">
        <v>152</v>
      </c>
      <c r="G404" s="245"/>
      <c r="H404" s="245" t="s">
        <v>152</v>
      </c>
      <c r="I404" s="245" t="s">
        <v>150</v>
      </c>
      <c r="J404" s="245" t="s">
        <v>150</v>
      </c>
      <c r="K404" s="245" t="s">
        <v>150</v>
      </c>
      <c r="L404" s="245" t="s">
        <v>150</v>
      </c>
      <c r="M404" s="245" t="s">
        <v>150</v>
      </c>
      <c r="N404" s="245"/>
      <c r="O404" s="245"/>
      <c r="P404" s="245"/>
      <c r="Q404" s="245"/>
      <c r="R404" s="245"/>
      <c r="S404" s="245"/>
      <c r="T404" s="245"/>
      <c r="U404" s="245"/>
      <c r="V404" s="245"/>
      <c r="W404" s="245"/>
      <c r="X404" s="245"/>
      <c r="Y404" s="245"/>
      <c r="Z404" s="245"/>
      <c r="AA404" s="245"/>
      <c r="AB404" s="245"/>
      <c r="AC404" s="245"/>
      <c r="AD404" s="245"/>
      <c r="AE404" s="245"/>
      <c r="AF404" s="245"/>
      <c r="AG404" s="245"/>
      <c r="AH404" s="245"/>
      <c r="AI404" s="245"/>
      <c r="AJ404" s="245"/>
      <c r="AK404" s="245"/>
      <c r="AL404" s="245"/>
      <c r="AM404" s="245"/>
      <c r="AN404" s="245"/>
      <c r="AO404" s="245"/>
      <c r="AP404" s="245"/>
      <c r="AQ404" s="245"/>
      <c r="AR404" s="245"/>
      <c r="AS404" s="245"/>
      <c r="AT404" s="245"/>
      <c r="AU404" s="245"/>
      <c r="AV404" s="245"/>
      <c r="AW404" s="245"/>
      <c r="AX404" s="245"/>
      <c r="AY404" s="245"/>
      <c r="AZ404" s="245"/>
      <c r="BA404" s="245"/>
      <c r="BB404" s="245"/>
      <c r="BC404" s="245"/>
      <c r="BD404" s="245"/>
      <c r="BE404" s="245"/>
      <c r="BF404" s="245"/>
      <c r="BG404" s="245"/>
      <c r="BH404" s="245"/>
      <c r="BI404" s="245"/>
      <c r="BJ404" s="245"/>
      <c r="BK404" s="245"/>
      <c r="BL404" s="245"/>
      <c r="BM404" s="245"/>
    </row>
    <row r="405" spans="1:65" ht="18" customHeight="1" x14ac:dyDescent="0.25">
      <c r="A405" s="255">
        <v>428790</v>
      </c>
      <c r="B405" s="255" t="s">
        <v>112</v>
      </c>
      <c r="C405" s="245"/>
      <c r="D405" s="245"/>
      <c r="E405" s="245"/>
      <c r="F405" s="245"/>
      <c r="G405" s="245" t="s">
        <v>150</v>
      </c>
      <c r="H405" s="245" t="s">
        <v>150</v>
      </c>
      <c r="I405" s="245" t="s">
        <v>150</v>
      </c>
      <c r="J405" s="245" t="s">
        <v>150</v>
      </c>
      <c r="K405" s="245" t="s">
        <v>150</v>
      </c>
      <c r="L405" s="245" t="s">
        <v>150</v>
      </c>
      <c r="M405" s="245" t="s">
        <v>150</v>
      </c>
      <c r="N405" s="245"/>
      <c r="O405" s="245"/>
      <c r="P405" s="245"/>
      <c r="Q405" s="245"/>
      <c r="R405" s="245"/>
      <c r="S405" s="245"/>
      <c r="T405" s="245"/>
      <c r="U405" s="245"/>
      <c r="V405" s="245"/>
      <c r="W405" s="245"/>
      <c r="X405" s="245"/>
      <c r="Y405" s="245"/>
      <c r="Z405" s="245"/>
      <c r="AA405" s="245"/>
      <c r="AB405" s="245"/>
      <c r="AC405" s="245"/>
      <c r="AD405" s="245"/>
      <c r="AE405" s="245"/>
      <c r="AF405" s="245"/>
      <c r="AG405" s="245"/>
      <c r="AH405" s="245"/>
      <c r="AI405" s="245"/>
      <c r="AJ405" s="245"/>
      <c r="AK405" s="245"/>
      <c r="AL405" s="245"/>
      <c r="AM405" s="245"/>
      <c r="AN405" s="245"/>
      <c r="AO405" s="245"/>
      <c r="AP405" s="245"/>
      <c r="AQ405" s="245"/>
      <c r="AR405" s="245"/>
      <c r="AS405" s="245"/>
      <c r="AT405" s="245"/>
      <c r="AU405" s="245"/>
      <c r="AV405" s="245"/>
      <c r="AW405" s="245"/>
      <c r="AX405" s="245"/>
      <c r="AY405" s="245"/>
      <c r="AZ405" s="245"/>
      <c r="BA405" s="245"/>
      <c r="BB405" s="245"/>
      <c r="BC405" s="245"/>
      <c r="BD405" s="245"/>
      <c r="BE405" s="245"/>
      <c r="BF405" s="245"/>
      <c r="BG405" s="245"/>
      <c r="BH405" s="245"/>
      <c r="BI405" s="245"/>
      <c r="BJ405" s="245"/>
      <c r="BK405" s="245"/>
      <c r="BL405" s="245"/>
      <c r="BM405" s="245"/>
    </row>
    <row r="406" spans="1:65" ht="18" customHeight="1" x14ac:dyDescent="0.25">
      <c r="A406" s="255">
        <v>428791</v>
      </c>
      <c r="B406" s="255" t="s">
        <v>112</v>
      </c>
      <c r="C406" s="245"/>
      <c r="D406" s="245" t="s">
        <v>150</v>
      </c>
      <c r="E406" s="245"/>
      <c r="F406" s="245" t="s">
        <v>150</v>
      </c>
      <c r="G406" s="245"/>
      <c r="H406" s="245" t="s">
        <v>152</v>
      </c>
      <c r="I406" s="245" t="s">
        <v>150</v>
      </c>
      <c r="J406" s="245" t="s">
        <v>150</v>
      </c>
      <c r="K406" s="245" t="s">
        <v>150</v>
      </c>
      <c r="L406" s="245" t="s">
        <v>150</v>
      </c>
      <c r="M406" s="245" t="s">
        <v>150</v>
      </c>
      <c r="N406" s="245"/>
      <c r="O406" s="245"/>
      <c r="P406" s="245"/>
      <c r="Q406" s="245"/>
      <c r="R406" s="245"/>
      <c r="S406" s="245"/>
      <c r="T406" s="245"/>
      <c r="U406" s="245"/>
      <c r="V406" s="245"/>
      <c r="W406" s="245"/>
      <c r="X406" s="245"/>
      <c r="Y406" s="245"/>
      <c r="Z406" s="245"/>
      <c r="AA406" s="245"/>
      <c r="AB406" s="245"/>
      <c r="AC406" s="245"/>
      <c r="AD406" s="245"/>
      <c r="AE406" s="245"/>
      <c r="AF406" s="245"/>
      <c r="AG406" s="245"/>
      <c r="AH406" s="245"/>
      <c r="AI406" s="245"/>
      <c r="AJ406" s="245"/>
      <c r="AK406" s="245"/>
      <c r="AL406" s="245"/>
      <c r="AM406" s="245"/>
      <c r="AN406" s="245"/>
      <c r="AO406" s="245"/>
      <c r="AP406" s="245"/>
      <c r="AQ406" s="245"/>
      <c r="AR406" s="245"/>
      <c r="AS406" s="245"/>
      <c r="AT406" s="245"/>
      <c r="AU406" s="245"/>
      <c r="AV406" s="245"/>
      <c r="AW406" s="245"/>
      <c r="AX406" s="245"/>
      <c r="AY406" s="245"/>
      <c r="AZ406" s="245"/>
      <c r="BA406" s="245"/>
      <c r="BB406" s="245"/>
      <c r="BC406" s="245"/>
      <c r="BD406" s="245"/>
      <c r="BE406" s="245"/>
      <c r="BF406" s="245"/>
      <c r="BG406" s="245"/>
      <c r="BH406" s="245"/>
      <c r="BI406" s="245"/>
      <c r="BJ406" s="245"/>
      <c r="BK406" s="245"/>
      <c r="BL406" s="245"/>
      <c r="BM406" s="245"/>
    </row>
    <row r="407" spans="1:65" ht="18" customHeight="1" x14ac:dyDescent="0.25">
      <c r="A407" s="255">
        <v>428792</v>
      </c>
      <c r="B407" s="255" t="s">
        <v>112</v>
      </c>
      <c r="C407" s="245"/>
      <c r="D407" s="245"/>
      <c r="E407" s="245"/>
      <c r="F407" s="245"/>
      <c r="G407" s="245"/>
      <c r="H407" s="245"/>
      <c r="I407" s="245" t="s">
        <v>150</v>
      </c>
      <c r="J407" s="245" t="s">
        <v>150</v>
      </c>
      <c r="K407" s="245" t="s">
        <v>150</v>
      </c>
      <c r="L407" s="245" t="s">
        <v>150</v>
      </c>
      <c r="M407" s="245" t="s">
        <v>150</v>
      </c>
      <c r="N407" s="245"/>
      <c r="O407" s="245"/>
      <c r="P407" s="245"/>
      <c r="Q407" s="245"/>
      <c r="R407" s="245"/>
      <c r="S407" s="245"/>
      <c r="T407" s="245"/>
      <c r="U407" s="245"/>
      <c r="V407" s="245"/>
      <c r="W407" s="245"/>
      <c r="X407" s="245"/>
      <c r="Y407" s="245"/>
      <c r="Z407" s="245"/>
      <c r="AA407" s="245"/>
      <c r="AB407" s="245"/>
      <c r="AC407" s="245"/>
      <c r="AD407" s="245"/>
      <c r="AE407" s="245"/>
      <c r="AF407" s="245"/>
      <c r="AG407" s="245"/>
      <c r="AH407" s="245"/>
      <c r="AI407" s="245"/>
      <c r="AJ407" s="245"/>
      <c r="AK407" s="245"/>
      <c r="AL407" s="245"/>
      <c r="AM407" s="245"/>
      <c r="AN407" s="245"/>
      <c r="AO407" s="245"/>
      <c r="AP407" s="245"/>
      <c r="AQ407" s="245"/>
      <c r="AR407" s="245"/>
      <c r="AS407" s="245"/>
      <c r="AT407" s="245"/>
      <c r="AU407" s="245"/>
      <c r="AV407" s="245"/>
      <c r="AW407" s="245"/>
      <c r="AX407" s="245"/>
      <c r="AY407" s="245"/>
      <c r="AZ407" s="245"/>
      <c r="BA407" s="245"/>
      <c r="BB407" s="245"/>
      <c r="BC407" s="245"/>
      <c r="BD407" s="245"/>
      <c r="BE407" s="245"/>
      <c r="BF407" s="245"/>
      <c r="BG407" s="245"/>
      <c r="BH407" s="245"/>
      <c r="BI407" s="245"/>
      <c r="BJ407" s="245"/>
      <c r="BK407" s="245"/>
      <c r="BL407" s="245"/>
      <c r="BM407" s="245"/>
    </row>
    <row r="408" spans="1:65" ht="18" customHeight="1" x14ac:dyDescent="0.25">
      <c r="A408" s="255">
        <v>428793</v>
      </c>
      <c r="B408" s="255" t="s">
        <v>112</v>
      </c>
      <c r="C408" s="245" t="s">
        <v>152</v>
      </c>
      <c r="D408" s="245" t="s">
        <v>152</v>
      </c>
      <c r="E408" s="245" t="s">
        <v>152</v>
      </c>
      <c r="F408" s="245" t="s">
        <v>152</v>
      </c>
      <c r="G408" s="245" t="s">
        <v>152</v>
      </c>
      <c r="H408" s="245" t="s">
        <v>152</v>
      </c>
      <c r="I408" s="245" t="s">
        <v>150</v>
      </c>
      <c r="J408" s="245" t="s">
        <v>150</v>
      </c>
      <c r="K408" s="245" t="s">
        <v>150</v>
      </c>
      <c r="L408" s="245" t="s">
        <v>150</v>
      </c>
      <c r="M408" s="245" t="s">
        <v>150</v>
      </c>
      <c r="N408" s="245"/>
      <c r="O408" s="245"/>
      <c r="P408" s="245"/>
      <c r="Q408" s="245"/>
      <c r="R408" s="245"/>
      <c r="S408" s="245"/>
      <c r="T408" s="245"/>
      <c r="U408" s="245"/>
      <c r="V408" s="245"/>
      <c r="W408" s="245"/>
      <c r="X408" s="245"/>
      <c r="Y408" s="245"/>
      <c r="Z408" s="245"/>
      <c r="AA408" s="245"/>
      <c r="AB408" s="245"/>
      <c r="AC408" s="245"/>
      <c r="AD408" s="245"/>
      <c r="AE408" s="245"/>
      <c r="AF408" s="245"/>
      <c r="AG408" s="245"/>
      <c r="AH408" s="245"/>
      <c r="AI408" s="245"/>
      <c r="AJ408" s="245"/>
      <c r="AK408" s="245"/>
      <c r="AL408" s="245"/>
      <c r="AM408" s="245"/>
      <c r="AN408" s="245"/>
      <c r="AO408" s="245"/>
      <c r="AP408" s="245"/>
      <c r="AQ408" s="245"/>
      <c r="AR408" s="245"/>
      <c r="AS408" s="245"/>
      <c r="AT408" s="245"/>
      <c r="AU408" s="245"/>
      <c r="AV408" s="245"/>
      <c r="AW408" s="245"/>
      <c r="AX408" s="245"/>
      <c r="AY408" s="245"/>
      <c r="AZ408" s="245"/>
      <c r="BA408" s="245"/>
      <c r="BB408" s="245"/>
      <c r="BC408" s="245"/>
      <c r="BD408" s="245"/>
      <c r="BE408" s="245"/>
      <c r="BF408" s="245"/>
      <c r="BG408" s="245"/>
      <c r="BH408" s="245"/>
      <c r="BI408" s="245"/>
      <c r="BJ408" s="245"/>
      <c r="BK408" s="245"/>
      <c r="BL408" s="245"/>
      <c r="BM408" s="245"/>
    </row>
    <row r="409" spans="1:65" ht="18" customHeight="1" x14ac:dyDescent="0.25">
      <c r="A409" s="255">
        <v>428794</v>
      </c>
      <c r="B409" s="255" t="s">
        <v>112</v>
      </c>
      <c r="C409" s="245" t="s">
        <v>152</v>
      </c>
      <c r="D409" s="245" t="s">
        <v>152</v>
      </c>
      <c r="E409" s="245" t="s">
        <v>152</v>
      </c>
      <c r="F409" s="245" t="s">
        <v>150</v>
      </c>
      <c r="G409" s="245" t="s">
        <v>152</v>
      </c>
      <c r="H409" s="245" t="s">
        <v>150</v>
      </c>
      <c r="I409" s="245" t="s">
        <v>150</v>
      </c>
      <c r="J409" s="245" t="s">
        <v>150</v>
      </c>
      <c r="K409" s="245" t="s">
        <v>150</v>
      </c>
      <c r="L409" s="245" t="s">
        <v>150</v>
      </c>
      <c r="M409" s="245" t="s">
        <v>150</v>
      </c>
      <c r="N409" s="245"/>
      <c r="O409" s="245"/>
      <c r="P409" s="245"/>
      <c r="Q409" s="245"/>
      <c r="R409" s="245"/>
      <c r="S409" s="245"/>
      <c r="T409" s="245"/>
      <c r="U409" s="245"/>
      <c r="V409" s="245"/>
      <c r="W409" s="245"/>
      <c r="X409" s="245"/>
      <c r="Y409" s="245"/>
      <c r="Z409" s="245"/>
      <c r="AA409" s="245"/>
      <c r="AB409" s="245"/>
      <c r="AC409" s="245"/>
      <c r="AD409" s="245"/>
      <c r="AE409" s="245"/>
      <c r="AF409" s="245"/>
      <c r="AG409" s="245"/>
      <c r="AH409" s="245"/>
      <c r="AI409" s="245"/>
      <c r="AJ409" s="245"/>
      <c r="AK409" s="245"/>
      <c r="AL409" s="245"/>
      <c r="AM409" s="245"/>
      <c r="AN409" s="245"/>
      <c r="AO409" s="245"/>
      <c r="AP409" s="245"/>
      <c r="AQ409" s="245"/>
      <c r="AR409" s="245"/>
      <c r="AS409" s="245"/>
      <c r="AT409" s="245"/>
      <c r="AU409" s="245"/>
      <c r="AV409" s="245"/>
      <c r="AW409" s="245"/>
      <c r="AX409" s="245"/>
      <c r="AY409" s="245"/>
      <c r="AZ409" s="245"/>
      <c r="BA409" s="245"/>
      <c r="BB409" s="245"/>
      <c r="BC409" s="245"/>
      <c r="BD409" s="245"/>
      <c r="BE409" s="245"/>
      <c r="BF409" s="245"/>
      <c r="BG409" s="245"/>
      <c r="BH409" s="245"/>
      <c r="BI409" s="245"/>
      <c r="BJ409" s="245"/>
      <c r="BK409" s="245"/>
      <c r="BL409" s="245"/>
      <c r="BM409" s="245"/>
    </row>
    <row r="410" spans="1:65" ht="18" customHeight="1" x14ac:dyDescent="0.25">
      <c r="A410" s="255">
        <v>428796</v>
      </c>
      <c r="B410" s="255" t="s">
        <v>112</v>
      </c>
      <c r="C410" s="245" t="s">
        <v>152</v>
      </c>
      <c r="D410" s="245" t="s">
        <v>150</v>
      </c>
      <c r="E410" s="245" t="s">
        <v>152</v>
      </c>
      <c r="F410" s="245" t="s">
        <v>150</v>
      </c>
      <c r="G410" s="245" t="s">
        <v>150</v>
      </c>
      <c r="H410" s="245" t="s">
        <v>150</v>
      </c>
      <c r="I410" s="245" t="s">
        <v>150</v>
      </c>
      <c r="J410" s="245" t="s">
        <v>150</v>
      </c>
      <c r="K410" s="245" t="s">
        <v>150</v>
      </c>
      <c r="L410" s="245" t="s">
        <v>150</v>
      </c>
      <c r="M410" s="245" t="s">
        <v>150</v>
      </c>
      <c r="N410" s="245"/>
      <c r="O410" s="245"/>
      <c r="P410" s="245"/>
      <c r="Q410" s="245"/>
      <c r="R410" s="245"/>
      <c r="S410" s="245"/>
      <c r="T410" s="245"/>
      <c r="U410" s="245"/>
      <c r="V410" s="245"/>
      <c r="W410" s="245"/>
      <c r="X410" s="245"/>
      <c r="Y410" s="245"/>
      <c r="Z410" s="245"/>
      <c r="AA410" s="245"/>
      <c r="AB410" s="245"/>
      <c r="AC410" s="245"/>
      <c r="AD410" s="245"/>
      <c r="AE410" s="245"/>
      <c r="AF410" s="245"/>
      <c r="AG410" s="245"/>
      <c r="AH410" s="245"/>
      <c r="AI410" s="245"/>
      <c r="AJ410" s="245"/>
      <c r="AK410" s="245"/>
      <c r="AL410" s="245"/>
      <c r="AM410" s="245"/>
      <c r="AN410" s="245"/>
      <c r="AO410" s="245"/>
      <c r="AP410" s="245"/>
      <c r="AQ410" s="245"/>
      <c r="AR410" s="245"/>
      <c r="AS410" s="245"/>
      <c r="AT410" s="245"/>
      <c r="AU410" s="245"/>
      <c r="AV410" s="245"/>
      <c r="AW410" s="245"/>
      <c r="AX410" s="245"/>
      <c r="AY410" s="245"/>
      <c r="AZ410" s="245"/>
      <c r="BA410" s="245"/>
      <c r="BB410" s="245"/>
      <c r="BC410" s="245"/>
      <c r="BD410" s="245"/>
      <c r="BE410" s="245"/>
      <c r="BF410" s="245"/>
      <c r="BG410" s="245"/>
      <c r="BH410" s="245"/>
      <c r="BI410" s="245"/>
      <c r="BJ410" s="245"/>
      <c r="BK410" s="245"/>
      <c r="BL410" s="245"/>
      <c r="BM410" s="245"/>
    </row>
    <row r="411" spans="1:65" ht="18" customHeight="1" x14ac:dyDescent="0.25">
      <c r="A411" s="255">
        <v>428797</v>
      </c>
      <c r="B411" s="255" t="s">
        <v>112</v>
      </c>
      <c r="C411" s="245" t="s">
        <v>152</v>
      </c>
      <c r="D411" s="245" t="s">
        <v>152</v>
      </c>
      <c r="E411" s="245" t="s">
        <v>152</v>
      </c>
      <c r="F411" s="245" t="s">
        <v>152</v>
      </c>
      <c r="G411" s="245" t="s">
        <v>152</v>
      </c>
      <c r="H411" s="245" t="s">
        <v>152</v>
      </c>
      <c r="I411" s="245" t="s">
        <v>150</v>
      </c>
      <c r="J411" s="245" t="s">
        <v>150</v>
      </c>
      <c r="K411" s="245" t="s">
        <v>150</v>
      </c>
      <c r="L411" s="245" t="s">
        <v>150</v>
      </c>
      <c r="M411" s="245" t="s">
        <v>150</v>
      </c>
      <c r="N411" s="245"/>
      <c r="O411" s="245"/>
      <c r="P411" s="245"/>
      <c r="Q411" s="245"/>
      <c r="R411" s="245"/>
      <c r="S411" s="245"/>
      <c r="T411" s="245"/>
      <c r="U411" s="245"/>
      <c r="V411" s="245"/>
      <c r="W411" s="245"/>
      <c r="X411" s="245"/>
      <c r="Y411" s="245"/>
      <c r="Z411" s="245"/>
      <c r="AA411" s="245"/>
      <c r="AB411" s="245"/>
      <c r="AC411" s="245"/>
      <c r="AD411" s="245"/>
      <c r="AE411" s="245"/>
      <c r="AF411" s="245"/>
      <c r="AG411" s="245"/>
      <c r="AH411" s="245"/>
      <c r="AI411" s="245"/>
      <c r="AJ411" s="245"/>
      <c r="AK411" s="245"/>
      <c r="AL411" s="245"/>
      <c r="AM411" s="245"/>
      <c r="AN411" s="245"/>
      <c r="AO411" s="245"/>
      <c r="AP411" s="245"/>
      <c r="AQ411" s="245"/>
      <c r="AR411" s="245"/>
      <c r="AS411" s="245"/>
      <c r="AT411" s="245"/>
      <c r="AU411" s="245"/>
      <c r="AV411" s="245"/>
      <c r="AW411" s="245"/>
      <c r="AX411" s="245"/>
      <c r="AY411" s="245"/>
      <c r="AZ411" s="245"/>
      <c r="BA411" s="245"/>
      <c r="BB411" s="245"/>
      <c r="BC411" s="245"/>
      <c r="BD411" s="245"/>
      <c r="BE411" s="245"/>
      <c r="BF411" s="245"/>
      <c r="BG411" s="245"/>
      <c r="BH411" s="245"/>
      <c r="BI411" s="245"/>
      <c r="BJ411" s="245"/>
      <c r="BK411" s="245"/>
      <c r="BL411" s="245"/>
      <c r="BM411" s="245"/>
    </row>
    <row r="412" spans="1:65" ht="18" customHeight="1" x14ac:dyDescent="0.25">
      <c r="A412" s="255">
        <v>428798</v>
      </c>
      <c r="B412" s="255" t="s">
        <v>112</v>
      </c>
      <c r="C412" s="245"/>
      <c r="D412" s="245"/>
      <c r="E412" s="245"/>
      <c r="F412" s="245"/>
      <c r="G412" s="245"/>
      <c r="H412" s="245"/>
      <c r="I412" s="245" t="s">
        <v>150</v>
      </c>
      <c r="J412" s="245" t="s">
        <v>150</v>
      </c>
      <c r="K412" s="245" t="s">
        <v>150</v>
      </c>
      <c r="L412" s="245" t="s">
        <v>150</v>
      </c>
      <c r="M412" s="245" t="s">
        <v>150</v>
      </c>
      <c r="N412" s="245"/>
      <c r="O412" s="245"/>
      <c r="P412" s="245"/>
      <c r="Q412" s="245"/>
      <c r="R412" s="245"/>
      <c r="S412" s="245"/>
      <c r="T412" s="245"/>
      <c r="U412" s="245"/>
      <c r="V412" s="245"/>
      <c r="W412" s="245"/>
      <c r="X412" s="245"/>
      <c r="Y412" s="245"/>
      <c r="Z412" s="245"/>
      <c r="AA412" s="245"/>
      <c r="AB412" s="245"/>
      <c r="AC412" s="245"/>
      <c r="AD412" s="245"/>
      <c r="AE412" s="245"/>
      <c r="AF412" s="245"/>
      <c r="AG412" s="245"/>
      <c r="AH412" s="245"/>
      <c r="AI412" s="245"/>
      <c r="AJ412" s="245"/>
      <c r="AK412" s="245"/>
      <c r="AL412" s="245"/>
      <c r="AM412" s="245"/>
      <c r="AN412" s="245"/>
      <c r="AO412" s="245"/>
      <c r="AP412" s="245"/>
      <c r="AQ412" s="245"/>
      <c r="AR412" s="245"/>
      <c r="AS412" s="245"/>
      <c r="AT412" s="245"/>
      <c r="AU412" s="245"/>
      <c r="AV412" s="245"/>
      <c r="AW412" s="245"/>
      <c r="AX412" s="245"/>
      <c r="AY412" s="245"/>
      <c r="AZ412" s="245"/>
      <c r="BA412" s="245"/>
      <c r="BB412" s="245"/>
      <c r="BC412" s="245"/>
      <c r="BD412" s="245"/>
      <c r="BE412" s="245"/>
      <c r="BF412" s="245"/>
      <c r="BG412" s="245"/>
      <c r="BH412" s="245"/>
      <c r="BI412" s="245"/>
      <c r="BJ412" s="245"/>
      <c r="BK412" s="245"/>
      <c r="BL412" s="245"/>
      <c r="BM412" s="245"/>
    </row>
    <row r="413" spans="1:65" ht="18" customHeight="1" x14ac:dyDescent="0.25">
      <c r="A413" s="255">
        <v>428799</v>
      </c>
      <c r="B413" s="255" t="s">
        <v>112</v>
      </c>
      <c r="C413" s="245"/>
      <c r="D413" s="245" t="s">
        <v>152</v>
      </c>
      <c r="E413" s="245" t="s">
        <v>152</v>
      </c>
      <c r="F413" s="245"/>
      <c r="G413" s="245" t="s">
        <v>152</v>
      </c>
      <c r="H413" s="245" t="s">
        <v>152</v>
      </c>
      <c r="I413" s="245" t="s">
        <v>150</v>
      </c>
      <c r="J413" s="245" t="s">
        <v>150</v>
      </c>
      <c r="K413" s="245" t="s">
        <v>150</v>
      </c>
      <c r="L413" s="245" t="s">
        <v>150</v>
      </c>
      <c r="M413" s="245" t="s">
        <v>150</v>
      </c>
      <c r="N413" s="245"/>
      <c r="O413" s="245"/>
      <c r="P413" s="245"/>
      <c r="Q413" s="245"/>
      <c r="R413" s="245"/>
      <c r="S413" s="245"/>
      <c r="T413" s="245"/>
      <c r="U413" s="245"/>
      <c r="V413" s="245"/>
      <c r="W413" s="245"/>
      <c r="X413" s="245"/>
      <c r="Y413" s="245"/>
      <c r="Z413" s="245"/>
      <c r="AA413" s="245"/>
      <c r="AB413" s="245"/>
      <c r="AC413" s="245"/>
      <c r="AD413" s="245"/>
      <c r="AE413" s="245"/>
      <c r="AF413" s="245"/>
      <c r="AG413" s="245"/>
      <c r="AH413" s="245"/>
      <c r="AI413" s="245"/>
      <c r="AJ413" s="245"/>
      <c r="AK413" s="245"/>
      <c r="AL413" s="245"/>
      <c r="AM413" s="245"/>
      <c r="AN413" s="245"/>
      <c r="AO413" s="245"/>
      <c r="AP413" s="245"/>
      <c r="AQ413" s="245"/>
      <c r="AR413" s="245"/>
      <c r="AS413" s="245"/>
      <c r="AT413" s="245"/>
      <c r="AU413" s="245"/>
      <c r="AV413" s="245"/>
      <c r="AW413" s="245"/>
      <c r="AX413" s="245"/>
      <c r="AY413" s="245"/>
      <c r="AZ413" s="245"/>
      <c r="BA413" s="245"/>
      <c r="BB413" s="245"/>
      <c r="BC413" s="245"/>
      <c r="BD413" s="245"/>
      <c r="BE413" s="245"/>
      <c r="BF413" s="245"/>
      <c r="BG413" s="245"/>
      <c r="BH413" s="245"/>
      <c r="BI413" s="245"/>
      <c r="BJ413" s="245"/>
      <c r="BK413" s="245"/>
      <c r="BL413" s="245"/>
      <c r="BM413" s="245"/>
    </row>
    <row r="414" spans="1:65" ht="18" customHeight="1" x14ac:dyDescent="0.25">
      <c r="A414" s="255">
        <v>428800</v>
      </c>
      <c r="B414" s="255" t="s">
        <v>112</v>
      </c>
      <c r="C414" s="245"/>
      <c r="D414" s="245"/>
      <c r="E414" s="245"/>
      <c r="F414" s="245"/>
      <c r="G414" s="245" t="s">
        <v>152</v>
      </c>
      <c r="H414" s="245" t="s">
        <v>152</v>
      </c>
      <c r="I414" s="245" t="s">
        <v>150</v>
      </c>
      <c r="J414" s="245" t="s">
        <v>150</v>
      </c>
      <c r="K414" s="245" t="s">
        <v>150</v>
      </c>
      <c r="L414" s="245" t="s">
        <v>150</v>
      </c>
      <c r="M414" s="245" t="s">
        <v>150</v>
      </c>
      <c r="N414" s="245"/>
      <c r="O414" s="245"/>
      <c r="P414" s="245"/>
      <c r="Q414" s="245"/>
      <c r="R414" s="245"/>
      <c r="S414" s="245"/>
      <c r="T414" s="245"/>
      <c r="U414" s="245"/>
      <c r="V414" s="245"/>
      <c r="W414" s="245"/>
      <c r="X414" s="245"/>
      <c r="Y414" s="245"/>
      <c r="Z414" s="245"/>
      <c r="AA414" s="245"/>
      <c r="AB414" s="245"/>
      <c r="AC414" s="245"/>
      <c r="AD414" s="245"/>
      <c r="AE414" s="245"/>
      <c r="AF414" s="245"/>
      <c r="AG414" s="245"/>
      <c r="AH414" s="245"/>
      <c r="AI414" s="245"/>
      <c r="AJ414" s="245"/>
      <c r="AK414" s="245"/>
      <c r="AL414" s="245"/>
      <c r="AM414" s="245"/>
      <c r="AN414" s="245"/>
      <c r="AO414" s="245"/>
      <c r="AP414" s="245"/>
      <c r="AQ414" s="245"/>
      <c r="AR414" s="245"/>
      <c r="AS414" s="245"/>
      <c r="AT414" s="245"/>
      <c r="AU414" s="245"/>
      <c r="AV414" s="245"/>
      <c r="AW414" s="245"/>
      <c r="AX414" s="245"/>
      <c r="AY414" s="245"/>
      <c r="AZ414" s="245"/>
      <c r="BA414" s="245"/>
      <c r="BB414" s="245"/>
      <c r="BC414" s="245"/>
      <c r="BD414" s="245"/>
      <c r="BE414" s="245"/>
      <c r="BF414" s="245"/>
      <c r="BG414" s="245"/>
      <c r="BH414" s="245"/>
      <c r="BI414" s="245"/>
      <c r="BJ414" s="245"/>
      <c r="BK414" s="245"/>
      <c r="BL414" s="245"/>
      <c r="BM414" s="245"/>
    </row>
    <row r="415" spans="1:65" ht="18" customHeight="1" x14ac:dyDescent="0.25">
      <c r="A415" s="255">
        <v>428802</v>
      </c>
      <c r="B415" s="255" t="s">
        <v>112</v>
      </c>
      <c r="C415" s="245" t="s">
        <v>150</v>
      </c>
      <c r="D415" s="245" t="s">
        <v>152</v>
      </c>
      <c r="E415" s="245" t="s">
        <v>152</v>
      </c>
      <c r="F415" s="245" t="s">
        <v>152</v>
      </c>
      <c r="G415" s="245" t="s">
        <v>152</v>
      </c>
      <c r="H415" s="245" t="s">
        <v>152</v>
      </c>
      <c r="I415" s="245" t="s">
        <v>150</v>
      </c>
      <c r="J415" s="245" t="s">
        <v>150</v>
      </c>
      <c r="K415" s="245" t="s">
        <v>150</v>
      </c>
      <c r="L415" s="245" t="s">
        <v>150</v>
      </c>
      <c r="M415" s="245" t="s">
        <v>150</v>
      </c>
      <c r="N415" s="245"/>
      <c r="O415" s="245"/>
      <c r="P415" s="245"/>
      <c r="Q415" s="245"/>
      <c r="R415" s="245"/>
      <c r="S415" s="245"/>
      <c r="T415" s="245"/>
      <c r="U415" s="245"/>
      <c r="V415" s="245"/>
      <c r="W415" s="245"/>
      <c r="X415" s="245"/>
      <c r="Y415" s="245"/>
      <c r="Z415" s="245"/>
      <c r="AA415" s="245"/>
      <c r="AB415" s="245"/>
      <c r="AC415" s="245"/>
      <c r="AD415" s="245"/>
      <c r="AE415" s="245"/>
      <c r="AF415" s="245"/>
      <c r="AG415" s="245"/>
      <c r="AH415" s="245"/>
      <c r="AI415" s="245"/>
      <c r="AJ415" s="245"/>
      <c r="AK415" s="245"/>
      <c r="AL415" s="245"/>
      <c r="AM415" s="245"/>
      <c r="AN415" s="245"/>
      <c r="AO415" s="245"/>
      <c r="AP415" s="245"/>
      <c r="AQ415" s="245"/>
      <c r="AR415" s="245"/>
      <c r="AS415" s="245"/>
      <c r="AT415" s="245"/>
      <c r="AU415" s="245"/>
      <c r="AV415" s="245"/>
      <c r="AW415" s="245"/>
      <c r="AX415" s="245"/>
      <c r="AY415" s="245"/>
      <c r="AZ415" s="245"/>
      <c r="BA415" s="245"/>
      <c r="BB415" s="245"/>
      <c r="BC415" s="245"/>
      <c r="BD415" s="245"/>
      <c r="BE415" s="245"/>
      <c r="BF415" s="245"/>
      <c r="BG415" s="245"/>
      <c r="BH415" s="245"/>
      <c r="BI415" s="245"/>
      <c r="BJ415" s="245"/>
      <c r="BK415" s="245"/>
      <c r="BL415" s="245"/>
      <c r="BM415" s="245"/>
    </row>
    <row r="416" spans="1:65" ht="18" customHeight="1" x14ac:dyDescent="0.25">
      <c r="A416" s="255">
        <v>428803</v>
      </c>
      <c r="B416" s="255" t="s">
        <v>112</v>
      </c>
      <c r="C416" s="245" t="s">
        <v>152</v>
      </c>
      <c r="D416" s="245" t="s">
        <v>152</v>
      </c>
      <c r="E416" s="245" t="s">
        <v>152</v>
      </c>
      <c r="F416" s="245" t="s">
        <v>152</v>
      </c>
      <c r="G416" s="245" t="s">
        <v>152</v>
      </c>
      <c r="H416" s="245" t="s">
        <v>152</v>
      </c>
      <c r="I416" s="245" t="s">
        <v>150</v>
      </c>
      <c r="J416" s="245" t="s">
        <v>150</v>
      </c>
      <c r="K416" s="245" t="s">
        <v>150</v>
      </c>
      <c r="L416" s="245" t="s">
        <v>150</v>
      </c>
      <c r="M416" s="245" t="s">
        <v>150</v>
      </c>
      <c r="N416" s="245"/>
      <c r="O416" s="245"/>
      <c r="P416" s="245"/>
      <c r="Q416" s="245"/>
      <c r="R416" s="245"/>
      <c r="S416" s="245"/>
      <c r="T416" s="245"/>
      <c r="U416" s="245"/>
      <c r="V416" s="245"/>
      <c r="W416" s="245"/>
      <c r="X416" s="245"/>
      <c r="Y416" s="245"/>
      <c r="Z416" s="245"/>
      <c r="AA416" s="245"/>
      <c r="AB416" s="245"/>
      <c r="AC416" s="245"/>
      <c r="AD416" s="245"/>
      <c r="AE416" s="245"/>
      <c r="AF416" s="245"/>
      <c r="AG416" s="245"/>
      <c r="AH416" s="245"/>
      <c r="AI416" s="245"/>
      <c r="AJ416" s="245"/>
      <c r="AK416" s="245"/>
      <c r="AL416" s="245"/>
      <c r="AM416" s="245"/>
      <c r="AN416" s="245"/>
      <c r="AO416" s="245"/>
      <c r="AP416" s="245"/>
      <c r="AQ416" s="245"/>
      <c r="AR416" s="245"/>
      <c r="AS416" s="245"/>
      <c r="AT416" s="245"/>
      <c r="AU416" s="245"/>
      <c r="AV416" s="245"/>
      <c r="AW416" s="245"/>
      <c r="AX416" s="245"/>
      <c r="AY416" s="245"/>
      <c r="AZ416" s="245"/>
      <c r="BA416" s="245"/>
      <c r="BB416" s="245"/>
      <c r="BC416" s="245"/>
      <c r="BD416" s="245"/>
      <c r="BE416" s="245"/>
      <c r="BF416" s="245"/>
      <c r="BG416" s="245"/>
      <c r="BH416" s="245"/>
      <c r="BI416" s="245"/>
      <c r="BJ416" s="245"/>
      <c r="BK416" s="245"/>
      <c r="BL416" s="245"/>
      <c r="BM416" s="245"/>
    </row>
    <row r="417" spans="1:65" ht="18" customHeight="1" x14ac:dyDescent="0.25">
      <c r="A417" s="255">
        <v>428804</v>
      </c>
      <c r="B417" s="255" t="s">
        <v>112</v>
      </c>
      <c r="C417" s="245" t="s">
        <v>152</v>
      </c>
      <c r="D417" s="245" t="s">
        <v>152</v>
      </c>
      <c r="E417" s="245"/>
      <c r="F417" s="245" t="s">
        <v>150</v>
      </c>
      <c r="G417" s="245" t="s">
        <v>150</v>
      </c>
      <c r="H417" s="245" t="s">
        <v>152</v>
      </c>
      <c r="I417" s="245" t="s">
        <v>150</v>
      </c>
      <c r="J417" s="245" t="s">
        <v>150</v>
      </c>
      <c r="K417" s="245" t="s">
        <v>150</v>
      </c>
      <c r="L417" s="245" t="s">
        <v>150</v>
      </c>
      <c r="M417" s="245" t="s">
        <v>150</v>
      </c>
      <c r="N417" s="245"/>
      <c r="O417" s="245"/>
      <c r="P417" s="245"/>
      <c r="Q417" s="245"/>
      <c r="R417" s="245"/>
      <c r="S417" s="245"/>
      <c r="T417" s="245"/>
      <c r="U417" s="245"/>
      <c r="V417" s="245"/>
      <c r="W417" s="245"/>
      <c r="X417" s="245"/>
      <c r="Y417" s="245"/>
      <c r="Z417" s="245"/>
      <c r="AA417" s="245"/>
      <c r="AB417" s="245"/>
      <c r="AC417" s="245"/>
      <c r="AD417" s="245"/>
      <c r="AE417" s="245"/>
      <c r="AF417" s="245"/>
      <c r="AG417" s="245"/>
      <c r="AH417" s="245"/>
      <c r="AI417" s="245"/>
      <c r="AJ417" s="245"/>
      <c r="AK417" s="245"/>
      <c r="AL417" s="245"/>
      <c r="AM417" s="245"/>
      <c r="AN417" s="245"/>
      <c r="AO417" s="245"/>
      <c r="AP417" s="245"/>
      <c r="AQ417" s="245"/>
      <c r="AR417" s="245"/>
      <c r="AS417" s="245"/>
      <c r="AT417" s="245"/>
      <c r="AU417" s="245"/>
      <c r="AV417" s="245"/>
      <c r="AW417" s="245"/>
      <c r="AX417" s="245"/>
      <c r="AY417" s="245"/>
      <c r="AZ417" s="245"/>
      <c r="BA417" s="245"/>
      <c r="BB417" s="245"/>
      <c r="BC417" s="245"/>
      <c r="BD417" s="245"/>
      <c r="BE417" s="245"/>
      <c r="BF417" s="245"/>
      <c r="BG417" s="245"/>
      <c r="BH417" s="245"/>
      <c r="BI417" s="245"/>
      <c r="BJ417" s="245"/>
      <c r="BK417" s="245"/>
      <c r="BL417" s="245"/>
      <c r="BM417" s="245"/>
    </row>
    <row r="418" spans="1:65" ht="18" customHeight="1" x14ac:dyDescent="0.25">
      <c r="A418" s="255">
        <v>428805</v>
      </c>
      <c r="B418" s="255" t="s">
        <v>112</v>
      </c>
      <c r="C418" s="245" t="s">
        <v>152</v>
      </c>
      <c r="D418" s="245" t="s">
        <v>150</v>
      </c>
      <c r="E418" s="245" t="s">
        <v>152</v>
      </c>
      <c r="F418" s="245" t="s">
        <v>150</v>
      </c>
      <c r="G418" s="245" t="s">
        <v>152</v>
      </c>
      <c r="H418" s="245" t="s">
        <v>152</v>
      </c>
      <c r="I418" s="245" t="s">
        <v>150</v>
      </c>
      <c r="J418" s="245" t="s">
        <v>150</v>
      </c>
      <c r="K418" s="245" t="s">
        <v>150</v>
      </c>
      <c r="L418" s="245" t="s">
        <v>150</v>
      </c>
      <c r="M418" s="245" t="s">
        <v>150</v>
      </c>
      <c r="N418" s="245"/>
      <c r="O418" s="245"/>
      <c r="P418" s="245"/>
      <c r="Q418" s="245"/>
      <c r="R418" s="245"/>
      <c r="S418" s="245"/>
      <c r="T418" s="245"/>
      <c r="U418" s="245"/>
      <c r="V418" s="245"/>
      <c r="W418" s="245"/>
      <c r="X418" s="245"/>
      <c r="Y418" s="245"/>
      <c r="Z418" s="245"/>
      <c r="AA418" s="245"/>
      <c r="AB418" s="245"/>
      <c r="AC418" s="245"/>
      <c r="AD418" s="245"/>
      <c r="AE418" s="245"/>
      <c r="AF418" s="245"/>
      <c r="AG418" s="245"/>
      <c r="AH418" s="245"/>
      <c r="AI418" s="245"/>
      <c r="AJ418" s="245"/>
      <c r="AK418" s="245"/>
      <c r="AL418" s="245"/>
      <c r="AM418" s="245"/>
      <c r="AN418" s="245"/>
      <c r="AO418" s="245"/>
      <c r="AP418" s="245"/>
      <c r="AQ418" s="245"/>
      <c r="AR418" s="245"/>
      <c r="AS418" s="245"/>
      <c r="AT418" s="245"/>
      <c r="AU418" s="245"/>
      <c r="AV418" s="245"/>
      <c r="AW418" s="245"/>
      <c r="AX418" s="245"/>
      <c r="AY418" s="245"/>
      <c r="AZ418" s="245"/>
      <c r="BA418" s="245"/>
      <c r="BB418" s="245"/>
      <c r="BC418" s="245"/>
      <c r="BD418" s="245"/>
      <c r="BE418" s="245"/>
      <c r="BF418" s="245"/>
      <c r="BG418" s="245"/>
      <c r="BH418" s="245"/>
      <c r="BI418" s="245"/>
      <c r="BJ418" s="245"/>
      <c r="BK418" s="245"/>
      <c r="BL418" s="245"/>
      <c r="BM418" s="245"/>
    </row>
    <row r="419" spans="1:65" ht="18" customHeight="1" x14ac:dyDescent="0.25">
      <c r="A419" s="255">
        <v>428806</v>
      </c>
      <c r="B419" s="255" t="s">
        <v>112</v>
      </c>
      <c r="C419" s="245"/>
      <c r="D419" s="245" t="s">
        <v>152</v>
      </c>
      <c r="E419" s="245" t="s">
        <v>152</v>
      </c>
      <c r="F419" s="245"/>
      <c r="G419" s="245"/>
      <c r="H419" s="245" t="s">
        <v>152</v>
      </c>
      <c r="I419" s="245" t="s">
        <v>150</v>
      </c>
      <c r="J419" s="245" t="s">
        <v>150</v>
      </c>
      <c r="K419" s="245" t="s">
        <v>150</v>
      </c>
      <c r="L419" s="245" t="s">
        <v>150</v>
      </c>
      <c r="M419" s="245" t="s">
        <v>150</v>
      </c>
      <c r="N419" s="245"/>
      <c r="O419" s="245"/>
      <c r="P419" s="245"/>
      <c r="Q419" s="245"/>
      <c r="R419" s="245"/>
      <c r="S419" s="245"/>
      <c r="T419" s="245"/>
      <c r="U419" s="245"/>
      <c r="V419" s="245"/>
      <c r="W419" s="245"/>
      <c r="X419" s="245"/>
      <c r="Y419" s="245"/>
      <c r="Z419" s="245"/>
      <c r="AA419" s="245"/>
      <c r="AB419" s="245"/>
      <c r="AC419" s="245"/>
      <c r="AD419" s="245"/>
      <c r="AE419" s="245"/>
      <c r="AF419" s="245"/>
      <c r="AG419" s="245"/>
      <c r="AH419" s="245"/>
      <c r="AI419" s="245"/>
      <c r="AJ419" s="245"/>
      <c r="AK419" s="245"/>
      <c r="AL419" s="245"/>
      <c r="AM419" s="245"/>
      <c r="AN419" s="245"/>
      <c r="AO419" s="245"/>
      <c r="AP419" s="245"/>
      <c r="AQ419" s="245"/>
      <c r="AR419" s="245"/>
      <c r="AS419" s="245"/>
      <c r="AT419" s="245"/>
      <c r="AU419" s="245"/>
      <c r="AV419" s="245"/>
      <c r="AW419" s="245"/>
      <c r="AX419" s="245"/>
      <c r="AY419" s="245"/>
      <c r="AZ419" s="245"/>
      <c r="BA419" s="245"/>
      <c r="BB419" s="245"/>
      <c r="BC419" s="245"/>
      <c r="BD419" s="245"/>
      <c r="BE419" s="245"/>
      <c r="BF419" s="245"/>
      <c r="BG419" s="245"/>
      <c r="BH419" s="245"/>
      <c r="BI419" s="245"/>
      <c r="BJ419" s="245"/>
      <c r="BK419" s="245"/>
      <c r="BL419" s="245"/>
      <c r="BM419" s="245"/>
    </row>
    <row r="420" spans="1:65" ht="18" customHeight="1" x14ac:dyDescent="0.25">
      <c r="A420" s="255">
        <v>428807</v>
      </c>
      <c r="B420" s="255" t="s">
        <v>112</v>
      </c>
      <c r="C420" s="245"/>
      <c r="D420" s="245" t="s">
        <v>150</v>
      </c>
      <c r="E420" s="245"/>
      <c r="F420" s="245"/>
      <c r="G420" s="245" t="s">
        <v>152</v>
      </c>
      <c r="H420" s="245" t="s">
        <v>152</v>
      </c>
      <c r="I420" s="245" t="s">
        <v>150</v>
      </c>
      <c r="J420" s="245" t="s">
        <v>150</v>
      </c>
      <c r="K420" s="245" t="s">
        <v>150</v>
      </c>
      <c r="L420" s="245" t="s">
        <v>150</v>
      </c>
      <c r="M420" s="245" t="s">
        <v>150</v>
      </c>
      <c r="N420" s="245"/>
      <c r="O420" s="245"/>
      <c r="P420" s="245"/>
      <c r="Q420" s="245"/>
      <c r="R420" s="245"/>
      <c r="S420" s="245"/>
      <c r="T420" s="245"/>
      <c r="U420" s="245"/>
      <c r="V420" s="245"/>
      <c r="W420" s="245"/>
      <c r="X420" s="245"/>
      <c r="Y420" s="245"/>
      <c r="Z420" s="245"/>
      <c r="AA420" s="245"/>
      <c r="AB420" s="245"/>
      <c r="AC420" s="245"/>
      <c r="AD420" s="245"/>
      <c r="AE420" s="245"/>
      <c r="AF420" s="245"/>
      <c r="AG420" s="245"/>
      <c r="AH420" s="245"/>
      <c r="AI420" s="245"/>
      <c r="AJ420" s="245"/>
      <c r="AK420" s="245"/>
      <c r="AL420" s="245"/>
      <c r="AM420" s="245"/>
      <c r="AN420" s="245"/>
      <c r="AO420" s="245"/>
      <c r="AP420" s="245"/>
      <c r="AQ420" s="245"/>
      <c r="AR420" s="245"/>
      <c r="AS420" s="245"/>
      <c r="AT420" s="245"/>
      <c r="AU420" s="245"/>
      <c r="AV420" s="245"/>
      <c r="AW420" s="245"/>
      <c r="AX420" s="245"/>
      <c r="AY420" s="245"/>
      <c r="AZ420" s="245"/>
      <c r="BA420" s="245"/>
      <c r="BB420" s="245"/>
      <c r="BC420" s="245"/>
      <c r="BD420" s="245"/>
      <c r="BE420" s="245"/>
      <c r="BF420" s="245"/>
      <c r="BG420" s="245"/>
      <c r="BH420" s="245"/>
      <c r="BI420" s="245"/>
      <c r="BJ420" s="245"/>
      <c r="BK420" s="245"/>
      <c r="BL420" s="245"/>
      <c r="BM420" s="245"/>
    </row>
    <row r="421" spans="1:65" ht="18" customHeight="1" x14ac:dyDescent="0.25">
      <c r="A421" s="255">
        <v>428808</v>
      </c>
      <c r="B421" s="255" t="s">
        <v>112</v>
      </c>
      <c r="C421" s="245"/>
      <c r="D421" s="245"/>
      <c r="E421" s="245"/>
      <c r="F421" s="245"/>
      <c r="G421" s="245" t="s">
        <v>152</v>
      </c>
      <c r="H421" s="245" t="s">
        <v>150</v>
      </c>
      <c r="I421" s="245" t="s">
        <v>150</v>
      </c>
      <c r="J421" s="245" t="s">
        <v>150</v>
      </c>
      <c r="K421" s="245" t="s">
        <v>150</v>
      </c>
      <c r="L421" s="245" t="s">
        <v>150</v>
      </c>
      <c r="M421" s="245" t="s">
        <v>150</v>
      </c>
      <c r="N421" s="245"/>
      <c r="O421" s="245"/>
      <c r="P421" s="245"/>
      <c r="Q421" s="245"/>
      <c r="R421" s="245"/>
      <c r="S421" s="245"/>
      <c r="T421" s="245"/>
      <c r="U421" s="245"/>
      <c r="V421" s="245"/>
      <c r="W421" s="245"/>
      <c r="X421" s="245"/>
      <c r="Y421" s="245"/>
      <c r="Z421" s="245"/>
      <c r="AA421" s="245"/>
      <c r="AB421" s="245"/>
      <c r="AC421" s="245"/>
      <c r="AD421" s="245"/>
      <c r="AE421" s="245"/>
      <c r="AF421" s="245"/>
      <c r="AG421" s="245"/>
      <c r="AH421" s="245"/>
      <c r="AI421" s="245"/>
      <c r="AJ421" s="245"/>
      <c r="AK421" s="245"/>
      <c r="AL421" s="245"/>
      <c r="AM421" s="245"/>
      <c r="AN421" s="245"/>
      <c r="AO421" s="245"/>
      <c r="AP421" s="245"/>
      <c r="AQ421" s="245"/>
      <c r="AR421" s="245"/>
      <c r="AS421" s="245"/>
      <c r="AT421" s="245"/>
      <c r="AU421" s="245"/>
      <c r="AV421" s="245"/>
      <c r="AW421" s="245"/>
      <c r="AX421" s="245"/>
      <c r="AY421" s="245"/>
      <c r="AZ421" s="245"/>
      <c r="BA421" s="245"/>
      <c r="BB421" s="245"/>
      <c r="BC421" s="245"/>
      <c r="BD421" s="245"/>
      <c r="BE421" s="245"/>
      <c r="BF421" s="245"/>
      <c r="BG421" s="245"/>
      <c r="BH421" s="245"/>
      <c r="BI421" s="245"/>
      <c r="BJ421" s="245"/>
      <c r="BK421" s="245"/>
      <c r="BL421" s="245"/>
      <c r="BM421" s="245"/>
    </row>
    <row r="422" spans="1:65" ht="18" customHeight="1" x14ac:dyDescent="0.25">
      <c r="A422" s="255">
        <v>428809</v>
      </c>
      <c r="B422" s="255" t="s">
        <v>112</v>
      </c>
      <c r="C422" s="245" t="s">
        <v>152</v>
      </c>
      <c r="D422" s="245" t="s">
        <v>152</v>
      </c>
      <c r="E422" s="245" t="s">
        <v>152</v>
      </c>
      <c r="F422" s="245" t="s">
        <v>150</v>
      </c>
      <c r="G422" s="245" t="s">
        <v>152</v>
      </c>
      <c r="H422" s="245" t="s">
        <v>150</v>
      </c>
      <c r="I422" s="245" t="s">
        <v>150</v>
      </c>
      <c r="J422" s="245" t="s">
        <v>150</v>
      </c>
      <c r="K422" s="245" t="s">
        <v>150</v>
      </c>
      <c r="L422" s="245" t="s">
        <v>150</v>
      </c>
      <c r="M422" s="245" t="s">
        <v>150</v>
      </c>
      <c r="N422" s="245"/>
      <c r="O422" s="245"/>
      <c r="P422" s="245"/>
      <c r="Q422" s="245"/>
      <c r="R422" s="245"/>
      <c r="S422" s="245"/>
      <c r="T422" s="245"/>
      <c r="U422" s="245"/>
      <c r="V422" s="245"/>
      <c r="W422" s="245"/>
      <c r="X422" s="245"/>
      <c r="Y422" s="245"/>
      <c r="Z422" s="245"/>
      <c r="AA422" s="245"/>
      <c r="AB422" s="245"/>
      <c r="AC422" s="245"/>
      <c r="AD422" s="245"/>
      <c r="AE422" s="245"/>
      <c r="AF422" s="245"/>
      <c r="AG422" s="245"/>
      <c r="AH422" s="245"/>
      <c r="AI422" s="245"/>
      <c r="AJ422" s="245"/>
      <c r="AK422" s="245"/>
      <c r="AL422" s="245"/>
      <c r="AM422" s="245"/>
      <c r="AN422" s="245"/>
      <c r="AO422" s="245"/>
      <c r="AP422" s="245"/>
      <c r="AQ422" s="245"/>
      <c r="AR422" s="245"/>
      <c r="AS422" s="245"/>
      <c r="AT422" s="245"/>
      <c r="AU422" s="245"/>
      <c r="AV422" s="245"/>
      <c r="AW422" s="245"/>
      <c r="AX422" s="245"/>
      <c r="AY422" s="245"/>
      <c r="AZ422" s="245"/>
      <c r="BA422" s="245"/>
      <c r="BB422" s="245"/>
      <c r="BC422" s="245"/>
      <c r="BD422" s="245"/>
      <c r="BE422" s="245"/>
      <c r="BF422" s="245"/>
      <c r="BG422" s="245"/>
      <c r="BH422" s="245"/>
      <c r="BI422" s="245"/>
      <c r="BJ422" s="245"/>
      <c r="BK422" s="245"/>
      <c r="BL422" s="245"/>
      <c r="BM422" s="245"/>
    </row>
    <row r="423" spans="1:65" ht="18" customHeight="1" x14ac:dyDescent="0.25">
      <c r="A423" s="255">
        <v>428810</v>
      </c>
      <c r="B423" s="255" t="s">
        <v>112</v>
      </c>
      <c r="C423" s="245"/>
      <c r="D423" s="245" t="s">
        <v>150</v>
      </c>
      <c r="E423" s="245" t="s">
        <v>152</v>
      </c>
      <c r="F423" s="245" t="s">
        <v>152</v>
      </c>
      <c r="G423" s="245" t="s">
        <v>152</v>
      </c>
      <c r="H423" s="245" t="s">
        <v>152</v>
      </c>
      <c r="I423" s="245" t="s">
        <v>150</v>
      </c>
      <c r="J423" s="245" t="s">
        <v>150</v>
      </c>
      <c r="K423" s="245" t="s">
        <v>150</v>
      </c>
      <c r="L423" s="245" t="s">
        <v>150</v>
      </c>
      <c r="M423" s="245" t="s">
        <v>150</v>
      </c>
      <c r="N423" s="245"/>
      <c r="O423" s="245"/>
      <c r="P423" s="245"/>
      <c r="Q423" s="245"/>
      <c r="R423" s="245"/>
      <c r="S423" s="245"/>
      <c r="T423" s="245"/>
      <c r="U423" s="245"/>
      <c r="V423" s="245"/>
      <c r="W423" s="245"/>
      <c r="X423" s="245"/>
      <c r="Y423" s="245"/>
      <c r="Z423" s="245"/>
      <c r="AA423" s="245"/>
      <c r="AB423" s="245"/>
      <c r="AC423" s="245"/>
      <c r="AD423" s="245"/>
      <c r="AE423" s="245"/>
      <c r="AF423" s="245"/>
      <c r="AG423" s="245"/>
      <c r="AH423" s="245"/>
      <c r="AI423" s="245"/>
      <c r="AJ423" s="245"/>
      <c r="AK423" s="245"/>
      <c r="AL423" s="245"/>
      <c r="AM423" s="245"/>
      <c r="AN423" s="245"/>
      <c r="AO423" s="245"/>
      <c r="AP423" s="245"/>
      <c r="AQ423" s="245"/>
      <c r="AR423" s="245"/>
      <c r="AS423" s="245"/>
      <c r="AT423" s="245"/>
      <c r="AU423" s="245"/>
      <c r="AV423" s="245"/>
      <c r="AW423" s="245"/>
      <c r="AX423" s="245"/>
      <c r="AY423" s="245"/>
      <c r="AZ423" s="245"/>
      <c r="BA423" s="245"/>
      <c r="BB423" s="245"/>
      <c r="BC423" s="245"/>
      <c r="BD423" s="245"/>
      <c r="BE423" s="245"/>
      <c r="BF423" s="245"/>
      <c r="BG423" s="245"/>
      <c r="BH423" s="245"/>
      <c r="BI423" s="245"/>
      <c r="BJ423" s="245"/>
      <c r="BK423" s="245"/>
      <c r="BL423" s="245"/>
      <c r="BM423" s="245"/>
    </row>
    <row r="424" spans="1:65" ht="18" customHeight="1" x14ac:dyDescent="0.25">
      <c r="A424" s="255">
        <v>428811</v>
      </c>
      <c r="B424" s="255" t="s">
        <v>112</v>
      </c>
      <c r="C424" s="245"/>
      <c r="D424" s="245" t="s">
        <v>152</v>
      </c>
      <c r="E424" s="245" t="s">
        <v>152</v>
      </c>
      <c r="F424" s="245" t="s">
        <v>152</v>
      </c>
      <c r="G424" s="245" t="s">
        <v>152</v>
      </c>
      <c r="H424" s="245" t="s">
        <v>152</v>
      </c>
      <c r="I424" s="245" t="s">
        <v>150</v>
      </c>
      <c r="J424" s="245" t="s">
        <v>150</v>
      </c>
      <c r="K424" s="245" t="s">
        <v>150</v>
      </c>
      <c r="L424" s="245" t="s">
        <v>150</v>
      </c>
      <c r="M424" s="245" t="s">
        <v>150</v>
      </c>
      <c r="N424" s="245"/>
      <c r="O424" s="245"/>
      <c r="P424" s="245"/>
      <c r="Q424" s="245"/>
      <c r="R424" s="245"/>
      <c r="S424" s="245"/>
      <c r="T424" s="245"/>
      <c r="U424" s="245"/>
      <c r="V424" s="245"/>
      <c r="W424" s="245"/>
      <c r="X424" s="245"/>
      <c r="Y424" s="245"/>
      <c r="Z424" s="245"/>
      <c r="AA424" s="245"/>
      <c r="AB424" s="245"/>
      <c r="AC424" s="245"/>
      <c r="AD424" s="245"/>
      <c r="AE424" s="245"/>
      <c r="AF424" s="245"/>
      <c r="AG424" s="245"/>
      <c r="AH424" s="245"/>
      <c r="AI424" s="245"/>
      <c r="AJ424" s="245"/>
      <c r="AK424" s="245"/>
      <c r="AL424" s="245"/>
      <c r="AM424" s="245"/>
      <c r="AN424" s="245"/>
      <c r="AO424" s="245"/>
      <c r="AP424" s="245"/>
      <c r="AQ424" s="245"/>
      <c r="AR424" s="245"/>
      <c r="AS424" s="245"/>
      <c r="AT424" s="245"/>
      <c r="AU424" s="245"/>
      <c r="AV424" s="245"/>
      <c r="AW424" s="245"/>
      <c r="AX424" s="245"/>
      <c r="AY424" s="245"/>
      <c r="AZ424" s="245"/>
      <c r="BA424" s="245"/>
      <c r="BB424" s="245"/>
      <c r="BC424" s="245"/>
      <c r="BD424" s="245"/>
      <c r="BE424" s="245"/>
      <c r="BF424" s="245"/>
      <c r="BG424" s="245"/>
      <c r="BH424" s="245"/>
      <c r="BI424" s="245"/>
      <c r="BJ424" s="245"/>
      <c r="BK424" s="245"/>
      <c r="BL424" s="245"/>
      <c r="BM424" s="245"/>
    </row>
    <row r="425" spans="1:65" ht="18" customHeight="1" x14ac:dyDescent="0.25">
      <c r="A425" s="255">
        <v>428812</v>
      </c>
      <c r="B425" s="255" t="s">
        <v>112</v>
      </c>
      <c r="C425" s="245"/>
      <c r="D425" s="245" t="s">
        <v>152</v>
      </c>
      <c r="E425" s="245"/>
      <c r="F425" s="245" t="s">
        <v>150</v>
      </c>
      <c r="G425" s="245"/>
      <c r="H425" s="245" t="s">
        <v>152</v>
      </c>
      <c r="I425" s="245" t="s">
        <v>150</v>
      </c>
      <c r="J425" s="245" t="s">
        <v>150</v>
      </c>
      <c r="K425" s="245" t="s">
        <v>150</v>
      </c>
      <c r="L425" s="245" t="s">
        <v>150</v>
      </c>
      <c r="M425" s="245" t="s">
        <v>150</v>
      </c>
      <c r="N425" s="245"/>
      <c r="O425" s="245"/>
      <c r="P425" s="245"/>
      <c r="Q425" s="245"/>
      <c r="R425" s="245"/>
      <c r="S425" s="245"/>
      <c r="T425" s="245"/>
      <c r="U425" s="245"/>
      <c r="V425" s="245"/>
      <c r="W425" s="245"/>
      <c r="X425" s="245"/>
      <c r="Y425" s="245"/>
      <c r="Z425" s="245"/>
      <c r="AA425" s="245"/>
      <c r="AB425" s="245"/>
      <c r="AC425" s="245"/>
      <c r="AD425" s="245"/>
      <c r="AE425" s="245"/>
      <c r="AF425" s="245"/>
      <c r="AG425" s="245"/>
      <c r="AH425" s="245"/>
      <c r="AI425" s="245"/>
      <c r="AJ425" s="245"/>
      <c r="AK425" s="245"/>
      <c r="AL425" s="245"/>
      <c r="AM425" s="245"/>
      <c r="AN425" s="245"/>
      <c r="AO425" s="245"/>
      <c r="AP425" s="245"/>
      <c r="AQ425" s="245"/>
      <c r="AR425" s="245"/>
      <c r="AS425" s="245"/>
      <c r="AT425" s="245"/>
      <c r="AU425" s="245"/>
      <c r="AV425" s="245"/>
      <c r="AW425" s="245"/>
      <c r="AX425" s="245"/>
      <c r="AY425" s="245"/>
      <c r="AZ425" s="245"/>
      <c r="BA425" s="245"/>
      <c r="BB425" s="245"/>
      <c r="BC425" s="245"/>
      <c r="BD425" s="245"/>
      <c r="BE425" s="245"/>
      <c r="BF425" s="245"/>
      <c r="BG425" s="245"/>
      <c r="BH425" s="245"/>
      <c r="BI425" s="245"/>
      <c r="BJ425" s="245"/>
      <c r="BK425" s="245"/>
      <c r="BL425" s="245"/>
      <c r="BM425" s="245"/>
    </row>
    <row r="426" spans="1:65" ht="18" customHeight="1" x14ac:dyDescent="0.25">
      <c r="A426" s="255">
        <v>428813</v>
      </c>
      <c r="B426" s="255" t="s">
        <v>112</v>
      </c>
      <c r="C426" s="245"/>
      <c r="D426" s="245"/>
      <c r="E426" s="245"/>
      <c r="F426" s="245"/>
      <c r="G426" s="245"/>
      <c r="H426" s="245" t="s">
        <v>152</v>
      </c>
      <c r="I426" s="245" t="s">
        <v>150</v>
      </c>
      <c r="J426" s="245" t="s">
        <v>150</v>
      </c>
      <c r="K426" s="245" t="s">
        <v>150</v>
      </c>
      <c r="L426" s="245" t="s">
        <v>150</v>
      </c>
      <c r="M426" s="245" t="s">
        <v>150</v>
      </c>
      <c r="N426" s="245"/>
      <c r="O426" s="245"/>
      <c r="P426" s="245"/>
      <c r="Q426" s="245"/>
      <c r="R426" s="245"/>
      <c r="S426" s="245"/>
      <c r="T426" s="245"/>
      <c r="U426" s="245"/>
      <c r="V426" s="245"/>
      <c r="W426" s="245"/>
      <c r="X426" s="245"/>
      <c r="Y426" s="245"/>
      <c r="Z426" s="245"/>
      <c r="AA426" s="245"/>
      <c r="AB426" s="245"/>
      <c r="AC426" s="245"/>
      <c r="AD426" s="245"/>
      <c r="AE426" s="245"/>
      <c r="AF426" s="245"/>
      <c r="AG426" s="245"/>
      <c r="AH426" s="245"/>
      <c r="AI426" s="245"/>
      <c r="AJ426" s="245"/>
      <c r="AK426" s="245"/>
      <c r="AL426" s="245"/>
      <c r="AM426" s="245"/>
      <c r="AN426" s="245"/>
      <c r="AO426" s="245"/>
      <c r="AP426" s="245"/>
      <c r="AQ426" s="245"/>
      <c r="AR426" s="245"/>
      <c r="AS426" s="245"/>
      <c r="AT426" s="245"/>
      <c r="AU426" s="245"/>
      <c r="AV426" s="245"/>
      <c r="AW426" s="245"/>
      <c r="AX426" s="245"/>
      <c r="AY426" s="245"/>
      <c r="AZ426" s="245"/>
      <c r="BA426" s="245"/>
      <c r="BB426" s="245"/>
      <c r="BC426" s="245"/>
      <c r="BD426" s="245"/>
      <c r="BE426" s="245"/>
      <c r="BF426" s="245"/>
      <c r="BG426" s="245"/>
      <c r="BH426" s="245"/>
      <c r="BI426" s="245"/>
      <c r="BJ426" s="245"/>
      <c r="BK426" s="245"/>
      <c r="BL426" s="245"/>
      <c r="BM426" s="245"/>
    </row>
    <row r="427" spans="1:65" ht="18" customHeight="1" x14ac:dyDescent="0.25">
      <c r="A427" s="255">
        <v>428814</v>
      </c>
      <c r="B427" s="255" t="s">
        <v>112</v>
      </c>
      <c r="C427" s="245"/>
      <c r="D427" s="245"/>
      <c r="E427" s="245"/>
      <c r="F427" s="245" t="s">
        <v>150</v>
      </c>
      <c r="G427" s="245"/>
      <c r="H427" s="245"/>
      <c r="I427" s="245" t="s">
        <v>150</v>
      </c>
      <c r="J427" s="245" t="s">
        <v>150</v>
      </c>
      <c r="K427" s="245" t="s">
        <v>150</v>
      </c>
      <c r="L427" s="245" t="s">
        <v>150</v>
      </c>
      <c r="M427" s="245" t="s">
        <v>150</v>
      </c>
      <c r="N427" s="245"/>
      <c r="O427" s="245"/>
      <c r="P427" s="245"/>
      <c r="Q427" s="245"/>
      <c r="R427" s="245"/>
      <c r="S427" s="245"/>
      <c r="T427" s="245"/>
      <c r="U427" s="245"/>
      <c r="V427" s="245"/>
      <c r="W427" s="245"/>
      <c r="X427" s="245"/>
      <c r="Y427" s="245"/>
      <c r="Z427" s="245"/>
      <c r="AA427" s="245"/>
      <c r="AB427" s="245"/>
      <c r="AC427" s="245"/>
      <c r="AD427" s="245"/>
      <c r="AE427" s="245"/>
      <c r="AF427" s="245"/>
      <c r="AG427" s="245"/>
      <c r="AH427" s="245"/>
      <c r="AI427" s="245"/>
      <c r="AJ427" s="245"/>
      <c r="AK427" s="245"/>
      <c r="AL427" s="245"/>
      <c r="AM427" s="245"/>
      <c r="AN427" s="245"/>
      <c r="AO427" s="245"/>
      <c r="AP427" s="245"/>
      <c r="AQ427" s="245"/>
      <c r="AR427" s="245"/>
      <c r="AS427" s="245"/>
      <c r="AT427" s="245"/>
      <c r="AU427" s="245"/>
      <c r="AV427" s="245"/>
      <c r="AW427" s="245"/>
      <c r="AX427" s="245"/>
      <c r="AY427" s="245"/>
      <c r="AZ427" s="245"/>
      <c r="BA427" s="245"/>
      <c r="BB427" s="245"/>
      <c r="BC427" s="245"/>
      <c r="BD427" s="245"/>
      <c r="BE427" s="245"/>
      <c r="BF427" s="245"/>
      <c r="BG427" s="245"/>
      <c r="BH427" s="245"/>
      <c r="BI427" s="245"/>
      <c r="BJ427" s="245"/>
      <c r="BK427" s="245"/>
      <c r="BL427" s="245"/>
      <c r="BM427" s="245"/>
    </row>
    <row r="428" spans="1:65" ht="18" customHeight="1" x14ac:dyDescent="0.25">
      <c r="A428" s="255">
        <v>428815</v>
      </c>
      <c r="B428" s="255" t="s">
        <v>112</v>
      </c>
      <c r="C428" s="245"/>
      <c r="D428" s="245"/>
      <c r="E428" s="245"/>
      <c r="F428" s="245"/>
      <c r="G428" s="245" t="s">
        <v>152</v>
      </c>
      <c r="H428" s="245" t="s">
        <v>152</v>
      </c>
      <c r="I428" s="245" t="s">
        <v>150</v>
      </c>
      <c r="J428" s="245" t="s">
        <v>150</v>
      </c>
      <c r="K428" s="245" t="s">
        <v>150</v>
      </c>
      <c r="L428" s="245" t="s">
        <v>150</v>
      </c>
      <c r="M428" s="245" t="s">
        <v>150</v>
      </c>
      <c r="N428" s="245"/>
      <c r="O428" s="245"/>
      <c r="P428" s="245"/>
      <c r="Q428" s="245"/>
      <c r="R428" s="245"/>
      <c r="S428" s="245"/>
      <c r="T428" s="245"/>
      <c r="U428" s="245"/>
      <c r="V428" s="245"/>
      <c r="W428" s="245"/>
      <c r="X428" s="245"/>
      <c r="Y428" s="245"/>
      <c r="Z428" s="245"/>
      <c r="AA428" s="245"/>
      <c r="AB428" s="245"/>
      <c r="AC428" s="245"/>
      <c r="AD428" s="245"/>
      <c r="AE428" s="245"/>
      <c r="AF428" s="245"/>
      <c r="AG428" s="245"/>
      <c r="AH428" s="245"/>
      <c r="AI428" s="245"/>
      <c r="AJ428" s="245"/>
      <c r="AK428" s="245"/>
      <c r="AL428" s="245"/>
      <c r="AM428" s="245"/>
      <c r="AN428" s="245"/>
      <c r="AO428" s="245"/>
      <c r="AP428" s="245"/>
      <c r="AQ428" s="245"/>
      <c r="AR428" s="245"/>
      <c r="AS428" s="245"/>
      <c r="AT428" s="245"/>
      <c r="AU428" s="245"/>
      <c r="AV428" s="245"/>
      <c r="AW428" s="245"/>
      <c r="AX428" s="245"/>
      <c r="AY428" s="245"/>
      <c r="AZ428" s="245"/>
      <c r="BA428" s="245"/>
      <c r="BB428" s="245"/>
      <c r="BC428" s="245"/>
      <c r="BD428" s="245"/>
      <c r="BE428" s="245"/>
      <c r="BF428" s="245"/>
      <c r="BG428" s="245"/>
      <c r="BH428" s="245"/>
      <c r="BI428" s="245"/>
      <c r="BJ428" s="245"/>
      <c r="BK428" s="245"/>
      <c r="BL428" s="245"/>
      <c r="BM428" s="245"/>
    </row>
    <row r="429" spans="1:65" ht="18" customHeight="1" x14ac:dyDescent="0.25">
      <c r="A429" s="255">
        <v>428816</v>
      </c>
      <c r="B429" s="255" t="s">
        <v>112</v>
      </c>
      <c r="C429" s="245"/>
      <c r="D429" s="245"/>
      <c r="E429" s="245"/>
      <c r="F429" s="245"/>
      <c r="G429" s="245"/>
      <c r="H429" s="245"/>
      <c r="I429" s="245" t="s">
        <v>150</v>
      </c>
      <c r="J429" s="245" t="s">
        <v>150</v>
      </c>
      <c r="K429" s="245" t="s">
        <v>150</v>
      </c>
      <c r="L429" s="245" t="s">
        <v>150</v>
      </c>
      <c r="M429" s="245" t="s">
        <v>150</v>
      </c>
      <c r="N429" s="245"/>
      <c r="O429" s="245"/>
      <c r="P429" s="245"/>
      <c r="Q429" s="245"/>
      <c r="R429" s="245"/>
      <c r="S429" s="245"/>
      <c r="T429" s="245"/>
      <c r="U429" s="245"/>
      <c r="V429" s="245"/>
      <c r="W429" s="245"/>
      <c r="X429" s="245"/>
      <c r="Y429" s="245"/>
      <c r="Z429" s="245"/>
      <c r="AA429" s="245"/>
      <c r="AB429" s="245"/>
      <c r="AC429" s="245"/>
      <c r="AD429" s="245"/>
      <c r="AE429" s="245"/>
      <c r="AF429" s="245"/>
      <c r="AG429" s="245"/>
      <c r="AH429" s="245"/>
      <c r="AI429" s="245"/>
      <c r="AJ429" s="245"/>
      <c r="AK429" s="245"/>
      <c r="AL429" s="245"/>
      <c r="AM429" s="245"/>
      <c r="AN429" s="245"/>
      <c r="AO429" s="245"/>
      <c r="AP429" s="245"/>
      <c r="AQ429" s="245"/>
      <c r="AR429" s="245"/>
      <c r="AS429" s="245"/>
      <c r="AT429" s="245"/>
      <c r="AU429" s="245"/>
      <c r="AV429" s="245"/>
      <c r="AW429" s="245"/>
      <c r="AX429" s="245"/>
      <c r="AY429" s="245"/>
      <c r="AZ429" s="245"/>
      <c r="BA429" s="245"/>
      <c r="BB429" s="245"/>
      <c r="BC429" s="245"/>
      <c r="BD429" s="245"/>
      <c r="BE429" s="245"/>
      <c r="BF429" s="245"/>
      <c r="BG429" s="245"/>
      <c r="BH429" s="245"/>
      <c r="BI429" s="245"/>
      <c r="BJ429" s="245"/>
      <c r="BK429" s="245"/>
      <c r="BL429" s="245"/>
      <c r="BM429" s="245"/>
    </row>
    <row r="430" spans="1:65" ht="18" customHeight="1" x14ac:dyDescent="0.25">
      <c r="A430" s="255">
        <v>428817</v>
      </c>
      <c r="B430" s="255" t="s">
        <v>112</v>
      </c>
      <c r="C430" s="245"/>
      <c r="D430" s="245"/>
      <c r="E430" s="245"/>
      <c r="F430" s="245"/>
      <c r="G430" s="245"/>
      <c r="H430" s="245"/>
      <c r="I430" s="245" t="s">
        <v>150</v>
      </c>
      <c r="J430" s="245" t="s">
        <v>150</v>
      </c>
      <c r="K430" s="245" t="s">
        <v>150</v>
      </c>
      <c r="L430" s="245" t="s">
        <v>150</v>
      </c>
      <c r="M430" s="245" t="s">
        <v>150</v>
      </c>
      <c r="N430" s="245"/>
      <c r="O430" s="245"/>
      <c r="P430" s="245"/>
      <c r="Q430" s="245"/>
      <c r="R430" s="245"/>
      <c r="S430" s="245"/>
      <c r="T430" s="245"/>
      <c r="U430" s="245"/>
      <c r="V430" s="245"/>
      <c r="W430" s="245"/>
      <c r="X430" s="245"/>
      <c r="Y430" s="245"/>
      <c r="Z430" s="245"/>
      <c r="AA430" s="245"/>
      <c r="AB430" s="245"/>
      <c r="AC430" s="245"/>
      <c r="AD430" s="245"/>
      <c r="AE430" s="245"/>
      <c r="AF430" s="245"/>
      <c r="AG430" s="245"/>
      <c r="AH430" s="245"/>
      <c r="AI430" s="245"/>
      <c r="AJ430" s="245"/>
      <c r="AK430" s="245"/>
      <c r="AL430" s="245"/>
      <c r="AM430" s="245"/>
      <c r="AN430" s="245"/>
      <c r="AO430" s="245"/>
      <c r="AP430" s="245"/>
      <c r="AQ430" s="245"/>
      <c r="AR430" s="245"/>
      <c r="AS430" s="245"/>
      <c r="AT430" s="245"/>
      <c r="AU430" s="245"/>
      <c r="AV430" s="245"/>
      <c r="AW430" s="245"/>
      <c r="AX430" s="245"/>
      <c r="AY430" s="245"/>
      <c r="AZ430" s="245"/>
      <c r="BA430" s="245"/>
      <c r="BB430" s="245"/>
      <c r="BC430" s="245"/>
      <c r="BD430" s="245"/>
      <c r="BE430" s="245"/>
      <c r="BF430" s="245"/>
      <c r="BG430" s="245"/>
      <c r="BH430" s="245"/>
      <c r="BI430" s="245"/>
      <c r="BJ430" s="245"/>
      <c r="BK430" s="245"/>
      <c r="BL430" s="245"/>
      <c r="BM430" s="245"/>
    </row>
    <row r="431" spans="1:65" ht="18" customHeight="1" x14ac:dyDescent="0.25">
      <c r="A431" s="255">
        <v>428818</v>
      </c>
      <c r="B431" s="255" t="s">
        <v>112</v>
      </c>
      <c r="C431" s="245"/>
      <c r="D431" s="245" t="s">
        <v>150</v>
      </c>
      <c r="E431" s="245" t="s">
        <v>152</v>
      </c>
      <c r="F431" s="245" t="s">
        <v>152</v>
      </c>
      <c r="G431" s="245" t="s">
        <v>152</v>
      </c>
      <c r="H431" s="245" t="s">
        <v>150</v>
      </c>
      <c r="I431" s="245" t="s">
        <v>150</v>
      </c>
      <c r="J431" s="245" t="s">
        <v>150</v>
      </c>
      <c r="K431" s="245" t="s">
        <v>150</v>
      </c>
      <c r="L431" s="245" t="s">
        <v>150</v>
      </c>
      <c r="M431" s="245" t="s">
        <v>150</v>
      </c>
      <c r="N431" s="245"/>
      <c r="O431" s="245"/>
      <c r="P431" s="245"/>
      <c r="Q431" s="245"/>
      <c r="R431" s="245"/>
      <c r="S431" s="245"/>
      <c r="T431" s="245"/>
      <c r="U431" s="245"/>
      <c r="V431" s="245"/>
      <c r="W431" s="245"/>
      <c r="X431" s="245"/>
      <c r="Y431" s="245"/>
      <c r="Z431" s="245"/>
      <c r="AA431" s="245"/>
      <c r="AB431" s="245"/>
      <c r="AC431" s="245"/>
      <c r="AD431" s="245"/>
      <c r="AE431" s="245"/>
      <c r="AF431" s="245"/>
      <c r="AG431" s="245"/>
      <c r="AH431" s="245"/>
      <c r="AI431" s="245"/>
      <c r="AJ431" s="245"/>
      <c r="AK431" s="245"/>
      <c r="AL431" s="245"/>
      <c r="AM431" s="245"/>
      <c r="AN431" s="245"/>
      <c r="AO431" s="245"/>
      <c r="AP431" s="245"/>
      <c r="AQ431" s="245"/>
      <c r="AR431" s="245"/>
      <c r="AS431" s="245"/>
      <c r="AT431" s="245"/>
      <c r="AU431" s="245"/>
      <c r="AV431" s="245"/>
      <c r="AW431" s="245"/>
      <c r="AX431" s="245"/>
      <c r="AY431" s="245"/>
      <c r="AZ431" s="245"/>
      <c r="BA431" s="245"/>
      <c r="BB431" s="245"/>
      <c r="BC431" s="245"/>
      <c r="BD431" s="245"/>
      <c r="BE431" s="245"/>
      <c r="BF431" s="245"/>
      <c r="BG431" s="245"/>
      <c r="BH431" s="245"/>
      <c r="BI431" s="245"/>
      <c r="BJ431" s="245"/>
      <c r="BK431" s="245"/>
      <c r="BL431" s="245"/>
      <c r="BM431" s="245"/>
    </row>
    <row r="432" spans="1:65" ht="18" customHeight="1" x14ac:dyDescent="0.25">
      <c r="A432" s="255">
        <v>428819</v>
      </c>
      <c r="B432" s="255" t="s">
        <v>112</v>
      </c>
      <c r="C432" s="245"/>
      <c r="D432" s="245" t="s">
        <v>152</v>
      </c>
      <c r="E432" s="245" t="s">
        <v>152</v>
      </c>
      <c r="F432" s="245" t="s">
        <v>152</v>
      </c>
      <c r="G432" s="245"/>
      <c r="H432" s="245" t="s">
        <v>152</v>
      </c>
      <c r="I432" s="245" t="s">
        <v>150</v>
      </c>
      <c r="J432" s="245" t="s">
        <v>150</v>
      </c>
      <c r="K432" s="245" t="s">
        <v>150</v>
      </c>
      <c r="L432" s="245" t="s">
        <v>150</v>
      </c>
      <c r="M432" s="245" t="s">
        <v>150</v>
      </c>
      <c r="N432" s="245"/>
      <c r="O432" s="245"/>
      <c r="P432" s="245"/>
      <c r="Q432" s="245"/>
      <c r="R432" s="245"/>
      <c r="S432" s="245"/>
      <c r="T432" s="245"/>
      <c r="U432" s="245"/>
      <c r="V432" s="245"/>
      <c r="W432" s="245"/>
      <c r="X432" s="245"/>
      <c r="Y432" s="245"/>
      <c r="Z432" s="245"/>
      <c r="AA432" s="245"/>
      <c r="AB432" s="245"/>
      <c r="AC432" s="245"/>
      <c r="AD432" s="245"/>
      <c r="AE432" s="245"/>
      <c r="AF432" s="245"/>
      <c r="AG432" s="245"/>
      <c r="AH432" s="245"/>
      <c r="AI432" s="245"/>
      <c r="AJ432" s="245"/>
      <c r="AK432" s="245"/>
      <c r="AL432" s="245"/>
      <c r="AM432" s="245"/>
      <c r="AN432" s="245"/>
      <c r="AO432" s="245"/>
      <c r="AP432" s="245"/>
      <c r="AQ432" s="245"/>
      <c r="AR432" s="245"/>
      <c r="AS432" s="245"/>
      <c r="AT432" s="245"/>
      <c r="AU432" s="245"/>
      <c r="AV432" s="245"/>
      <c r="AW432" s="245"/>
      <c r="AX432" s="245"/>
      <c r="AY432" s="245"/>
      <c r="AZ432" s="245"/>
      <c r="BA432" s="245"/>
      <c r="BB432" s="245"/>
      <c r="BC432" s="245"/>
      <c r="BD432" s="245"/>
      <c r="BE432" s="245"/>
      <c r="BF432" s="245"/>
      <c r="BG432" s="245"/>
      <c r="BH432" s="245"/>
      <c r="BI432" s="245"/>
      <c r="BJ432" s="245"/>
      <c r="BK432" s="245"/>
      <c r="BL432" s="245"/>
      <c r="BM432" s="245"/>
    </row>
    <row r="433" spans="1:65" ht="18" customHeight="1" x14ac:dyDescent="0.25">
      <c r="A433" s="255">
        <v>428820</v>
      </c>
      <c r="B433" s="255" t="s">
        <v>112</v>
      </c>
      <c r="C433" s="245" t="s">
        <v>150</v>
      </c>
      <c r="D433" s="245" t="s">
        <v>150</v>
      </c>
      <c r="E433" s="245" t="s">
        <v>152</v>
      </c>
      <c r="F433" s="245" t="s">
        <v>152</v>
      </c>
      <c r="G433" s="245" t="s">
        <v>150</v>
      </c>
      <c r="H433" s="245" t="s">
        <v>150</v>
      </c>
      <c r="I433" s="245" t="s">
        <v>150</v>
      </c>
      <c r="J433" s="245" t="s">
        <v>150</v>
      </c>
      <c r="K433" s="245" t="s">
        <v>150</v>
      </c>
      <c r="L433" s="245" t="s">
        <v>150</v>
      </c>
      <c r="M433" s="245" t="s">
        <v>150</v>
      </c>
      <c r="N433" s="245"/>
      <c r="O433" s="245"/>
      <c r="P433" s="245"/>
      <c r="Q433" s="245"/>
      <c r="R433" s="245"/>
      <c r="S433" s="245"/>
      <c r="T433" s="245"/>
      <c r="U433" s="245"/>
      <c r="V433" s="245"/>
      <c r="W433" s="245"/>
      <c r="X433" s="245"/>
      <c r="Y433" s="245"/>
      <c r="Z433" s="245"/>
      <c r="AA433" s="245"/>
      <c r="AB433" s="245"/>
      <c r="AC433" s="245"/>
      <c r="AD433" s="245"/>
      <c r="AE433" s="245"/>
      <c r="AF433" s="245"/>
      <c r="AG433" s="245"/>
      <c r="AH433" s="245"/>
      <c r="AI433" s="245"/>
      <c r="AJ433" s="245"/>
      <c r="AK433" s="245"/>
      <c r="AL433" s="245"/>
      <c r="AM433" s="245"/>
      <c r="AN433" s="245"/>
      <c r="AO433" s="245"/>
      <c r="AP433" s="245"/>
      <c r="AQ433" s="245"/>
      <c r="AR433" s="245"/>
      <c r="AS433" s="245"/>
      <c r="AT433" s="245"/>
      <c r="AU433" s="245"/>
      <c r="AV433" s="245"/>
      <c r="AW433" s="245"/>
      <c r="AX433" s="245"/>
      <c r="AY433" s="245"/>
      <c r="AZ433" s="245"/>
      <c r="BA433" s="245"/>
      <c r="BB433" s="245"/>
      <c r="BC433" s="245"/>
      <c r="BD433" s="245"/>
      <c r="BE433" s="245"/>
      <c r="BF433" s="245"/>
      <c r="BG433" s="245"/>
      <c r="BH433" s="245"/>
      <c r="BI433" s="245"/>
      <c r="BJ433" s="245"/>
      <c r="BK433" s="245"/>
      <c r="BL433" s="245"/>
      <c r="BM433" s="245"/>
    </row>
    <row r="434" spans="1:65" ht="18" customHeight="1" x14ac:dyDescent="0.25">
      <c r="A434" s="255">
        <v>428821</v>
      </c>
      <c r="B434" s="255" t="s">
        <v>112</v>
      </c>
      <c r="C434" s="245" t="s">
        <v>152</v>
      </c>
      <c r="D434" s="245" t="s">
        <v>152</v>
      </c>
      <c r="E434" s="245" t="s">
        <v>152</v>
      </c>
      <c r="F434" s="245" t="s">
        <v>152</v>
      </c>
      <c r="G434" s="245"/>
      <c r="H434" s="245" t="s">
        <v>152</v>
      </c>
      <c r="I434" s="245" t="s">
        <v>150</v>
      </c>
      <c r="J434" s="245" t="s">
        <v>150</v>
      </c>
      <c r="K434" s="245" t="s">
        <v>150</v>
      </c>
      <c r="L434" s="245" t="s">
        <v>150</v>
      </c>
      <c r="M434" s="245" t="s">
        <v>150</v>
      </c>
      <c r="N434" s="245"/>
      <c r="O434" s="245"/>
      <c r="P434" s="245"/>
      <c r="Q434" s="245"/>
      <c r="R434" s="245"/>
      <c r="S434" s="245"/>
      <c r="T434" s="245"/>
      <c r="U434" s="245"/>
      <c r="V434" s="245"/>
      <c r="W434" s="245"/>
      <c r="X434" s="245"/>
      <c r="Y434" s="245"/>
      <c r="Z434" s="245"/>
      <c r="AA434" s="245"/>
      <c r="AB434" s="245"/>
      <c r="AC434" s="245"/>
      <c r="AD434" s="245"/>
      <c r="AE434" s="245"/>
      <c r="AF434" s="245"/>
      <c r="AG434" s="245"/>
      <c r="AH434" s="245"/>
      <c r="AI434" s="245"/>
      <c r="AJ434" s="245"/>
      <c r="AK434" s="245"/>
      <c r="AL434" s="245"/>
      <c r="AM434" s="245"/>
      <c r="AN434" s="245"/>
      <c r="AO434" s="245"/>
      <c r="AP434" s="245"/>
      <c r="AQ434" s="245"/>
      <c r="AR434" s="245"/>
      <c r="AS434" s="245"/>
      <c r="AT434" s="245"/>
      <c r="AU434" s="245"/>
      <c r="AV434" s="245"/>
      <c r="AW434" s="245"/>
      <c r="AX434" s="245"/>
      <c r="AY434" s="245"/>
      <c r="AZ434" s="245"/>
      <c r="BA434" s="245"/>
      <c r="BB434" s="245"/>
      <c r="BC434" s="245"/>
      <c r="BD434" s="245"/>
      <c r="BE434" s="245"/>
      <c r="BF434" s="245"/>
      <c r="BG434" s="245"/>
      <c r="BH434" s="245"/>
      <c r="BI434" s="245"/>
      <c r="BJ434" s="245"/>
      <c r="BK434" s="245"/>
      <c r="BL434" s="245"/>
      <c r="BM434" s="245"/>
    </row>
    <row r="435" spans="1:65" ht="18" customHeight="1" x14ac:dyDescent="0.25">
      <c r="A435" s="255">
        <v>428822</v>
      </c>
      <c r="B435" s="255" t="s">
        <v>112</v>
      </c>
      <c r="C435" s="245"/>
      <c r="D435" s="245" t="s">
        <v>152</v>
      </c>
      <c r="E435" s="245"/>
      <c r="F435" s="245" t="s">
        <v>152</v>
      </c>
      <c r="G435" s="245" t="s">
        <v>150</v>
      </c>
      <c r="H435" s="245"/>
      <c r="I435" s="245" t="s">
        <v>150</v>
      </c>
      <c r="J435" s="245" t="s">
        <v>150</v>
      </c>
      <c r="K435" s="245" t="s">
        <v>150</v>
      </c>
      <c r="L435" s="245" t="s">
        <v>150</v>
      </c>
      <c r="M435" s="245" t="s">
        <v>150</v>
      </c>
      <c r="N435" s="245"/>
      <c r="O435" s="245"/>
      <c r="P435" s="245"/>
      <c r="Q435" s="245"/>
      <c r="R435" s="245"/>
      <c r="S435" s="245"/>
      <c r="T435" s="245"/>
      <c r="U435" s="245"/>
      <c r="V435" s="245"/>
      <c r="W435" s="245"/>
      <c r="X435" s="245"/>
      <c r="Y435" s="245"/>
      <c r="Z435" s="245"/>
      <c r="AA435" s="245"/>
      <c r="AB435" s="245"/>
      <c r="AC435" s="245"/>
      <c r="AD435" s="245"/>
      <c r="AE435" s="245"/>
      <c r="AF435" s="245"/>
      <c r="AG435" s="245"/>
      <c r="AH435" s="245"/>
      <c r="AI435" s="245"/>
      <c r="AJ435" s="245"/>
      <c r="AK435" s="245"/>
      <c r="AL435" s="245"/>
      <c r="AM435" s="245"/>
      <c r="AN435" s="245"/>
      <c r="AO435" s="245"/>
      <c r="AP435" s="245"/>
      <c r="AQ435" s="245"/>
      <c r="AR435" s="245"/>
      <c r="AS435" s="245"/>
      <c r="AT435" s="245"/>
      <c r="AU435" s="245"/>
      <c r="AV435" s="245"/>
      <c r="AW435" s="245"/>
      <c r="AX435" s="245"/>
      <c r="AY435" s="245"/>
      <c r="AZ435" s="245"/>
      <c r="BA435" s="245"/>
      <c r="BB435" s="245"/>
      <c r="BC435" s="245"/>
      <c r="BD435" s="245"/>
      <c r="BE435" s="245"/>
      <c r="BF435" s="245"/>
      <c r="BG435" s="245"/>
      <c r="BH435" s="245"/>
      <c r="BI435" s="245"/>
      <c r="BJ435" s="245"/>
      <c r="BK435" s="245"/>
      <c r="BL435" s="245"/>
      <c r="BM435" s="245"/>
    </row>
    <row r="436" spans="1:65" ht="18" customHeight="1" x14ac:dyDescent="0.25">
      <c r="A436" s="255">
        <v>428823</v>
      </c>
      <c r="B436" s="255" t="s">
        <v>112</v>
      </c>
      <c r="C436" s="245"/>
      <c r="D436" s="245"/>
      <c r="E436" s="245"/>
      <c r="F436" s="245"/>
      <c r="G436" s="245"/>
      <c r="H436" s="245"/>
      <c r="I436" s="245" t="s">
        <v>150</v>
      </c>
      <c r="J436" s="245" t="s">
        <v>150</v>
      </c>
      <c r="K436" s="245" t="s">
        <v>150</v>
      </c>
      <c r="L436" s="245" t="s">
        <v>150</v>
      </c>
      <c r="M436" s="245" t="s">
        <v>150</v>
      </c>
      <c r="N436" s="245"/>
      <c r="O436" s="245"/>
      <c r="P436" s="245"/>
      <c r="Q436" s="245"/>
      <c r="R436" s="245"/>
      <c r="S436" s="245"/>
      <c r="T436" s="245"/>
      <c r="U436" s="245"/>
      <c r="V436" s="245"/>
      <c r="W436" s="245"/>
      <c r="X436" s="245"/>
      <c r="Y436" s="245"/>
      <c r="Z436" s="245"/>
      <c r="AA436" s="245"/>
      <c r="AB436" s="245"/>
      <c r="AC436" s="245"/>
      <c r="AD436" s="245"/>
      <c r="AE436" s="245"/>
      <c r="AF436" s="245"/>
      <c r="AG436" s="245"/>
      <c r="AH436" s="245"/>
      <c r="AI436" s="245"/>
      <c r="AJ436" s="245"/>
      <c r="AK436" s="245"/>
      <c r="AL436" s="245"/>
      <c r="AM436" s="245"/>
      <c r="AN436" s="245"/>
      <c r="AO436" s="245"/>
      <c r="AP436" s="245"/>
      <c r="AQ436" s="245"/>
      <c r="AR436" s="245"/>
      <c r="AS436" s="245"/>
      <c r="AT436" s="245"/>
      <c r="AU436" s="245"/>
      <c r="AV436" s="245"/>
      <c r="AW436" s="245"/>
      <c r="AX436" s="245"/>
      <c r="AY436" s="245"/>
      <c r="AZ436" s="245"/>
      <c r="BA436" s="245"/>
      <c r="BB436" s="245"/>
      <c r="BC436" s="245"/>
      <c r="BD436" s="245"/>
      <c r="BE436" s="245"/>
      <c r="BF436" s="245"/>
      <c r="BG436" s="245"/>
      <c r="BH436" s="245"/>
      <c r="BI436" s="245"/>
      <c r="BJ436" s="245"/>
      <c r="BK436" s="245"/>
      <c r="BL436" s="245"/>
      <c r="BM436" s="245"/>
    </row>
    <row r="437" spans="1:65" ht="18" customHeight="1" x14ac:dyDescent="0.25">
      <c r="A437" s="255">
        <v>428824</v>
      </c>
      <c r="B437" s="255" t="s">
        <v>112</v>
      </c>
      <c r="C437" s="245" t="s">
        <v>152</v>
      </c>
      <c r="D437" s="245" t="s">
        <v>150</v>
      </c>
      <c r="E437" s="245" t="s">
        <v>150</v>
      </c>
      <c r="F437" s="245" t="s">
        <v>152</v>
      </c>
      <c r="G437" s="245" t="s">
        <v>150</v>
      </c>
      <c r="H437" s="245" t="s">
        <v>152</v>
      </c>
      <c r="I437" s="245" t="s">
        <v>150</v>
      </c>
      <c r="J437" s="245" t="s">
        <v>150</v>
      </c>
      <c r="K437" s="245" t="s">
        <v>150</v>
      </c>
      <c r="L437" s="245" t="s">
        <v>150</v>
      </c>
      <c r="M437" s="245" t="s">
        <v>150</v>
      </c>
      <c r="N437" s="245"/>
      <c r="O437" s="245"/>
      <c r="P437" s="245"/>
      <c r="Q437" s="245"/>
      <c r="R437" s="245"/>
      <c r="S437" s="245"/>
      <c r="T437" s="245"/>
      <c r="U437" s="245"/>
      <c r="V437" s="245"/>
      <c r="W437" s="245"/>
      <c r="X437" s="245"/>
      <c r="Y437" s="245"/>
      <c r="Z437" s="245"/>
      <c r="AA437" s="245"/>
      <c r="AB437" s="245"/>
      <c r="AC437" s="245"/>
      <c r="AD437" s="245"/>
      <c r="AE437" s="245"/>
      <c r="AF437" s="245"/>
      <c r="AG437" s="245"/>
      <c r="AH437" s="245"/>
      <c r="AI437" s="245"/>
      <c r="AJ437" s="245"/>
      <c r="AK437" s="245"/>
      <c r="AL437" s="245"/>
      <c r="AM437" s="245"/>
      <c r="AN437" s="245"/>
      <c r="AO437" s="245"/>
      <c r="AP437" s="245"/>
      <c r="AQ437" s="245"/>
      <c r="AR437" s="245"/>
      <c r="AS437" s="245"/>
      <c r="AT437" s="245"/>
      <c r="AU437" s="245"/>
      <c r="AV437" s="245"/>
      <c r="AW437" s="245"/>
      <c r="AX437" s="245"/>
      <c r="AY437" s="245"/>
      <c r="AZ437" s="245"/>
      <c r="BA437" s="245"/>
      <c r="BB437" s="245"/>
      <c r="BC437" s="245"/>
      <c r="BD437" s="245"/>
      <c r="BE437" s="245"/>
      <c r="BF437" s="245"/>
      <c r="BG437" s="245"/>
      <c r="BH437" s="245"/>
      <c r="BI437" s="245"/>
      <c r="BJ437" s="245"/>
      <c r="BK437" s="245"/>
      <c r="BL437" s="245"/>
      <c r="BM437" s="245"/>
    </row>
    <row r="438" spans="1:65" ht="18" customHeight="1" x14ac:dyDescent="0.25">
      <c r="A438" s="255">
        <v>428825</v>
      </c>
      <c r="B438" s="255" t="s">
        <v>112</v>
      </c>
      <c r="C438" s="245"/>
      <c r="D438" s="245"/>
      <c r="E438" s="245"/>
      <c r="F438" s="245"/>
      <c r="G438" s="245" t="s">
        <v>152</v>
      </c>
      <c r="H438" s="245" t="s">
        <v>152</v>
      </c>
      <c r="I438" s="245" t="s">
        <v>150</v>
      </c>
      <c r="J438" s="245" t="s">
        <v>150</v>
      </c>
      <c r="K438" s="245" t="s">
        <v>150</v>
      </c>
      <c r="L438" s="245" t="s">
        <v>150</v>
      </c>
      <c r="M438" s="245" t="s">
        <v>150</v>
      </c>
      <c r="N438" s="245"/>
      <c r="O438" s="245"/>
      <c r="P438" s="245"/>
      <c r="Q438" s="245"/>
      <c r="R438" s="245"/>
      <c r="S438" s="245"/>
      <c r="T438" s="245"/>
      <c r="U438" s="245"/>
      <c r="V438" s="245"/>
      <c r="W438" s="245"/>
      <c r="X438" s="245"/>
      <c r="Y438" s="245"/>
      <c r="Z438" s="245"/>
      <c r="AA438" s="245"/>
      <c r="AB438" s="245"/>
      <c r="AC438" s="245"/>
      <c r="AD438" s="245"/>
      <c r="AE438" s="245"/>
      <c r="AF438" s="245"/>
      <c r="AG438" s="245"/>
      <c r="AH438" s="245"/>
      <c r="AI438" s="245"/>
      <c r="AJ438" s="245"/>
      <c r="AK438" s="245"/>
      <c r="AL438" s="245"/>
      <c r="AM438" s="245"/>
      <c r="AN438" s="245"/>
      <c r="AO438" s="245"/>
      <c r="AP438" s="245"/>
      <c r="AQ438" s="245"/>
      <c r="AR438" s="245"/>
      <c r="AS438" s="245"/>
      <c r="AT438" s="245"/>
      <c r="AU438" s="245"/>
      <c r="AV438" s="245"/>
      <c r="AW438" s="245"/>
      <c r="AX438" s="245"/>
      <c r="AY438" s="245"/>
      <c r="AZ438" s="245"/>
      <c r="BA438" s="245"/>
      <c r="BB438" s="245"/>
      <c r="BC438" s="245"/>
      <c r="BD438" s="245"/>
      <c r="BE438" s="245"/>
      <c r="BF438" s="245"/>
      <c r="BG438" s="245"/>
      <c r="BH438" s="245"/>
      <c r="BI438" s="245"/>
      <c r="BJ438" s="245"/>
      <c r="BK438" s="245"/>
      <c r="BL438" s="245"/>
      <c r="BM438" s="245"/>
    </row>
    <row r="439" spans="1:65" ht="18" customHeight="1" x14ac:dyDescent="0.25">
      <c r="A439" s="255">
        <v>428826</v>
      </c>
      <c r="B439" s="255" t="s">
        <v>112</v>
      </c>
      <c r="C439" s="245"/>
      <c r="D439" s="245" t="s">
        <v>152</v>
      </c>
      <c r="E439" s="245" t="s">
        <v>152</v>
      </c>
      <c r="F439" s="245" t="s">
        <v>152</v>
      </c>
      <c r="G439" s="245" t="s">
        <v>152</v>
      </c>
      <c r="H439" s="245" t="s">
        <v>152</v>
      </c>
      <c r="I439" s="245" t="s">
        <v>150</v>
      </c>
      <c r="J439" s="245" t="s">
        <v>150</v>
      </c>
      <c r="K439" s="245" t="s">
        <v>150</v>
      </c>
      <c r="L439" s="245" t="s">
        <v>150</v>
      </c>
      <c r="M439" s="245" t="s">
        <v>150</v>
      </c>
      <c r="N439" s="245"/>
      <c r="O439" s="245"/>
      <c r="P439" s="245"/>
      <c r="Q439" s="245"/>
      <c r="R439" s="245"/>
      <c r="S439" s="245"/>
      <c r="T439" s="245"/>
      <c r="U439" s="245"/>
      <c r="V439" s="245"/>
      <c r="W439" s="245"/>
      <c r="X439" s="245"/>
      <c r="Y439" s="245"/>
      <c r="Z439" s="245"/>
      <c r="AA439" s="245"/>
      <c r="AB439" s="245"/>
      <c r="AC439" s="245"/>
      <c r="AD439" s="245"/>
      <c r="AE439" s="245"/>
      <c r="AF439" s="245"/>
      <c r="AG439" s="245"/>
      <c r="AH439" s="245"/>
      <c r="AI439" s="245"/>
      <c r="AJ439" s="245"/>
      <c r="AK439" s="245"/>
      <c r="AL439" s="245"/>
      <c r="AM439" s="245"/>
      <c r="AN439" s="245"/>
      <c r="AO439" s="245"/>
      <c r="AP439" s="245"/>
      <c r="AQ439" s="245"/>
      <c r="AR439" s="245"/>
      <c r="AS439" s="245"/>
      <c r="AT439" s="245"/>
      <c r="AU439" s="245"/>
      <c r="AV439" s="245"/>
      <c r="AW439" s="245"/>
      <c r="AX439" s="245"/>
      <c r="AY439" s="245"/>
      <c r="AZ439" s="245"/>
      <c r="BA439" s="245"/>
      <c r="BB439" s="245"/>
      <c r="BC439" s="245"/>
      <c r="BD439" s="245"/>
      <c r="BE439" s="245"/>
      <c r="BF439" s="245"/>
      <c r="BG439" s="245"/>
      <c r="BH439" s="245"/>
      <c r="BI439" s="245"/>
      <c r="BJ439" s="245"/>
      <c r="BK439" s="245"/>
      <c r="BL439" s="245"/>
      <c r="BM439" s="245"/>
    </row>
    <row r="440" spans="1:65" ht="18" customHeight="1" x14ac:dyDescent="0.25">
      <c r="A440" s="255">
        <v>428827</v>
      </c>
      <c r="B440" s="255" t="s">
        <v>112</v>
      </c>
      <c r="C440" s="245"/>
      <c r="D440" s="245" t="s">
        <v>152</v>
      </c>
      <c r="E440" s="245"/>
      <c r="F440" s="245"/>
      <c r="G440" s="245" t="s">
        <v>152</v>
      </c>
      <c r="H440" s="245" t="s">
        <v>152</v>
      </c>
      <c r="I440" s="245" t="s">
        <v>150</v>
      </c>
      <c r="J440" s="245" t="s">
        <v>150</v>
      </c>
      <c r="K440" s="245" t="s">
        <v>150</v>
      </c>
      <c r="L440" s="245" t="s">
        <v>150</v>
      </c>
      <c r="M440" s="245" t="s">
        <v>150</v>
      </c>
      <c r="N440" s="245"/>
      <c r="O440" s="245"/>
      <c r="P440" s="245"/>
      <c r="Q440" s="245"/>
      <c r="R440" s="245"/>
      <c r="S440" s="245"/>
      <c r="T440" s="245"/>
      <c r="U440" s="245"/>
      <c r="V440" s="245"/>
      <c r="W440" s="245"/>
      <c r="X440" s="245"/>
      <c r="Y440" s="245"/>
      <c r="Z440" s="245"/>
      <c r="AA440" s="245"/>
      <c r="AB440" s="245"/>
      <c r="AC440" s="245"/>
      <c r="AD440" s="245"/>
      <c r="AE440" s="245"/>
      <c r="AF440" s="245"/>
      <c r="AG440" s="245"/>
      <c r="AH440" s="245"/>
      <c r="AI440" s="245"/>
      <c r="AJ440" s="245"/>
      <c r="AK440" s="245"/>
      <c r="AL440" s="245"/>
      <c r="AM440" s="245"/>
      <c r="AN440" s="245"/>
      <c r="AO440" s="245"/>
      <c r="AP440" s="245"/>
      <c r="AQ440" s="245"/>
      <c r="AR440" s="245"/>
      <c r="AS440" s="245"/>
      <c r="AT440" s="245"/>
      <c r="AU440" s="245"/>
      <c r="AV440" s="245"/>
      <c r="AW440" s="245"/>
      <c r="AX440" s="245"/>
      <c r="AY440" s="245"/>
      <c r="AZ440" s="245"/>
      <c r="BA440" s="245"/>
      <c r="BB440" s="245"/>
      <c r="BC440" s="245"/>
      <c r="BD440" s="245"/>
      <c r="BE440" s="245"/>
      <c r="BF440" s="245"/>
      <c r="BG440" s="245"/>
      <c r="BH440" s="245"/>
      <c r="BI440" s="245"/>
      <c r="BJ440" s="245"/>
      <c r="BK440" s="245"/>
      <c r="BL440" s="245"/>
      <c r="BM440" s="245"/>
    </row>
    <row r="441" spans="1:65" ht="18" customHeight="1" x14ac:dyDescent="0.25">
      <c r="A441" s="255">
        <v>428828</v>
      </c>
      <c r="B441" s="255" t="s">
        <v>112</v>
      </c>
      <c r="C441" s="245"/>
      <c r="D441" s="245"/>
      <c r="E441" s="245"/>
      <c r="F441" s="245"/>
      <c r="G441" s="245"/>
      <c r="H441" s="245"/>
      <c r="I441" s="245" t="s">
        <v>150</v>
      </c>
      <c r="J441" s="245" t="s">
        <v>150</v>
      </c>
      <c r="K441" s="245" t="s">
        <v>150</v>
      </c>
      <c r="L441" s="245" t="s">
        <v>150</v>
      </c>
      <c r="M441" s="245" t="s">
        <v>150</v>
      </c>
      <c r="N441" s="245"/>
      <c r="O441" s="245"/>
      <c r="P441" s="245"/>
      <c r="Q441" s="245"/>
      <c r="R441" s="245"/>
      <c r="S441" s="245"/>
      <c r="T441" s="245"/>
      <c r="U441" s="245"/>
      <c r="V441" s="245"/>
      <c r="W441" s="245"/>
      <c r="X441" s="245"/>
      <c r="Y441" s="245"/>
      <c r="Z441" s="245"/>
      <c r="AA441" s="245"/>
      <c r="AB441" s="245"/>
      <c r="AC441" s="245"/>
      <c r="AD441" s="245"/>
      <c r="AE441" s="245"/>
      <c r="AF441" s="245"/>
      <c r="AG441" s="245"/>
      <c r="AH441" s="245"/>
      <c r="AI441" s="245"/>
      <c r="AJ441" s="245"/>
      <c r="AK441" s="245"/>
      <c r="AL441" s="245"/>
      <c r="AM441" s="245"/>
      <c r="AN441" s="245"/>
      <c r="AO441" s="245"/>
      <c r="AP441" s="245"/>
      <c r="AQ441" s="245"/>
      <c r="AR441" s="245"/>
      <c r="AS441" s="245"/>
      <c r="AT441" s="245"/>
      <c r="AU441" s="245"/>
      <c r="AV441" s="245"/>
      <c r="AW441" s="245"/>
      <c r="AX441" s="245"/>
      <c r="AY441" s="245"/>
      <c r="AZ441" s="245"/>
      <c r="BA441" s="245"/>
      <c r="BB441" s="245"/>
      <c r="BC441" s="245"/>
      <c r="BD441" s="245"/>
      <c r="BE441" s="245"/>
      <c r="BF441" s="245"/>
      <c r="BG441" s="245"/>
      <c r="BH441" s="245"/>
      <c r="BI441" s="245"/>
      <c r="BJ441" s="245"/>
      <c r="BK441" s="245"/>
      <c r="BL441" s="245"/>
      <c r="BM441" s="245"/>
    </row>
    <row r="442" spans="1:65" ht="18" customHeight="1" x14ac:dyDescent="0.25">
      <c r="A442" s="255">
        <v>428829</v>
      </c>
      <c r="B442" s="255" t="s">
        <v>112</v>
      </c>
      <c r="C442" s="245"/>
      <c r="D442" s="245" t="s">
        <v>152</v>
      </c>
      <c r="E442" s="245" t="s">
        <v>150</v>
      </c>
      <c r="F442" s="245" t="s">
        <v>150</v>
      </c>
      <c r="G442" s="245" t="s">
        <v>152</v>
      </c>
      <c r="H442" s="245" t="s">
        <v>152</v>
      </c>
      <c r="I442" s="245" t="s">
        <v>150</v>
      </c>
      <c r="J442" s="245" t="s">
        <v>150</v>
      </c>
      <c r="K442" s="245" t="s">
        <v>150</v>
      </c>
      <c r="L442" s="245" t="s">
        <v>150</v>
      </c>
      <c r="M442" s="245" t="s">
        <v>150</v>
      </c>
      <c r="N442" s="245"/>
      <c r="O442" s="245"/>
      <c r="P442" s="245"/>
      <c r="Q442" s="245"/>
      <c r="R442" s="245"/>
      <c r="S442" s="245"/>
      <c r="T442" s="245"/>
      <c r="U442" s="245"/>
      <c r="V442" s="245"/>
      <c r="W442" s="245"/>
      <c r="X442" s="245"/>
      <c r="Y442" s="245"/>
      <c r="Z442" s="245"/>
      <c r="AA442" s="245"/>
      <c r="AB442" s="245"/>
      <c r="AC442" s="245"/>
      <c r="AD442" s="245"/>
      <c r="AE442" s="245"/>
      <c r="AF442" s="245"/>
      <c r="AG442" s="245"/>
      <c r="AH442" s="245"/>
      <c r="AI442" s="245"/>
      <c r="AJ442" s="245"/>
      <c r="AK442" s="245"/>
      <c r="AL442" s="245"/>
      <c r="AM442" s="245"/>
      <c r="AN442" s="245"/>
      <c r="AO442" s="245"/>
      <c r="AP442" s="245"/>
      <c r="AQ442" s="245"/>
      <c r="AR442" s="245"/>
      <c r="AS442" s="245"/>
      <c r="AT442" s="245"/>
      <c r="AU442" s="245"/>
      <c r="AV442" s="245"/>
      <c r="AW442" s="245"/>
      <c r="AX442" s="245"/>
      <c r="AY442" s="245"/>
      <c r="AZ442" s="245"/>
      <c r="BA442" s="245"/>
      <c r="BB442" s="245"/>
      <c r="BC442" s="245"/>
      <c r="BD442" s="245"/>
      <c r="BE442" s="245"/>
      <c r="BF442" s="245"/>
      <c r="BG442" s="245"/>
      <c r="BH442" s="245"/>
      <c r="BI442" s="245"/>
      <c r="BJ442" s="245"/>
      <c r="BK442" s="245"/>
      <c r="BL442" s="245"/>
      <c r="BM442" s="245"/>
    </row>
    <row r="443" spans="1:65" ht="18" customHeight="1" x14ac:dyDescent="0.25">
      <c r="A443" s="255">
        <v>428830</v>
      </c>
      <c r="B443" s="255" t="s">
        <v>112</v>
      </c>
      <c r="C443" s="245" t="s">
        <v>152</v>
      </c>
      <c r="D443" s="245" t="s">
        <v>150</v>
      </c>
      <c r="E443" s="245" t="s">
        <v>152</v>
      </c>
      <c r="F443" s="245"/>
      <c r="G443" s="245" t="s">
        <v>150</v>
      </c>
      <c r="H443" s="245" t="s">
        <v>152</v>
      </c>
      <c r="I443" s="245" t="s">
        <v>150</v>
      </c>
      <c r="J443" s="245" t="s">
        <v>150</v>
      </c>
      <c r="K443" s="245" t="s">
        <v>150</v>
      </c>
      <c r="L443" s="245" t="s">
        <v>150</v>
      </c>
      <c r="M443" s="245" t="s">
        <v>150</v>
      </c>
      <c r="N443" s="245"/>
      <c r="O443" s="245"/>
      <c r="P443" s="245"/>
      <c r="Q443" s="245"/>
      <c r="R443" s="245"/>
      <c r="S443" s="245"/>
      <c r="T443" s="245"/>
      <c r="U443" s="245"/>
      <c r="V443" s="245"/>
      <c r="W443" s="245"/>
      <c r="X443" s="245"/>
      <c r="Y443" s="245"/>
      <c r="Z443" s="245"/>
      <c r="AA443" s="245"/>
      <c r="AB443" s="245"/>
      <c r="AC443" s="245"/>
      <c r="AD443" s="245"/>
      <c r="AE443" s="245"/>
      <c r="AF443" s="245"/>
      <c r="AG443" s="245"/>
      <c r="AH443" s="245"/>
      <c r="AI443" s="245"/>
      <c r="AJ443" s="245"/>
      <c r="AK443" s="245"/>
      <c r="AL443" s="245"/>
      <c r="AM443" s="245"/>
      <c r="AN443" s="245"/>
      <c r="AO443" s="245"/>
      <c r="AP443" s="245"/>
      <c r="AQ443" s="245"/>
      <c r="AR443" s="245"/>
      <c r="AS443" s="245"/>
      <c r="AT443" s="245"/>
      <c r="AU443" s="245"/>
      <c r="AV443" s="245"/>
      <c r="AW443" s="245"/>
      <c r="AX443" s="245"/>
      <c r="AY443" s="245"/>
      <c r="AZ443" s="245"/>
      <c r="BA443" s="245"/>
      <c r="BB443" s="245"/>
      <c r="BC443" s="245"/>
      <c r="BD443" s="245"/>
      <c r="BE443" s="245"/>
      <c r="BF443" s="245"/>
      <c r="BG443" s="245"/>
      <c r="BH443" s="245"/>
      <c r="BI443" s="245"/>
      <c r="BJ443" s="245"/>
      <c r="BK443" s="245"/>
      <c r="BL443" s="245"/>
      <c r="BM443" s="245"/>
    </row>
    <row r="444" spans="1:65" ht="18" customHeight="1" x14ac:dyDescent="0.25">
      <c r="A444" s="255">
        <v>428831</v>
      </c>
      <c r="B444" s="255" t="s">
        <v>112</v>
      </c>
      <c r="C444" s="245"/>
      <c r="D444" s="245" t="s">
        <v>152</v>
      </c>
      <c r="E444" s="245"/>
      <c r="F444" s="245"/>
      <c r="G444" s="245" t="s">
        <v>152</v>
      </c>
      <c r="H444" s="245"/>
      <c r="I444" s="245" t="s">
        <v>150</v>
      </c>
      <c r="J444" s="245" t="s">
        <v>150</v>
      </c>
      <c r="K444" s="245" t="s">
        <v>150</v>
      </c>
      <c r="L444" s="245" t="s">
        <v>150</v>
      </c>
      <c r="M444" s="245" t="s">
        <v>150</v>
      </c>
      <c r="N444" s="245"/>
      <c r="O444" s="245"/>
      <c r="P444" s="245"/>
      <c r="Q444" s="245"/>
      <c r="R444" s="245"/>
      <c r="S444" s="245"/>
      <c r="T444" s="245"/>
      <c r="U444" s="245"/>
      <c r="V444" s="245"/>
      <c r="W444" s="245"/>
      <c r="X444" s="245"/>
      <c r="Y444" s="245"/>
      <c r="Z444" s="245"/>
      <c r="AA444" s="245"/>
      <c r="AB444" s="245"/>
      <c r="AC444" s="245"/>
      <c r="AD444" s="245"/>
      <c r="AE444" s="245"/>
      <c r="AF444" s="245"/>
      <c r="AG444" s="245"/>
      <c r="AH444" s="245"/>
      <c r="AI444" s="245"/>
      <c r="AJ444" s="245"/>
      <c r="AK444" s="245"/>
      <c r="AL444" s="245"/>
      <c r="AM444" s="245"/>
      <c r="AN444" s="245"/>
      <c r="AO444" s="245"/>
      <c r="AP444" s="245"/>
      <c r="AQ444" s="245"/>
      <c r="AR444" s="245"/>
      <c r="AS444" s="245"/>
      <c r="AT444" s="245"/>
      <c r="AU444" s="245"/>
      <c r="AV444" s="245"/>
      <c r="AW444" s="245"/>
      <c r="AX444" s="245"/>
      <c r="AY444" s="245"/>
      <c r="AZ444" s="245"/>
      <c r="BA444" s="245"/>
      <c r="BB444" s="245"/>
      <c r="BC444" s="245"/>
      <c r="BD444" s="245"/>
      <c r="BE444" s="245"/>
      <c r="BF444" s="245"/>
      <c r="BG444" s="245"/>
      <c r="BH444" s="245"/>
      <c r="BI444" s="245"/>
      <c r="BJ444" s="245"/>
      <c r="BK444" s="245"/>
      <c r="BL444" s="245"/>
      <c r="BM444" s="245"/>
    </row>
    <row r="445" spans="1:65" ht="18" customHeight="1" x14ac:dyDescent="0.25">
      <c r="A445" s="255">
        <v>428832</v>
      </c>
      <c r="B445" s="255" t="s">
        <v>112</v>
      </c>
      <c r="C445" s="245"/>
      <c r="D445" s="245" t="s">
        <v>152</v>
      </c>
      <c r="E445" s="245" t="s">
        <v>152</v>
      </c>
      <c r="F445" s="245" t="s">
        <v>152</v>
      </c>
      <c r="G445" s="245" t="s">
        <v>152</v>
      </c>
      <c r="H445" s="245" t="s">
        <v>152</v>
      </c>
      <c r="I445" s="245" t="s">
        <v>150</v>
      </c>
      <c r="J445" s="245" t="s">
        <v>150</v>
      </c>
      <c r="K445" s="245" t="s">
        <v>150</v>
      </c>
      <c r="L445" s="245" t="s">
        <v>150</v>
      </c>
      <c r="M445" s="245" t="s">
        <v>150</v>
      </c>
      <c r="N445" s="245"/>
      <c r="O445" s="245"/>
      <c r="P445" s="245"/>
      <c r="Q445" s="245"/>
      <c r="R445" s="245"/>
      <c r="S445" s="245"/>
      <c r="T445" s="245"/>
      <c r="U445" s="245"/>
      <c r="V445" s="245"/>
      <c r="W445" s="245"/>
      <c r="X445" s="245"/>
      <c r="Y445" s="245"/>
      <c r="Z445" s="245"/>
      <c r="AA445" s="245"/>
      <c r="AB445" s="245"/>
      <c r="AC445" s="245"/>
      <c r="AD445" s="245"/>
      <c r="AE445" s="245"/>
      <c r="AF445" s="245"/>
      <c r="AG445" s="245"/>
      <c r="AH445" s="245"/>
      <c r="AI445" s="245"/>
      <c r="AJ445" s="245"/>
      <c r="AK445" s="245"/>
      <c r="AL445" s="245"/>
      <c r="AM445" s="245"/>
      <c r="AN445" s="245"/>
      <c r="AO445" s="245"/>
      <c r="AP445" s="245"/>
      <c r="AQ445" s="245"/>
      <c r="AR445" s="245"/>
      <c r="AS445" s="245"/>
      <c r="AT445" s="245"/>
      <c r="AU445" s="245"/>
      <c r="AV445" s="245"/>
      <c r="AW445" s="245"/>
      <c r="AX445" s="245"/>
      <c r="AY445" s="245"/>
      <c r="AZ445" s="245"/>
      <c r="BA445" s="245"/>
      <c r="BB445" s="245"/>
      <c r="BC445" s="245"/>
      <c r="BD445" s="245"/>
      <c r="BE445" s="245"/>
      <c r="BF445" s="245"/>
      <c r="BG445" s="245"/>
      <c r="BH445" s="245"/>
      <c r="BI445" s="245"/>
      <c r="BJ445" s="245"/>
      <c r="BK445" s="245"/>
      <c r="BL445" s="245"/>
      <c r="BM445" s="245"/>
    </row>
    <row r="446" spans="1:65" ht="18" customHeight="1" x14ac:dyDescent="0.25">
      <c r="A446" s="255">
        <v>428833</v>
      </c>
      <c r="B446" s="255" t="s">
        <v>112</v>
      </c>
      <c r="C446" s="245"/>
      <c r="D446" s="245" t="s">
        <v>150</v>
      </c>
      <c r="E446" s="245"/>
      <c r="F446" s="245"/>
      <c r="G446" s="245" t="s">
        <v>152</v>
      </c>
      <c r="H446" s="245"/>
      <c r="I446" s="245" t="s">
        <v>150</v>
      </c>
      <c r="J446" s="245" t="s">
        <v>150</v>
      </c>
      <c r="K446" s="245" t="s">
        <v>150</v>
      </c>
      <c r="L446" s="245" t="s">
        <v>150</v>
      </c>
      <c r="M446" s="245" t="s">
        <v>150</v>
      </c>
      <c r="N446" s="245"/>
      <c r="O446" s="245"/>
      <c r="P446" s="245"/>
      <c r="Q446" s="245"/>
      <c r="R446" s="245"/>
      <c r="S446" s="245"/>
      <c r="T446" s="245"/>
      <c r="U446" s="245"/>
      <c r="V446" s="245"/>
      <c r="W446" s="245"/>
      <c r="X446" s="245"/>
      <c r="Y446" s="245"/>
      <c r="Z446" s="245"/>
      <c r="AA446" s="245"/>
      <c r="AB446" s="245"/>
      <c r="AC446" s="245"/>
      <c r="AD446" s="245"/>
      <c r="AE446" s="245"/>
      <c r="AF446" s="245"/>
      <c r="AG446" s="245"/>
      <c r="AH446" s="245"/>
      <c r="AI446" s="245"/>
      <c r="AJ446" s="245"/>
      <c r="AK446" s="245"/>
      <c r="AL446" s="245"/>
      <c r="AM446" s="245"/>
      <c r="AN446" s="245"/>
      <c r="AO446" s="245"/>
      <c r="AP446" s="245"/>
      <c r="AQ446" s="245"/>
      <c r="AR446" s="245"/>
      <c r="AS446" s="245"/>
      <c r="AT446" s="245"/>
      <c r="AU446" s="245"/>
      <c r="AV446" s="245"/>
      <c r="AW446" s="245"/>
      <c r="AX446" s="245"/>
      <c r="AY446" s="245"/>
      <c r="AZ446" s="245"/>
      <c r="BA446" s="245"/>
      <c r="BB446" s="245"/>
      <c r="BC446" s="245"/>
      <c r="BD446" s="245"/>
      <c r="BE446" s="245"/>
      <c r="BF446" s="245"/>
      <c r="BG446" s="245"/>
      <c r="BH446" s="245"/>
      <c r="BI446" s="245"/>
      <c r="BJ446" s="245"/>
      <c r="BK446" s="245"/>
      <c r="BL446" s="245"/>
      <c r="BM446" s="245"/>
    </row>
    <row r="447" spans="1:65" ht="18" customHeight="1" x14ac:dyDescent="0.25">
      <c r="A447" s="255">
        <v>428834</v>
      </c>
      <c r="B447" s="255" t="s">
        <v>112</v>
      </c>
      <c r="C447" s="245" t="s">
        <v>150</v>
      </c>
      <c r="D447" s="245" t="s">
        <v>152</v>
      </c>
      <c r="E447" s="245" t="s">
        <v>152</v>
      </c>
      <c r="F447" s="245" t="s">
        <v>150</v>
      </c>
      <c r="G447" s="245" t="s">
        <v>150</v>
      </c>
      <c r="H447" s="245" t="s">
        <v>150</v>
      </c>
      <c r="I447" s="245" t="s">
        <v>150</v>
      </c>
      <c r="J447" s="245" t="s">
        <v>150</v>
      </c>
      <c r="K447" s="245" t="s">
        <v>150</v>
      </c>
      <c r="L447" s="245" t="s">
        <v>150</v>
      </c>
      <c r="M447" s="245" t="s">
        <v>150</v>
      </c>
      <c r="N447" s="245"/>
      <c r="O447" s="245"/>
      <c r="P447" s="245"/>
      <c r="Q447" s="245"/>
      <c r="R447" s="245"/>
      <c r="S447" s="245"/>
      <c r="T447" s="245"/>
      <c r="U447" s="245"/>
      <c r="V447" s="245"/>
      <c r="W447" s="245"/>
      <c r="X447" s="245"/>
      <c r="Y447" s="245"/>
      <c r="Z447" s="245"/>
      <c r="AA447" s="245"/>
      <c r="AB447" s="245"/>
      <c r="AC447" s="245"/>
      <c r="AD447" s="245"/>
      <c r="AE447" s="245"/>
      <c r="AF447" s="245"/>
      <c r="AG447" s="245"/>
      <c r="AH447" s="245"/>
      <c r="AI447" s="245"/>
      <c r="AJ447" s="245"/>
      <c r="AK447" s="245"/>
      <c r="AL447" s="245"/>
      <c r="AM447" s="245"/>
      <c r="AN447" s="245"/>
      <c r="AO447" s="245"/>
      <c r="AP447" s="245"/>
      <c r="AQ447" s="245"/>
      <c r="AR447" s="245"/>
      <c r="AS447" s="245"/>
      <c r="AT447" s="245"/>
      <c r="AU447" s="245"/>
      <c r="AV447" s="245"/>
      <c r="AW447" s="245"/>
      <c r="AX447" s="245"/>
      <c r="AY447" s="245"/>
      <c r="AZ447" s="245"/>
      <c r="BA447" s="245"/>
      <c r="BB447" s="245"/>
      <c r="BC447" s="245"/>
      <c r="BD447" s="245"/>
      <c r="BE447" s="245"/>
      <c r="BF447" s="245"/>
      <c r="BG447" s="245"/>
      <c r="BH447" s="245"/>
      <c r="BI447" s="245"/>
      <c r="BJ447" s="245"/>
      <c r="BK447" s="245"/>
      <c r="BL447" s="245"/>
      <c r="BM447" s="245"/>
    </row>
    <row r="448" spans="1:65" ht="18" customHeight="1" x14ac:dyDescent="0.25">
      <c r="A448" s="255">
        <v>428835</v>
      </c>
      <c r="B448" s="255" t="s">
        <v>112</v>
      </c>
      <c r="C448" s="245"/>
      <c r="D448" s="245" t="s">
        <v>152</v>
      </c>
      <c r="E448" s="245"/>
      <c r="F448" s="245"/>
      <c r="G448" s="245"/>
      <c r="H448" s="245" t="s">
        <v>152</v>
      </c>
      <c r="I448" s="245" t="s">
        <v>150</v>
      </c>
      <c r="J448" s="245" t="s">
        <v>150</v>
      </c>
      <c r="K448" s="245" t="s">
        <v>150</v>
      </c>
      <c r="L448" s="245" t="s">
        <v>150</v>
      </c>
      <c r="M448" s="245" t="s">
        <v>150</v>
      </c>
      <c r="N448" s="245"/>
      <c r="O448" s="245"/>
      <c r="P448" s="245"/>
      <c r="Q448" s="245"/>
      <c r="R448" s="245"/>
      <c r="S448" s="245"/>
      <c r="T448" s="245"/>
      <c r="U448" s="245"/>
      <c r="V448" s="245"/>
      <c r="W448" s="245"/>
      <c r="X448" s="245"/>
      <c r="Y448" s="245"/>
      <c r="Z448" s="245"/>
      <c r="AA448" s="245"/>
      <c r="AB448" s="245"/>
      <c r="AC448" s="245"/>
      <c r="AD448" s="245"/>
      <c r="AE448" s="245"/>
      <c r="AF448" s="245"/>
      <c r="AG448" s="245"/>
      <c r="AH448" s="245"/>
      <c r="AI448" s="245"/>
      <c r="AJ448" s="245"/>
      <c r="AK448" s="245"/>
      <c r="AL448" s="245"/>
      <c r="AM448" s="245"/>
      <c r="AN448" s="245"/>
      <c r="AO448" s="245"/>
      <c r="AP448" s="245"/>
      <c r="AQ448" s="245"/>
      <c r="AR448" s="245"/>
      <c r="AS448" s="245"/>
      <c r="AT448" s="245"/>
      <c r="AU448" s="245"/>
      <c r="AV448" s="245"/>
      <c r="AW448" s="245"/>
      <c r="AX448" s="245"/>
      <c r="AY448" s="245"/>
      <c r="AZ448" s="245"/>
      <c r="BA448" s="245"/>
      <c r="BB448" s="245"/>
      <c r="BC448" s="245"/>
      <c r="BD448" s="245"/>
      <c r="BE448" s="245"/>
      <c r="BF448" s="245"/>
      <c r="BG448" s="245"/>
      <c r="BH448" s="245"/>
      <c r="BI448" s="245"/>
      <c r="BJ448" s="245"/>
      <c r="BK448" s="245"/>
      <c r="BL448" s="245"/>
      <c r="BM448" s="245"/>
    </row>
    <row r="449" spans="1:65" ht="18" customHeight="1" x14ac:dyDescent="0.25">
      <c r="A449" s="255">
        <v>428836</v>
      </c>
      <c r="B449" s="255" t="s">
        <v>112</v>
      </c>
      <c r="C449" s="245" t="s">
        <v>152</v>
      </c>
      <c r="D449" s="245" t="s">
        <v>150</v>
      </c>
      <c r="E449" s="245" t="s">
        <v>152</v>
      </c>
      <c r="F449" s="245" t="s">
        <v>152</v>
      </c>
      <c r="G449" s="245" t="s">
        <v>152</v>
      </c>
      <c r="H449" s="245" t="s">
        <v>152</v>
      </c>
      <c r="I449" s="245" t="s">
        <v>150</v>
      </c>
      <c r="J449" s="245" t="s">
        <v>150</v>
      </c>
      <c r="K449" s="245" t="s">
        <v>150</v>
      </c>
      <c r="L449" s="245" t="s">
        <v>150</v>
      </c>
      <c r="M449" s="245" t="s">
        <v>150</v>
      </c>
      <c r="N449" s="245"/>
      <c r="O449" s="245"/>
      <c r="P449" s="245"/>
      <c r="Q449" s="245"/>
      <c r="R449" s="245"/>
      <c r="S449" s="245"/>
      <c r="T449" s="245"/>
      <c r="U449" s="245"/>
      <c r="V449" s="245"/>
      <c r="W449" s="245"/>
      <c r="X449" s="245"/>
      <c r="Y449" s="245"/>
      <c r="Z449" s="245"/>
      <c r="AA449" s="245"/>
      <c r="AB449" s="245"/>
      <c r="AC449" s="245"/>
      <c r="AD449" s="245"/>
      <c r="AE449" s="245"/>
      <c r="AF449" s="245"/>
      <c r="AG449" s="245"/>
      <c r="AH449" s="245"/>
      <c r="AI449" s="245"/>
      <c r="AJ449" s="245"/>
      <c r="AK449" s="245"/>
      <c r="AL449" s="245"/>
      <c r="AM449" s="245"/>
      <c r="AN449" s="245"/>
      <c r="AO449" s="245"/>
      <c r="AP449" s="245"/>
      <c r="AQ449" s="245"/>
      <c r="AR449" s="245"/>
      <c r="AS449" s="245"/>
      <c r="AT449" s="245"/>
      <c r="AU449" s="245"/>
      <c r="AV449" s="245"/>
      <c r="AW449" s="245"/>
      <c r="AX449" s="245"/>
      <c r="AY449" s="245"/>
      <c r="AZ449" s="245"/>
      <c r="BA449" s="245"/>
      <c r="BB449" s="245"/>
      <c r="BC449" s="245"/>
      <c r="BD449" s="245"/>
      <c r="BE449" s="245"/>
      <c r="BF449" s="245"/>
      <c r="BG449" s="245"/>
      <c r="BH449" s="245"/>
      <c r="BI449" s="245"/>
      <c r="BJ449" s="245"/>
      <c r="BK449" s="245"/>
      <c r="BL449" s="245"/>
      <c r="BM449" s="245"/>
    </row>
    <row r="450" spans="1:65" ht="18" customHeight="1" x14ac:dyDescent="0.25">
      <c r="A450" s="255">
        <v>428837</v>
      </c>
      <c r="B450" s="255" t="s">
        <v>112</v>
      </c>
      <c r="C450" s="245" t="s">
        <v>152</v>
      </c>
      <c r="D450" s="245" t="s">
        <v>152</v>
      </c>
      <c r="E450" s="245"/>
      <c r="F450" s="245" t="s">
        <v>150</v>
      </c>
      <c r="G450" s="245" t="s">
        <v>152</v>
      </c>
      <c r="H450" s="245" t="s">
        <v>152</v>
      </c>
      <c r="I450" s="245" t="s">
        <v>150</v>
      </c>
      <c r="J450" s="245" t="s">
        <v>150</v>
      </c>
      <c r="K450" s="245" t="s">
        <v>150</v>
      </c>
      <c r="L450" s="245" t="s">
        <v>150</v>
      </c>
      <c r="M450" s="245" t="s">
        <v>150</v>
      </c>
      <c r="N450" s="245"/>
      <c r="O450" s="245"/>
      <c r="P450" s="245"/>
      <c r="Q450" s="245"/>
      <c r="R450" s="245"/>
      <c r="S450" s="245"/>
      <c r="T450" s="245"/>
      <c r="U450" s="245"/>
      <c r="V450" s="245"/>
      <c r="W450" s="245"/>
      <c r="X450" s="245"/>
      <c r="Y450" s="245"/>
      <c r="Z450" s="245"/>
      <c r="AA450" s="245"/>
      <c r="AB450" s="245"/>
      <c r="AC450" s="245"/>
      <c r="AD450" s="245"/>
      <c r="AE450" s="245"/>
      <c r="AF450" s="245"/>
      <c r="AG450" s="245"/>
      <c r="AH450" s="245"/>
      <c r="AI450" s="245"/>
      <c r="AJ450" s="245"/>
      <c r="AK450" s="245"/>
      <c r="AL450" s="245"/>
      <c r="AM450" s="245"/>
      <c r="AN450" s="245"/>
      <c r="AO450" s="245"/>
      <c r="AP450" s="245"/>
      <c r="AQ450" s="245"/>
      <c r="AR450" s="245"/>
      <c r="AS450" s="245"/>
      <c r="AT450" s="245"/>
      <c r="AU450" s="245"/>
      <c r="AV450" s="245"/>
      <c r="AW450" s="245"/>
      <c r="AX450" s="245"/>
      <c r="AY450" s="245"/>
      <c r="AZ450" s="245"/>
      <c r="BA450" s="245"/>
      <c r="BB450" s="245"/>
      <c r="BC450" s="245"/>
      <c r="BD450" s="245"/>
      <c r="BE450" s="245"/>
      <c r="BF450" s="245"/>
      <c r="BG450" s="245"/>
      <c r="BH450" s="245"/>
      <c r="BI450" s="245"/>
      <c r="BJ450" s="245"/>
      <c r="BK450" s="245"/>
      <c r="BL450" s="245"/>
      <c r="BM450" s="245"/>
    </row>
    <row r="451" spans="1:65" ht="18" customHeight="1" x14ac:dyDescent="0.25">
      <c r="A451" s="255">
        <v>428838</v>
      </c>
      <c r="B451" s="255" t="s">
        <v>112</v>
      </c>
      <c r="C451" s="245"/>
      <c r="D451" s="245" t="s">
        <v>152</v>
      </c>
      <c r="E451" s="245"/>
      <c r="F451" s="245"/>
      <c r="G451" s="245" t="s">
        <v>150</v>
      </c>
      <c r="H451" s="245" t="s">
        <v>150</v>
      </c>
      <c r="I451" s="245" t="s">
        <v>150</v>
      </c>
      <c r="J451" s="245" t="s">
        <v>150</v>
      </c>
      <c r="K451" s="245" t="s">
        <v>150</v>
      </c>
      <c r="L451" s="245" t="s">
        <v>150</v>
      </c>
      <c r="M451" s="245" t="s">
        <v>150</v>
      </c>
      <c r="N451" s="245"/>
      <c r="O451" s="245"/>
      <c r="P451" s="245"/>
      <c r="Q451" s="245"/>
      <c r="R451" s="245"/>
      <c r="S451" s="245"/>
      <c r="T451" s="245"/>
      <c r="U451" s="245"/>
      <c r="V451" s="245"/>
      <c r="W451" s="245"/>
      <c r="X451" s="245"/>
      <c r="Y451" s="245"/>
      <c r="Z451" s="245"/>
      <c r="AA451" s="245"/>
      <c r="AB451" s="245"/>
      <c r="AC451" s="245"/>
      <c r="AD451" s="245"/>
      <c r="AE451" s="245"/>
      <c r="AF451" s="245"/>
      <c r="AG451" s="245"/>
      <c r="AH451" s="245"/>
      <c r="AI451" s="245"/>
      <c r="AJ451" s="245"/>
      <c r="AK451" s="245"/>
      <c r="AL451" s="245"/>
      <c r="AM451" s="245"/>
      <c r="AN451" s="245"/>
      <c r="AO451" s="245"/>
      <c r="AP451" s="245"/>
      <c r="AQ451" s="245"/>
      <c r="AR451" s="245"/>
      <c r="AS451" s="245"/>
      <c r="AT451" s="245"/>
      <c r="AU451" s="245"/>
      <c r="AV451" s="245"/>
      <c r="AW451" s="245"/>
      <c r="AX451" s="245"/>
      <c r="AY451" s="245"/>
      <c r="AZ451" s="245"/>
      <c r="BA451" s="245"/>
      <c r="BB451" s="245"/>
      <c r="BC451" s="245"/>
      <c r="BD451" s="245"/>
      <c r="BE451" s="245"/>
      <c r="BF451" s="245"/>
      <c r="BG451" s="245"/>
      <c r="BH451" s="245"/>
      <c r="BI451" s="245"/>
      <c r="BJ451" s="245"/>
      <c r="BK451" s="245"/>
      <c r="BL451" s="245"/>
      <c r="BM451" s="245"/>
    </row>
    <row r="452" spans="1:65" ht="18" customHeight="1" x14ac:dyDescent="0.25">
      <c r="A452" s="255">
        <v>428839</v>
      </c>
      <c r="B452" s="255" t="s">
        <v>112</v>
      </c>
      <c r="C452" s="245" t="s">
        <v>150</v>
      </c>
      <c r="D452" s="245" t="s">
        <v>152</v>
      </c>
      <c r="E452" s="245"/>
      <c r="F452" s="245" t="s">
        <v>150</v>
      </c>
      <c r="G452" s="245"/>
      <c r="H452" s="245"/>
      <c r="I452" s="245" t="s">
        <v>150</v>
      </c>
      <c r="J452" s="245" t="s">
        <v>150</v>
      </c>
      <c r="K452" s="245" t="s">
        <v>150</v>
      </c>
      <c r="L452" s="245" t="s">
        <v>150</v>
      </c>
      <c r="M452" s="245" t="s">
        <v>150</v>
      </c>
      <c r="N452" s="245"/>
      <c r="O452" s="245"/>
      <c r="P452" s="245"/>
      <c r="Q452" s="245"/>
      <c r="R452" s="245"/>
      <c r="S452" s="245"/>
      <c r="T452" s="245"/>
      <c r="U452" s="245"/>
      <c r="V452" s="245"/>
      <c r="W452" s="245"/>
      <c r="X452" s="245"/>
      <c r="Y452" s="245"/>
      <c r="Z452" s="245"/>
      <c r="AA452" s="245"/>
      <c r="AB452" s="245"/>
      <c r="AC452" s="245"/>
      <c r="AD452" s="245"/>
      <c r="AE452" s="245"/>
      <c r="AF452" s="245"/>
      <c r="AG452" s="245"/>
      <c r="AH452" s="245"/>
      <c r="AI452" s="245"/>
      <c r="AJ452" s="245"/>
      <c r="AK452" s="245"/>
      <c r="AL452" s="245"/>
      <c r="AM452" s="245"/>
      <c r="AN452" s="245"/>
      <c r="AO452" s="245"/>
      <c r="AP452" s="245"/>
      <c r="AQ452" s="245"/>
      <c r="AR452" s="245"/>
      <c r="AS452" s="245"/>
      <c r="AT452" s="245"/>
      <c r="AU452" s="245"/>
      <c r="AV452" s="245"/>
      <c r="AW452" s="245"/>
      <c r="AX452" s="245"/>
      <c r="AY452" s="245"/>
      <c r="AZ452" s="245"/>
      <c r="BA452" s="245"/>
      <c r="BB452" s="245"/>
      <c r="BC452" s="245"/>
      <c r="BD452" s="245"/>
      <c r="BE452" s="245"/>
      <c r="BF452" s="245"/>
      <c r="BG452" s="245"/>
      <c r="BH452" s="245"/>
      <c r="BI452" s="245"/>
      <c r="BJ452" s="245"/>
      <c r="BK452" s="245"/>
      <c r="BL452" s="245"/>
      <c r="BM452" s="245"/>
    </row>
    <row r="453" spans="1:65" ht="18" customHeight="1" x14ac:dyDescent="0.25">
      <c r="A453" s="255">
        <v>428840</v>
      </c>
      <c r="B453" s="255" t="s">
        <v>112</v>
      </c>
      <c r="C453" s="245" t="s">
        <v>152</v>
      </c>
      <c r="D453" s="245"/>
      <c r="E453" s="245" t="s">
        <v>152</v>
      </c>
      <c r="F453" s="245" t="s">
        <v>150</v>
      </c>
      <c r="G453" s="245"/>
      <c r="H453" s="245"/>
      <c r="I453" s="245" t="s">
        <v>150</v>
      </c>
      <c r="J453" s="245" t="s">
        <v>150</v>
      </c>
      <c r="K453" s="245" t="s">
        <v>150</v>
      </c>
      <c r="L453" s="245" t="s">
        <v>150</v>
      </c>
      <c r="M453" s="245" t="s">
        <v>150</v>
      </c>
      <c r="N453" s="245"/>
      <c r="O453" s="245"/>
      <c r="P453" s="245"/>
      <c r="Q453" s="245"/>
      <c r="R453" s="245"/>
      <c r="S453" s="245"/>
      <c r="T453" s="245"/>
      <c r="U453" s="245"/>
      <c r="V453" s="245"/>
      <c r="W453" s="245"/>
      <c r="X453" s="245"/>
      <c r="Y453" s="245"/>
      <c r="Z453" s="245"/>
      <c r="AA453" s="245"/>
      <c r="AB453" s="245"/>
      <c r="AC453" s="245"/>
      <c r="AD453" s="245"/>
      <c r="AE453" s="245"/>
      <c r="AF453" s="245"/>
      <c r="AG453" s="245"/>
      <c r="AH453" s="245"/>
      <c r="AI453" s="245"/>
      <c r="AJ453" s="245"/>
      <c r="AK453" s="245"/>
      <c r="AL453" s="245"/>
      <c r="AM453" s="245"/>
      <c r="AN453" s="245"/>
      <c r="AO453" s="245"/>
      <c r="AP453" s="245"/>
      <c r="AQ453" s="245"/>
      <c r="AR453" s="245"/>
      <c r="AS453" s="245"/>
      <c r="AT453" s="245"/>
      <c r="AU453" s="245"/>
      <c r="AV453" s="245"/>
      <c r="AW453" s="245"/>
      <c r="AX453" s="245"/>
      <c r="AY453" s="245"/>
      <c r="AZ453" s="245"/>
      <c r="BA453" s="245"/>
      <c r="BB453" s="245"/>
      <c r="BC453" s="245"/>
      <c r="BD453" s="245"/>
      <c r="BE453" s="245"/>
      <c r="BF453" s="245"/>
      <c r="BG453" s="245"/>
      <c r="BH453" s="245"/>
      <c r="BI453" s="245"/>
      <c r="BJ453" s="245"/>
      <c r="BK453" s="245"/>
      <c r="BL453" s="245"/>
      <c r="BM453" s="245"/>
    </row>
    <row r="454" spans="1:65" ht="18" customHeight="1" x14ac:dyDescent="0.25">
      <c r="A454" s="255">
        <v>428841</v>
      </c>
      <c r="B454" s="255" t="s">
        <v>112</v>
      </c>
      <c r="C454" s="245" t="s">
        <v>152</v>
      </c>
      <c r="D454" s="245" t="s">
        <v>152</v>
      </c>
      <c r="E454" s="245"/>
      <c r="F454" s="245"/>
      <c r="G454" s="245" t="s">
        <v>152</v>
      </c>
      <c r="H454" s="245" t="s">
        <v>152</v>
      </c>
      <c r="I454" s="245" t="s">
        <v>150</v>
      </c>
      <c r="J454" s="245" t="s">
        <v>150</v>
      </c>
      <c r="K454" s="245" t="s">
        <v>150</v>
      </c>
      <c r="L454" s="245" t="s">
        <v>150</v>
      </c>
      <c r="M454" s="245" t="s">
        <v>150</v>
      </c>
      <c r="N454" s="245"/>
      <c r="O454" s="245"/>
      <c r="P454" s="245"/>
      <c r="Q454" s="245"/>
      <c r="R454" s="245"/>
      <c r="S454" s="245"/>
      <c r="T454" s="245"/>
      <c r="U454" s="245"/>
      <c r="V454" s="245"/>
      <c r="W454" s="245"/>
      <c r="X454" s="245"/>
      <c r="Y454" s="245"/>
      <c r="Z454" s="245"/>
      <c r="AA454" s="245"/>
      <c r="AB454" s="245"/>
      <c r="AC454" s="245"/>
      <c r="AD454" s="245"/>
      <c r="AE454" s="245"/>
      <c r="AF454" s="245"/>
      <c r="AG454" s="245"/>
      <c r="AH454" s="245"/>
      <c r="AI454" s="245"/>
      <c r="AJ454" s="245"/>
      <c r="AK454" s="245"/>
      <c r="AL454" s="245"/>
      <c r="AM454" s="245"/>
      <c r="AN454" s="245"/>
      <c r="AO454" s="245"/>
      <c r="AP454" s="245"/>
      <c r="AQ454" s="245"/>
      <c r="AR454" s="245"/>
      <c r="AS454" s="245"/>
      <c r="AT454" s="245"/>
      <c r="AU454" s="245"/>
      <c r="AV454" s="245"/>
      <c r="AW454" s="245"/>
      <c r="AX454" s="245"/>
      <c r="AY454" s="245"/>
      <c r="AZ454" s="245"/>
      <c r="BA454" s="245"/>
      <c r="BB454" s="245"/>
      <c r="BC454" s="245"/>
      <c r="BD454" s="245"/>
      <c r="BE454" s="245"/>
      <c r="BF454" s="245"/>
      <c r="BG454" s="245"/>
      <c r="BH454" s="245"/>
      <c r="BI454" s="245"/>
      <c r="BJ454" s="245"/>
      <c r="BK454" s="245"/>
      <c r="BL454" s="245"/>
      <c r="BM454" s="245"/>
    </row>
    <row r="455" spans="1:65" ht="18" customHeight="1" x14ac:dyDescent="0.25">
      <c r="A455" s="255">
        <v>428842</v>
      </c>
      <c r="B455" s="255" t="s">
        <v>112</v>
      </c>
      <c r="C455" s="245"/>
      <c r="D455" s="245"/>
      <c r="E455" s="245"/>
      <c r="F455" s="245"/>
      <c r="G455" s="245"/>
      <c r="H455" s="245"/>
      <c r="I455" s="245" t="s">
        <v>150</v>
      </c>
      <c r="J455" s="245" t="s">
        <v>150</v>
      </c>
      <c r="K455" s="245" t="s">
        <v>150</v>
      </c>
      <c r="L455" s="245" t="s">
        <v>150</v>
      </c>
      <c r="M455" s="245" t="s">
        <v>150</v>
      </c>
      <c r="N455" s="245"/>
      <c r="O455" s="245"/>
      <c r="P455" s="245"/>
      <c r="Q455" s="245"/>
      <c r="R455" s="245"/>
      <c r="S455" s="245"/>
      <c r="T455" s="245"/>
      <c r="U455" s="245"/>
      <c r="V455" s="245"/>
      <c r="W455" s="245"/>
      <c r="X455" s="245"/>
      <c r="Y455" s="245"/>
      <c r="Z455" s="245"/>
      <c r="AA455" s="245"/>
      <c r="AB455" s="245"/>
      <c r="AC455" s="245"/>
      <c r="AD455" s="245"/>
      <c r="AE455" s="245"/>
      <c r="AF455" s="245"/>
      <c r="AG455" s="245"/>
      <c r="AH455" s="245"/>
      <c r="AI455" s="245"/>
      <c r="AJ455" s="245"/>
      <c r="AK455" s="245"/>
      <c r="AL455" s="245"/>
      <c r="AM455" s="245"/>
      <c r="AN455" s="245"/>
      <c r="AO455" s="245"/>
      <c r="AP455" s="245"/>
      <c r="AQ455" s="245"/>
      <c r="AR455" s="245"/>
      <c r="AS455" s="245"/>
      <c r="AT455" s="245"/>
      <c r="AU455" s="245"/>
      <c r="AV455" s="245"/>
      <c r="AW455" s="245"/>
      <c r="AX455" s="245"/>
      <c r="AY455" s="245"/>
      <c r="AZ455" s="245"/>
      <c r="BA455" s="245"/>
      <c r="BB455" s="245"/>
      <c r="BC455" s="245"/>
      <c r="BD455" s="245"/>
      <c r="BE455" s="245"/>
      <c r="BF455" s="245"/>
      <c r="BG455" s="245"/>
      <c r="BH455" s="245"/>
      <c r="BI455" s="245"/>
      <c r="BJ455" s="245"/>
      <c r="BK455" s="245"/>
      <c r="BL455" s="245"/>
      <c r="BM455" s="245"/>
    </row>
    <row r="456" spans="1:65" ht="18" customHeight="1" x14ac:dyDescent="0.25">
      <c r="A456" s="255">
        <v>428843</v>
      </c>
      <c r="B456" s="255" t="s">
        <v>112</v>
      </c>
      <c r="C456" s="245"/>
      <c r="D456" s="245"/>
      <c r="E456" s="245"/>
      <c r="F456" s="245"/>
      <c r="G456" s="245" t="s">
        <v>152</v>
      </c>
      <c r="H456" s="245" t="s">
        <v>152</v>
      </c>
      <c r="I456" s="245" t="s">
        <v>150</v>
      </c>
      <c r="J456" s="245" t="s">
        <v>150</v>
      </c>
      <c r="K456" s="245" t="s">
        <v>150</v>
      </c>
      <c r="L456" s="245" t="s">
        <v>150</v>
      </c>
      <c r="M456" s="245" t="s">
        <v>150</v>
      </c>
      <c r="N456" s="245"/>
      <c r="O456" s="245"/>
      <c r="P456" s="245"/>
      <c r="Q456" s="245"/>
      <c r="R456" s="245"/>
      <c r="S456" s="245"/>
      <c r="T456" s="245"/>
      <c r="U456" s="245"/>
      <c r="V456" s="245"/>
      <c r="W456" s="245"/>
      <c r="X456" s="245"/>
      <c r="Y456" s="245"/>
      <c r="Z456" s="245"/>
      <c r="AA456" s="245"/>
      <c r="AB456" s="245"/>
      <c r="AC456" s="245"/>
      <c r="AD456" s="245"/>
      <c r="AE456" s="245"/>
      <c r="AF456" s="245"/>
      <c r="AG456" s="245"/>
      <c r="AH456" s="245"/>
      <c r="AI456" s="245"/>
      <c r="AJ456" s="245"/>
      <c r="AK456" s="245"/>
      <c r="AL456" s="245"/>
      <c r="AM456" s="245"/>
      <c r="AN456" s="245"/>
      <c r="AO456" s="245"/>
      <c r="AP456" s="245"/>
      <c r="AQ456" s="245"/>
      <c r="AR456" s="245"/>
      <c r="AS456" s="245"/>
      <c r="AT456" s="245"/>
      <c r="AU456" s="245"/>
      <c r="AV456" s="245"/>
      <c r="AW456" s="245"/>
      <c r="AX456" s="245"/>
      <c r="AY456" s="245"/>
      <c r="AZ456" s="245"/>
      <c r="BA456" s="245"/>
      <c r="BB456" s="245"/>
      <c r="BC456" s="245"/>
      <c r="BD456" s="245"/>
      <c r="BE456" s="245"/>
      <c r="BF456" s="245"/>
      <c r="BG456" s="245"/>
      <c r="BH456" s="245"/>
      <c r="BI456" s="245"/>
      <c r="BJ456" s="245"/>
      <c r="BK456" s="245"/>
      <c r="BL456" s="245"/>
      <c r="BM456" s="245"/>
    </row>
    <row r="457" spans="1:65" ht="18" customHeight="1" x14ac:dyDescent="0.25">
      <c r="A457" s="255">
        <v>428844</v>
      </c>
      <c r="B457" s="255" t="s">
        <v>112</v>
      </c>
      <c r="C457" s="245" t="s">
        <v>150</v>
      </c>
      <c r="D457" s="245" t="s">
        <v>150</v>
      </c>
      <c r="E457" s="245" t="s">
        <v>150</v>
      </c>
      <c r="F457" s="245" t="s">
        <v>150</v>
      </c>
      <c r="G457" s="245" t="s">
        <v>150</v>
      </c>
      <c r="H457" s="245" t="s">
        <v>150</v>
      </c>
      <c r="I457" s="245" t="s">
        <v>150</v>
      </c>
      <c r="J457" s="245" t="s">
        <v>150</v>
      </c>
      <c r="K457" s="245" t="s">
        <v>150</v>
      </c>
      <c r="L457" s="245" t="s">
        <v>150</v>
      </c>
      <c r="M457" s="245" t="s">
        <v>150</v>
      </c>
      <c r="N457" s="245"/>
      <c r="O457" s="245"/>
      <c r="P457" s="245"/>
      <c r="Q457" s="245"/>
      <c r="R457" s="245"/>
      <c r="S457" s="245"/>
      <c r="T457" s="245"/>
      <c r="U457" s="245"/>
      <c r="V457" s="245"/>
      <c r="W457" s="245"/>
      <c r="X457" s="245"/>
      <c r="Y457" s="245"/>
      <c r="Z457" s="245"/>
      <c r="AA457" s="245"/>
      <c r="AB457" s="245"/>
      <c r="AC457" s="245"/>
      <c r="AD457" s="245"/>
      <c r="AE457" s="245"/>
      <c r="AF457" s="245"/>
      <c r="AG457" s="245"/>
      <c r="AH457" s="245"/>
      <c r="AI457" s="245"/>
      <c r="AJ457" s="245"/>
      <c r="AK457" s="245"/>
      <c r="AL457" s="245"/>
      <c r="AM457" s="245"/>
      <c r="AN457" s="245"/>
      <c r="AO457" s="245"/>
      <c r="AP457" s="245"/>
      <c r="AQ457" s="245"/>
      <c r="AR457" s="245"/>
      <c r="AS457" s="245"/>
      <c r="AT457" s="245"/>
      <c r="AU457" s="245"/>
      <c r="AV457" s="245"/>
      <c r="AW457" s="245"/>
      <c r="AX457" s="245"/>
      <c r="AY457" s="245"/>
      <c r="AZ457" s="245"/>
      <c r="BA457" s="245"/>
      <c r="BB457" s="245"/>
      <c r="BC457" s="245"/>
      <c r="BD457" s="245"/>
      <c r="BE457" s="245"/>
      <c r="BF457" s="245"/>
      <c r="BG457" s="245"/>
      <c r="BH457" s="245"/>
      <c r="BI457" s="245"/>
      <c r="BJ457" s="245"/>
      <c r="BK457" s="245"/>
      <c r="BL457" s="245"/>
      <c r="BM457" s="245"/>
    </row>
    <row r="458" spans="1:65" ht="18" customHeight="1" x14ac:dyDescent="0.25">
      <c r="A458" s="255">
        <v>428845</v>
      </c>
      <c r="B458" s="255" t="s">
        <v>112</v>
      </c>
      <c r="C458" s="245"/>
      <c r="D458" s="245" t="s">
        <v>152</v>
      </c>
      <c r="E458" s="245"/>
      <c r="F458" s="245" t="s">
        <v>152</v>
      </c>
      <c r="G458" s="245" t="s">
        <v>150</v>
      </c>
      <c r="H458" s="245" t="s">
        <v>152</v>
      </c>
      <c r="I458" s="245" t="s">
        <v>150</v>
      </c>
      <c r="J458" s="245" t="s">
        <v>150</v>
      </c>
      <c r="K458" s="245" t="s">
        <v>150</v>
      </c>
      <c r="L458" s="245" t="s">
        <v>150</v>
      </c>
      <c r="M458" s="245" t="s">
        <v>150</v>
      </c>
      <c r="N458" s="245"/>
      <c r="O458" s="245"/>
      <c r="P458" s="245"/>
      <c r="Q458" s="245"/>
      <c r="R458" s="245"/>
      <c r="S458" s="245"/>
      <c r="T458" s="245"/>
      <c r="U458" s="245"/>
      <c r="V458" s="245"/>
      <c r="W458" s="245"/>
      <c r="X458" s="245"/>
      <c r="Y458" s="245"/>
      <c r="Z458" s="245"/>
      <c r="AA458" s="245"/>
      <c r="AB458" s="245"/>
      <c r="AC458" s="245"/>
      <c r="AD458" s="245"/>
      <c r="AE458" s="245"/>
      <c r="AF458" s="245"/>
      <c r="AG458" s="245"/>
      <c r="AH458" s="245"/>
      <c r="AI458" s="245"/>
      <c r="AJ458" s="245"/>
      <c r="AK458" s="245"/>
      <c r="AL458" s="245"/>
      <c r="AM458" s="245"/>
      <c r="AN458" s="245"/>
      <c r="AO458" s="245"/>
      <c r="AP458" s="245"/>
      <c r="AQ458" s="245"/>
      <c r="AR458" s="245"/>
      <c r="AS458" s="245"/>
      <c r="AT458" s="245"/>
      <c r="AU458" s="245"/>
      <c r="AV458" s="245"/>
      <c r="AW458" s="245"/>
      <c r="AX458" s="245"/>
      <c r="AY458" s="245"/>
      <c r="AZ458" s="245"/>
      <c r="BA458" s="245"/>
      <c r="BB458" s="245"/>
      <c r="BC458" s="245"/>
      <c r="BD458" s="245"/>
      <c r="BE458" s="245"/>
      <c r="BF458" s="245"/>
      <c r="BG458" s="245"/>
      <c r="BH458" s="245"/>
      <c r="BI458" s="245"/>
      <c r="BJ458" s="245"/>
      <c r="BK458" s="245"/>
      <c r="BL458" s="245"/>
      <c r="BM458" s="245"/>
    </row>
    <row r="459" spans="1:65" ht="18" customHeight="1" x14ac:dyDescent="0.25">
      <c r="A459" s="255">
        <v>428846</v>
      </c>
      <c r="B459" s="255" t="s">
        <v>112</v>
      </c>
      <c r="C459" s="245"/>
      <c r="D459" s="245" t="s">
        <v>152</v>
      </c>
      <c r="E459" s="245" t="s">
        <v>150</v>
      </c>
      <c r="F459" s="245"/>
      <c r="G459" s="245" t="s">
        <v>150</v>
      </c>
      <c r="H459" s="245" t="s">
        <v>150</v>
      </c>
      <c r="I459" s="245" t="s">
        <v>150</v>
      </c>
      <c r="J459" s="245" t="s">
        <v>150</v>
      </c>
      <c r="K459" s="245" t="s">
        <v>150</v>
      </c>
      <c r="L459" s="245" t="s">
        <v>150</v>
      </c>
      <c r="M459" s="245" t="s">
        <v>150</v>
      </c>
      <c r="N459" s="245"/>
      <c r="O459" s="245"/>
      <c r="P459" s="245"/>
      <c r="Q459" s="245"/>
      <c r="R459" s="245"/>
      <c r="S459" s="245"/>
      <c r="T459" s="245"/>
      <c r="U459" s="245"/>
      <c r="V459" s="245"/>
      <c r="W459" s="245"/>
      <c r="X459" s="245"/>
      <c r="Y459" s="245"/>
      <c r="Z459" s="245"/>
      <c r="AA459" s="245"/>
      <c r="AB459" s="245"/>
      <c r="AC459" s="245"/>
      <c r="AD459" s="245"/>
      <c r="AE459" s="245"/>
      <c r="AF459" s="245"/>
      <c r="AG459" s="245"/>
      <c r="AH459" s="245"/>
      <c r="AI459" s="245"/>
      <c r="AJ459" s="245"/>
      <c r="AK459" s="245"/>
      <c r="AL459" s="245"/>
      <c r="AM459" s="245"/>
      <c r="AN459" s="245"/>
      <c r="AO459" s="245"/>
      <c r="AP459" s="245"/>
      <c r="AQ459" s="245"/>
      <c r="AR459" s="245"/>
      <c r="AS459" s="245"/>
      <c r="AT459" s="245"/>
      <c r="AU459" s="245"/>
      <c r="AV459" s="245"/>
      <c r="AW459" s="245"/>
      <c r="AX459" s="245"/>
      <c r="AY459" s="245"/>
      <c r="AZ459" s="245"/>
      <c r="BA459" s="245"/>
      <c r="BB459" s="245"/>
      <c r="BC459" s="245"/>
      <c r="BD459" s="245"/>
      <c r="BE459" s="245"/>
      <c r="BF459" s="245"/>
      <c r="BG459" s="245"/>
      <c r="BH459" s="245"/>
      <c r="BI459" s="245"/>
      <c r="BJ459" s="245"/>
      <c r="BK459" s="245"/>
      <c r="BL459" s="245"/>
      <c r="BM459" s="245"/>
    </row>
    <row r="460" spans="1:65" ht="18" customHeight="1" x14ac:dyDescent="0.25">
      <c r="A460" s="255">
        <v>428847</v>
      </c>
      <c r="B460" s="255" t="s">
        <v>112</v>
      </c>
      <c r="C460" s="245" t="s">
        <v>150</v>
      </c>
      <c r="D460" s="245" t="s">
        <v>152</v>
      </c>
      <c r="E460" s="245" t="s">
        <v>150</v>
      </c>
      <c r="F460" s="245" t="s">
        <v>150</v>
      </c>
      <c r="G460" s="245" t="s">
        <v>150</v>
      </c>
      <c r="H460" s="245" t="s">
        <v>152</v>
      </c>
      <c r="I460" s="245" t="s">
        <v>150</v>
      </c>
      <c r="J460" s="245" t="s">
        <v>150</v>
      </c>
      <c r="K460" s="245" t="s">
        <v>150</v>
      </c>
      <c r="L460" s="245" t="s">
        <v>150</v>
      </c>
      <c r="M460" s="245" t="s">
        <v>150</v>
      </c>
      <c r="N460" s="245"/>
      <c r="O460" s="245"/>
      <c r="P460" s="245"/>
      <c r="Q460" s="245"/>
      <c r="R460" s="245"/>
      <c r="S460" s="245"/>
      <c r="T460" s="245"/>
      <c r="U460" s="245"/>
      <c r="V460" s="245"/>
      <c r="W460" s="245"/>
      <c r="X460" s="245"/>
      <c r="Y460" s="245"/>
      <c r="Z460" s="245"/>
      <c r="AA460" s="245"/>
      <c r="AB460" s="245"/>
      <c r="AC460" s="245"/>
      <c r="AD460" s="245"/>
      <c r="AE460" s="245"/>
      <c r="AF460" s="245"/>
      <c r="AG460" s="245"/>
      <c r="AH460" s="245"/>
      <c r="AI460" s="245"/>
      <c r="AJ460" s="245"/>
      <c r="AK460" s="245"/>
      <c r="AL460" s="245"/>
      <c r="AM460" s="245"/>
      <c r="AN460" s="245"/>
      <c r="AO460" s="245"/>
      <c r="AP460" s="245"/>
      <c r="AQ460" s="245"/>
      <c r="AR460" s="245"/>
      <c r="AS460" s="245"/>
      <c r="AT460" s="245"/>
      <c r="AU460" s="245"/>
      <c r="AV460" s="245"/>
      <c r="AW460" s="245"/>
      <c r="AX460" s="245"/>
      <c r="AY460" s="245"/>
      <c r="AZ460" s="245"/>
      <c r="BA460" s="245"/>
      <c r="BB460" s="245"/>
      <c r="BC460" s="245"/>
      <c r="BD460" s="245"/>
      <c r="BE460" s="245"/>
      <c r="BF460" s="245"/>
      <c r="BG460" s="245"/>
      <c r="BH460" s="245"/>
      <c r="BI460" s="245"/>
      <c r="BJ460" s="245"/>
      <c r="BK460" s="245"/>
      <c r="BL460" s="245"/>
      <c r="BM460" s="245"/>
    </row>
    <row r="461" spans="1:65" ht="18" customHeight="1" x14ac:dyDescent="0.25">
      <c r="A461" s="255">
        <v>428848</v>
      </c>
      <c r="B461" s="255" t="s">
        <v>112</v>
      </c>
      <c r="C461" s="245"/>
      <c r="D461" s="245"/>
      <c r="E461" s="245"/>
      <c r="F461" s="245"/>
      <c r="G461" s="245"/>
      <c r="H461" s="245"/>
      <c r="I461" s="245" t="s">
        <v>150</v>
      </c>
      <c r="J461" s="245" t="s">
        <v>150</v>
      </c>
      <c r="K461" s="245" t="s">
        <v>150</v>
      </c>
      <c r="L461" s="245" t="s">
        <v>150</v>
      </c>
      <c r="M461" s="245" t="s">
        <v>150</v>
      </c>
      <c r="N461" s="245"/>
      <c r="O461" s="245"/>
      <c r="P461" s="245"/>
      <c r="Q461" s="245"/>
      <c r="R461" s="245"/>
      <c r="S461" s="245"/>
      <c r="T461" s="245"/>
      <c r="U461" s="245"/>
      <c r="V461" s="245"/>
      <c r="W461" s="245"/>
      <c r="X461" s="245"/>
      <c r="Y461" s="245"/>
      <c r="Z461" s="245"/>
      <c r="AA461" s="245"/>
      <c r="AB461" s="245"/>
      <c r="AC461" s="245"/>
      <c r="AD461" s="245"/>
      <c r="AE461" s="245"/>
      <c r="AF461" s="245"/>
      <c r="AG461" s="245"/>
      <c r="AH461" s="245"/>
      <c r="AI461" s="245"/>
      <c r="AJ461" s="245"/>
      <c r="AK461" s="245"/>
      <c r="AL461" s="245"/>
      <c r="AM461" s="245"/>
      <c r="AN461" s="245"/>
      <c r="AO461" s="245"/>
      <c r="AP461" s="245"/>
      <c r="AQ461" s="245"/>
      <c r="AR461" s="245"/>
      <c r="AS461" s="245"/>
      <c r="AT461" s="245"/>
      <c r="AU461" s="245"/>
      <c r="AV461" s="245"/>
      <c r="AW461" s="245"/>
      <c r="AX461" s="245"/>
      <c r="AY461" s="245"/>
      <c r="AZ461" s="245"/>
      <c r="BA461" s="245"/>
      <c r="BB461" s="245"/>
      <c r="BC461" s="245"/>
      <c r="BD461" s="245"/>
      <c r="BE461" s="245"/>
      <c r="BF461" s="245"/>
      <c r="BG461" s="245"/>
      <c r="BH461" s="245"/>
      <c r="BI461" s="245"/>
      <c r="BJ461" s="245"/>
      <c r="BK461" s="245"/>
      <c r="BL461" s="245"/>
      <c r="BM461" s="245"/>
    </row>
    <row r="462" spans="1:65" ht="18" customHeight="1" x14ac:dyDescent="0.25">
      <c r="A462" s="255">
        <v>428849</v>
      </c>
      <c r="B462" s="255" t="s">
        <v>112</v>
      </c>
      <c r="C462" s="245"/>
      <c r="D462" s="245" t="s">
        <v>152</v>
      </c>
      <c r="E462" s="245" t="s">
        <v>152</v>
      </c>
      <c r="F462" s="245"/>
      <c r="G462" s="245"/>
      <c r="H462" s="245" t="s">
        <v>152</v>
      </c>
      <c r="I462" s="245" t="s">
        <v>150</v>
      </c>
      <c r="J462" s="245" t="s">
        <v>150</v>
      </c>
      <c r="K462" s="245" t="s">
        <v>150</v>
      </c>
      <c r="L462" s="245" t="s">
        <v>150</v>
      </c>
      <c r="M462" s="245" t="s">
        <v>150</v>
      </c>
      <c r="N462" s="245"/>
      <c r="O462" s="245"/>
      <c r="P462" s="245"/>
      <c r="Q462" s="245"/>
      <c r="R462" s="245"/>
      <c r="S462" s="245"/>
      <c r="T462" s="245"/>
      <c r="U462" s="245"/>
      <c r="V462" s="245"/>
      <c r="W462" s="245"/>
      <c r="X462" s="245"/>
      <c r="Y462" s="245"/>
      <c r="Z462" s="245"/>
      <c r="AA462" s="245"/>
      <c r="AB462" s="245"/>
      <c r="AC462" s="245"/>
      <c r="AD462" s="245"/>
      <c r="AE462" s="245"/>
      <c r="AF462" s="245"/>
      <c r="AG462" s="245"/>
      <c r="AH462" s="245"/>
      <c r="AI462" s="245"/>
      <c r="AJ462" s="245"/>
      <c r="AK462" s="245"/>
      <c r="AL462" s="245"/>
      <c r="AM462" s="245"/>
      <c r="AN462" s="245"/>
      <c r="AO462" s="245"/>
      <c r="AP462" s="245"/>
      <c r="AQ462" s="245"/>
      <c r="AR462" s="245"/>
      <c r="AS462" s="245"/>
      <c r="AT462" s="245"/>
      <c r="AU462" s="245"/>
      <c r="AV462" s="245"/>
      <c r="AW462" s="245"/>
      <c r="AX462" s="245"/>
      <c r="AY462" s="245"/>
      <c r="AZ462" s="245"/>
      <c r="BA462" s="245"/>
      <c r="BB462" s="245"/>
      <c r="BC462" s="245"/>
      <c r="BD462" s="245"/>
      <c r="BE462" s="245"/>
      <c r="BF462" s="245"/>
      <c r="BG462" s="245"/>
      <c r="BH462" s="245"/>
      <c r="BI462" s="245"/>
      <c r="BJ462" s="245"/>
      <c r="BK462" s="245"/>
      <c r="BL462" s="245"/>
      <c r="BM462" s="245"/>
    </row>
    <row r="463" spans="1:65" ht="18" customHeight="1" x14ac:dyDescent="0.25">
      <c r="A463" s="255">
        <v>428850</v>
      </c>
      <c r="B463" s="255" t="s">
        <v>112</v>
      </c>
      <c r="C463" s="245"/>
      <c r="D463" s="245" t="s">
        <v>152</v>
      </c>
      <c r="E463" s="245" t="s">
        <v>152</v>
      </c>
      <c r="F463" s="245"/>
      <c r="G463" s="245" t="s">
        <v>152</v>
      </c>
      <c r="H463" s="245" t="s">
        <v>152</v>
      </c>
      <c r="I463" s="245" t="s">
        <v>150</v>
      </c>
      <c r="J463" s="245" t="s">
        <v>150</v>
      </c>
      <c r="K463" s="245" t="s">
        <v>150</v>
      </c>
      <c r="L463" s="245" t="s">
        <v>150</v>
      </c>
      <c r="M463" s="245" t="s">
        <v>150</v>
      </c>
      <c r="N463" s="245"/>
      <c r="O463" s="245"/>
      <c r="P463" s="245"/>
      <c r="Q463" s="245"/>
      <c r="R463" s="245"/>
      <c r="S463" s="245"/>
      <c r="T463" s="245"/>
      <c r="U463" s="245"/>
      <c r="V463" s="245"/>
      <c r="W463" s="245"/>
      <c r="X463" s="245"/>
      <c r="Y463" s="245"/>
      <c r="Z463" s="245"/>
      <c r="AA463" s="245"/>
      <c r="AB463" s="245"/>
      <c r="AC463" s="245"/>
      <c r="AD463" s="245"/>
      <c r="AE463" s="245"/>
      <c r="AF463" s="245"/>
      <c r="AG463" s="245"/>
      <c r="AH463" s="245"/>
      <c r="AI463" s="245"/>
      <c r="AJ463" s="245"/>
      <c r="AK463" s="245"/>
      <c r="AL463" s="245"/>
      <c r="AM463" s="245"/>
      <c r="AN463" s="245"/>
      <c r="AO463" s="245"/>
      <c r="AP463" s="245"/>
      <c r="AQ463" s="245"/>
      <c r="AR463" s="245"/>
      <c r="AS463" s="245"/>
      <c r="AT463" s="245"/>
      <c r="AU463" s="245"/>
      <c r="AV463" s="245"/>
      <c r="AW463" s="245"/>
      <c r="AX463" s="245"/>
      <c r="AY463" s="245"/>
      <c r="AZ463" s="245"/>
      <c r="BA463" s="245"/>
      <c r="BB463" s="245"/>
      <c r="BC463" s="245"/>
      <c r="BD463" s="245"/>
      <c r="BE463" s="245"/>
      <c r="BF463" s="245"/>
      <c r="BG463" s="245"/>
      <c r="BH463" s="245"/>
      <c r="BI463" s="245"/>
      <c r="BJ463" s="245"/>
      <c r="BK463" s="245"/>
      <c r="BL463" s="245"/>
      <c r="BM463" s="245"/>
    </row>
    <row r="464" spans="1:65" ht="18" customHeight="1" x14ac:dyDescent="0.25">
      <c r="A464" s="255">
        <v>428851</v>
      </c>
      <c r="B464" s="255" t="s">
        <v>112</v>
      </c>
      <c r="C464" s="245"/>
      <c r="D464" s="245"/>
      <c r="E464" s="245"/>
      <c r="F464" s="245"/>
      <c r="G464" s="245"/>
      <c r="H464" s="245" t="s">
        <v>152</v>
      </c>
      <c r="I464" s="245" t="s">
        <v>150</v>
      </c>
      <c r="J464" s="245" t="s">
        <v>150</v>
      </c>
      <c r="K464" s="245" t="s">
        <v>150</v>
      </c>
      <c r="L464" s="245" t="s">
        <v>150</v>
      </c>
      <c r="M464" s="245" t="s">
        <v>150</v>
      </c>
      <c r="N464" s="245"/>
      <c r="O464" s="245"/>
      <c r="P464" s="245"/>
      <c r="Q464" s="245"/>
      <c r="R464" s="245"/>
      <c r="S464" s="245"/>
      <c r="T464" s="245"/>
      <c r="U464" s="245"/>
      <c r="V464" s="245"/>
      <c r="W464" s="245"/>
      <c r="X464" s="245"/>
      <c r="Y464" s="245"/>
      <c r="Z464" s="245"/>
      <c r="AA464" s="245"/>
      <c r="AB464" s="245"/>
      <c r="AC464" s="245"/>
      <c r="AD464" s="245"/>
      <c r="AE464" s="245"/>
      <c r="AF464" s="245"/>
      <c r="AG464" s="245"/>
      <c r="AH464" s="245"/>
      <c r="AI464" s="245"/>
      <c r="AJ464" s="245"/>
      <c r="AK464" s="245"/>
      <c r="AL464" s="245"/>
      <c r="AM464" s="245"/>
      <c r="AN464" s="245"/>
      <c r="AO464" s="245"/>
      <c r="AP464" s="245"/>
      <c r="AQ464" s="245"/>
      <c r="AR464" s="245"/>
      <c r="AS464" s="245"/>
      <c r="AT464" s="245"/>
      <c r="AU464" s="245"/>
      <c r="AV464" s="245"/>
      <c r="AW464" s="245"/>
      <c r="AX464" s="245"/>
      <c r="AY464" s="245"/>
      <c r="AZ464" s="245"/>
      <c r="BA464" s="245"/>
      <c r="BB464" s="245"/>
      <c r="BC464" s="245"/>
      <c r="BD464" s="245"/>
      <c r="BE464" s="245"/>
      <c r="BF464" s="245"/>
      <c r="BG464" s="245"/>
      <c r="BH464" s="245"/>
      <c r="BI464" s="245"/>
      <c r="BJ464" s="245"/>
      <c r="BK464" s="245"/>
      <c r="BL464" s="245"/>
      <c r="BM464" s="245"/>
    </row>
    <row r="465" spans="1:65" ht="18" customHeight="1" x14ac:dyDescent="0.25">
      <c r="A465" s="255">
        <v>428852</v>
      </c>
      <c r="B465" s="255" t="s">
        <v>112</v>
      </c>
      <c r="C465" s="245" t="s">
        <v>152</v>
      </c>
      <c r="D465" s="245" t="s">
        <v>152</v>
      </c>
      <c r="E465" s="245" t="s">
        <v>152</v>
      </c>
      <c r="F465" s="245" t="s">
        <v>150</v>
      </c>
      <c r="G465" s="245" t="s">
        <v>152</v>
      </c>
      <c r="H465" s="245" t="s">
        <v>150</v>
      </c>
      <c r="I465" s="245" t="s">
        <v>150</v>
      </c>
      <c r="J465" s="245" t="s">
        <v>150</v>
      </c>
      <c r="K465" s="245" t="s">
        <v>150</v>
      </c>
      <c r="L465" s="245" t="s">
        <v>150</v>
      </c>
      <c r="M465" s="245" t="s">
        <v>150</v>
      </c>
      <c r="N465" s="245"/>
      <c r="O465" s="245"/>
      <c r="P465" s="245"/>
      <c r="Q465" s="245"/>
      <c r="R465" s="245"/>
      <c r="S465" s="245"/>
      <c r="T465" s="245"/>
      <c r="U465" s="245"/>
      <c r="V465" s="245"/>
      <c r="W465" s="245"/>
      <c r="X465" s="245"/>
      <c r="Y465" s="245"/>
      <c r="Z465" s="245"/>
      <c r="AA465" s="245"/>
      <c r="AB465" s="245"/>
      <c r="AC465" s="245"/>
      <c r="AD465" s="245"/>
      <c r="AE465" s="245"/>
      <c r="AF465" s="245"/>
      <c r="AG465" s="245"/>
      <c r="AH465" s="245"/>
      <c r="AI465" s="245"/>
      <c r="AJ465" s="245"/>
      <c r="AK465" s="245"/>
      <c r="AL465" s="245"/>
      <c r="AM465" s="245"/>
      <c r="AN465" s="245"/>
      <c r="AO465" s="245"/>
      <c r="AP465" s="245"/>
      <c r="AQ465" s="245"/>
      <c r="AR465" s="245"/>
      <c r="AS465" s="245"/>
      <c r="AT465" s="245"/>
      <c r="AU465" s="245"/>
      <c r="AV465" s="245"/>
      <c r="AW465" s="245"/>
      <c r="AX465" s="245"/>
      <c r="AY465" s="245"/>
      <c r="AZ465" s="245"/>
      <c r="BA465" s="245"/>
      <c r="BB465" s="245"/>
      <c r="BC465" s="245"/>
      <c r="BD465" s="245"/>
      <c r="BE465" s="245"/>
      <c r="BF465" s="245"/>
      <c r="BG465" s="245"/>
      <c r="BH465" s="245"/>
      <c r="BI465" s="245"/>
      <c r="BJ465" s="245"/>
      <c r="BK465" s="245"/>
      <c r="BL465" s="245"/>
      <c r="BM465" s="245"/>
    </row>
    <row r="466" spans="1:65" ht="18" customHeight="1" x14ac:dyDescent="0.25">
      <c r="A466" s="255">
        <v>428853</v>
      </c>
      <c r="B466" s="255" t="s">
        <v>112</v>
      </c>
      <c r="C466" s="245" t="s">
        <v>152</v>
      </c>
      <c r="D466" s="245" t="s">
        <v>150</v>
      </c>
      <c r="E466" s="245" t="s">
        <v>152</v>
      </c>
      <c r="F466" s="245"/>
      <c r="G466" s="245"/>
      <c r="H466" s="245" t="s">
        <v>150</v>
      </c>
      <c r="I466" s="245" t="s">
        <v>150</v>
      </c>
      <c r="J466" s="245" t="s">
        <v>150</v>
      </c>
      <c r="K466" s="245" t="s">
        <v>150</v>
      </c>
      <c r="L466" s="245" t="s">
        <v>150</v>
      </c>
      <c r="M466" s="245" t="s">
        <v>150</v>
      </c>
      <c r="N466" s="245"/>
      <c r="O466" s="245"/>
      <c r="P466" s="245"/>
      <c r="Q466" s="245"/>
      <c r="R466" s="245"/>
      <c r="S466" s="245"/>
      <c r="T466" s="245"/>
      <c r="U466" s="245"/>
      <c r="V466" s="245"/>
      <c r="W466" s="245"/>
      <c r="X466" s="245"/>
      <c r="Y466" s="245"/>
      <c r="Z466" s="245"/>
      <c r="AA466" s="245"/>
      <c r="AB466" s="245"/>
      <c r="AC466" s="245"/>
      <c r="AD466" s="245"/>
      <c r="AE466" s="245"/>
      <c r="AF466" s="245"/>
      <c r="AG466" s="245"/>
      <c r="AH466" s="245"/>
      <c r="AI466" s="245"/>
      <c r="AJ466" s="245"/>
      <c r="AK466" s="245"/>
      <c r="AL466" s="245"/>
      <c r="AM466" s="245"/>
      <c r="AN466" s="245"/>
      <c r="AO466" s="245"/>
      <c r="AP466" s="245"/>
      <c r="AQ466" s="245"/>
      <c r="AR466" s="245"/>
      <c r="AS466" s="245"/>
      <c r="AT466" s="245"/>
      <c r="AU466" s="245"/>
      <c r="AV466" s="245"/>
      <c r="AW466" s="245"/>
      <c r="AX466" s="245"/>
      <c r="AY466" s="245"/>
      <c r="AZ466" s="245"/>
      <c r="BA466" s="245"/>
      <c r="BB466" s="245"/>
      <c r="BC466" s="245"/>
      <c r="BD466" s="245"/>
      <c r="BE466" s="245"/>
      <c r="BF466" s="245"/>
      <c r="BG466" s="245"/>
      <c r="BH466" s="245"/>
      <c r="BI466" s="245"/>
      <c r="BJ466" s="245"/>
      <c r="BK466" s="245"/>
      <c r="BL466" s="245"/>
      <c r="BM466" s="245"/>
    </row>
    <row r="467" spans="1:65" ht="18" customHeight="1" x14ac:dyDescent="0.25">
      <c r="A467" s="255">
        <v>428854</v>
      </c>
      <c r="B467" s="255" t="s">
        <v>112</v>
      </c>
      <c r="C467" s="245" t="s">
        <v>150</v>
      </c>
      <c r="D467" s="245" t="s">
        <v>150</v>
      </c>
      <c r="E467" s="245" t="s">
        <v>152</v>
      </c>
      <c r="F467" s="245" t="s">
        <v>150</v>
      </c>
      <c r="G467" s="245"/>
      <c r="H467" s="245"/>
      <c r="I467" s="245" t="s">
        <v>150</v>
      </c>
      <c r="J467" s="245" t="s">
        <v>150</v>
      </c>
      <c r="K467" s="245" t="s">
        <v>152</v>
      </c>
      <c r="L467" s="245"/>
      <c r="M467" s="245" t="s">
        <v>150</v>
      </c>
      <c r="N467" s="245"/>
      <c r="O467" s="245"/>
      <c r="P467" s="245"/>
      <c r="Q467" s="245"/>
      <c r="R467" s="245"/>
      <c r="S467" s="245"/>
      <c r="T467" s="245"/>
      <c r="U467" s="245"/>
      <c r="V467" s="245"/>
      <c r="W467" s="245"/>
      <c r="X467" s="245"/>
      <c r="Y467" s="245"/>
      <c r="Z467" s="245"/>
      <c r="AA467" s="245"/>
      <c r="AB467" s="245"/>
      <c r="AC467" s="245"/>
      <c r="AD467" s="245"/>
      <c r="AE467" s="245"/>
      <c r="AF467" s="245"/>
      <c r="AG467" s="245"/>
      <c r="AH467" s="245"/>
      <c r="AI467" s="245"/>
      <c r="AJ467" s="245"/>
      <c r="AK467" s="245"/>
      <c r="AL467" s="245"/>
      <c r="AM467" s="245"/>
      <c r="AN467" s="245"/>
      <c r="AO467" s="245"/>
      <c r="AP467" s="245"/>
      <c r="AQ467" s="245"/>
      <c r="AR467" s="245"/>
      <c r="AS467" s="245"/>
      <c r="AT467" s="245"/>
      <c r="AU467" s="245"/>
      <c r="AV467" s="245"/>
      <c r="AW467" s="245"/>
      <c r="AX467" s="245"/>
      <c r="AY467" s="245"/>
      <c r="AZ467" s="245"/>
      <c r="BA467" s="245"/>
      <c r="BB467" s="245"/>
      <c r="BC467" s="245"/>
      <c r="BD467" s="245"/>
      <c r="BE467" s="245"/>
      <c r="BF467" s="245"/>
      <c r="BG467" s="245"/>
      <c r="BH467" s="245"/>
      <c r="BI467" s="245"/>
      <c r="BJ467" s="245"/>
      <c r="BK467" s="245"/>
      <c r="BL467" s="245"/>
      <c r="BM467" s="245"/>
    </row>
    <row r="468" spans="1:65" ht="18" customHeight="1" x14ac:dyDescent="0.25">
      <c r="A468" s="255">
        <v>428855</v>
      </c>
      <c r="B468" s="255" t="s">
        <v>112</v>
      </c>
      <c r="C468" s="245"/>
      <c r="D468" s="245" t="s">
        <v>152</v>
      </c>
      <c r="E468" s="245"/>
      <c r="F468" s="245"/>
      <c r="G468" s="245"/>
      <c r="H468" s="245" t="s">
        <v>152</v>
      </c>
      <c r="I468" s="245" t="s">
        <v>150</v>
      </c>
      <c r="J468" s="245" t="s">
        <v>150</v>
      </c>
      <c r="K468" s="245" t="s">
        <v>150</v>
      </c>
      <c r="L468" s="245" t="s">
        <v>150</v>
      </c>
      <c r="M468" s="245" t="s">
        <v>150</v>
      </c>
      <c r="N468" s="245"/>
      <c r="O468" s="245"/>
      <c r="P468" s="245"/>
      <c r="Q468" s="245"/>
      <c r="R468" s="245"/>
      <c r="S468" s="245"/>
      <c r="T468" s="245"/>
      <c r="U468" s="245"/>
      <c r="V468" s="245"/>
      <c r="W468" s="245"/>
      <c r="X468" s="245"/>
      <c r="Y468" s="245"/>
      <c r="Z468" s="245"/>
      <c r="AA468" s="245"/>
      <c r="AB468" s="245"/>
      <c r="AC468" s="245"/>
      <c r="AD468" s="245"/>
      <c r="AE468" s="245"/>
      <c r="AF468" s="245"/>
      <c r="AG468" s="245"/>
      <c r="AH468" s="245"/>
      <c r="AI468" s="245"/>
      <c r="AJ468" s="245"/>
      <c r="AK468" s="245"/>
      <c r="AL468" s="245"/>
      <c r="AM468" s="245"/>
      <c r="AN468" s="245"/>
      <c r="AO468" s="245"/>
      <c r="AP468" s="245"/>
      <c r="AQ468" s="245"/>
      <c r="AR468" s="245"/>
      <c r="AS468" s="245"/>
      <c r="AT468" s="245"/>
      <c r="AU468" s="245"/>
      <c r="AV468" s="245"/>
      <c r="AW468" s="245"/>
      <c r="AX468" s="245"/>
      <c r="AY468" s="245"/>
      <c r="AZ468" s="245"/>
      <c r="BA468" s="245"/>
      <c r="BB468" s="245"/>
      <c r="BC468" s="245"/>
      <c r="BD468" s="245"/>
      <c r="BE468" s="245"/>
      <c r="BF468" s="245"/>
      <c r="BG468" s="245"/>
      <c r="BH468" s="245"/>
      <c r="BI468" s="245"/>
      <c r="BJ468" s="245"/>
      <c r="BK468" s="245"/>
      <c r="BL468" s="245"/>
      <c r="BM468" s="245"/>
    </row>
    <row r="469" spans="1:65" ht="18" customHeight="1" x14ac:dyDescent="0.25">
      <c r="A469" s="255">
        <v>428856</v>
      </c>
      <c r="B469" s="255" t="s">
        <v>112</v>
      </c>
      <c r="C469" s="245" t="s">
        <v>152</v>
      </c>
      <c r="D469" s="245" t="s">
        <v>152</v>
      </c>
      <c r="E469" s="245"/>
      <c r="F469" s="245"/>
      <c r="G469" s="245" t="s">
        <v>152</v>
      </c>
      <c r="H469" s="245" t="s">
        <v>152</v>
      </c>
      <c r="I469" s="245" t="s">
        <v>150</v>
      </c>
      <c r="J469" s="245" t="s">
        <v>150</v>
      </c>
      <c r="K469" s="245" t="s">
        <v>150</v>
      </c>
      <c r="L469" s="245" t="s">
        <v>150</v>
      </c>
      <c r="M469" s="245" t="s">
        <v>150</v>
      </c>
      <c r="N469" s="245"/>
      <c r="O469" s="245"/>
      <c r="P469" s="245"/>
      <c r="Q469" s="245"/>
      <c r="R469" s="245"/>
      <c r="S469" s="245"/>
      <c r="T469" s="245"/>
      <c r="U469" s="245"/>
      <c r="V469" s="245"/>
      <c r="W469" s="245"/>
      <c r="X469" s="245"/>
      <c r="Y469" s="245"/>
      <c r="Z469" s="245"/>
      <c r="AA469" s="245"/>
      <c r="AB469" s="245"/>
      <c r="AC469" s="245"/>
      <c r="AD469" s="245"/>
      <c r="AE469" s="245"/>
      <c r="AF469" s="245"/>
      <c r="AG469" s="245"/>
      <c r="AH469" s="245"/>
      <c r="AI469" s="245"/>
      <c r="AJ469" s="245"/>
      <c r="AK469" s="245"/>
      <c r="AL469" s="245"/>
      <c r="AM469" s="245"/>
      <c r="AN469" s="245"/>
      <c r="AO469" s="245"/>
      <c r="AP469" s="245"/>
      <c r="AQ469" s="245"/>
      <c r="AR469" s="245"/>
      <c r="AS469" s="245"/>
      <c r="AT469" s="245"/>
      <c r="AU469" s="245"/>
      <c r="AV469" s="245"/>
      <c r="AW469" s="245"/>
      <c r="AX469" s="245"/>
      <c r="AY469" s="245"/>
      <c r="AZ469" s="245"/>
      <c r="BA469" s="245"/>
      <c r="BB469" s="245"/>
      <c r="BC469" s="245"/>
      <c r="BD469" s="245"/>
      <c r="BE469" s="245"/>
      <c r="BF469" s="245"/>
      <c r="BG469" s="245"/>
      <c r="BH469" s="245"/>
      <c r="BI469" s="245"/>
      <c r="BJ469" s="245"/>
      <c r="BK469" s="245"/>
      <c r="BL469" s="245"/>
      <c r="BM469" s="245"/>
    </row>
    <row r="470" spans="1:65" ht="18" customHeight="1" x14ac:dyDescent="0.25">
      <c r="A470" s="255">
        <v>428857</v>
      </c>
      <c r="B470" s="255" t="s">
        <v>112</v>
      </c>
      <c r="C470" s="245"/>
      <c r="D470" s="245" t="s">
        <v>152</v>
      </c>
      <c r="E470" s="245"/>
      <c r="F470" s="245"/>
      <c r="G470" s="245" t="s">
        <v>152</v>
      </c>
      <c r="H470" s="245" t="s">
        <v>152</v>
      </c>
      <c r="I470" s="245" t="s">
        <v>150</v>
      </c>
      <c r="J470" s="245" t="s">
        <v>150</v>
      </c>
      <c r="K470" s="245" t="s">
        <v>150</v>
      </c>
      <c r="L470" s="245" t="s">
        <v>150</v>
      </c>
      <c r="M470" s="245" t="s">
        <v>150</v>
      </c>
      <c r="N470" s="245"/>
      <c r="O470" s="245"/>
      <c r="P470" s="245"/>
      <c r="Q470" s="245"/>
      <c r="R470" s="245"/>
      <c r="S470" s="245"/>
      <c r="T470" s="245"/>
      <c r="U470" s="245"/>
      <c r="V470" s="245"/>
      <c r="W470" s="245"/>
      <c r="X470" s="245"/>
      <c r="Y470" s="245"/>
      <c r="Z470" s="245"/>
      <c r="AA470" s="245"/>
      <c r="AB470" s="245"/>
      <c r="AC470" s="245"/>
      <c r="AD470" s="245"/>
      <c r="AE470" s="245"/>
      <c r="AF470" s="245"/>
      <c r="AG470" s="245"/>
      <c r="AH470" s="245"/>
      <c r="AI470" s="245"/>
      <c r="AJ470" s="245"/>
      <c r="AK470" s="245"/>
      <c r="AL470" s="245"/>
      <c r="AM470" s="245"/>
      <c r="AN470" s="245"/>
      <c r="AO470" s="245"/>
      <c r="AP470" s="245"/>
      <c r="AQ470" s="245"/>
      <c r="AR470" s="245"/>
      <c r="AS470" s="245"/>
      <c r="AT470" s="245"/>
      <c r="AU470" s="245"/>
      <c r="AV470" s="245"/>
      <c r="AW470" s="245"/>
      <c r="AX470" s="245"/>
      <c r="AY470" s="245"/>
      <c r="AZ470" s="245"/>
      <c r="BA470" s="245"/>
      <c r="BB470" s="245"/>
      <c r="BC470" s="245"/>
      <c r="BD470" s="245"/>
      <c r="BE470" s="245"/>
      <c r="BF470" s="245"/>
      <c r="BG470" s="245"/>
      <c r="BH470" s="245"/>
      <c r="BI470" s="245"/>
      <c r="BJ470" s="245"/>
      <c r="BK470" s="245"/>
      <c r="BL470" s="245"/>
      <c r="BM470" s="245"/>
    </row>
    <row r="471" spans="1:65" ht="18" customHeight="1" x14ac:dyDescent="0.25">
      <c r="A471" s="255">
        <v>428858</v>
      </c>
      <c r="B471" s="255" t="s">
        <v>112</v>
      </c>
      <c r="C471" s="245"/>
      <c r="D471" s="245"/>
      <c r="E471" s="245"/>
      <c r="F471" s="245" t="s">
        <v>152</v>
      </c>
      <c r="G471" s="245" t="s">
        <v>152</v>
      </c>
      <c r="H471" s="245" t="s">
        <v>150</v>
      </c>
      <c r="I471" s="245" t="s">
        <v>150</v>
      </c>
      <c r="J471" s="245" t="s">
        <v>150</v>
      </c>
      <c r="K471" s="245" t="s">
        <v>150</v>
      </c>
      <c r="L471" s="245" t="s">
        <v>150</v>
      </c>
      <c r="M471" s="245" t="s">
        <v>150</v>
      </c>
      <c r="N471" s="245"/>
      <c r="O471" s="245"/>
      <c r="P471" s="245"/>
      <c r="Q471" s="245"/>
      <c r="R471" s="245"/>
      <c r="S471" s="245"/>
      <c r="T471" s="245"/>
      <c r="U471" s="245"/>
      <c r="V471" s="245"/>
      <c r="W471" s="245"/>
      <c r="X471" s="245"/>
      <c r="Y471" s="245"/>
      <c r="Z471" s="245"/>
      <c r="AA471" s="245"/>
      <c r="AB471" s="245"/>
      <c r="AC471" s="245"/>
      <c r="AD471" s="245"/>
      <c r="AE471" s="245"/>
      <c r="AF471" s="245"/>
      <c r="AG471" s="245"/>
      <c r="AH471" s="245"/>
      <c r="AI471" s="245"/>
      <c r="AJ471" s="245"/>
      <c r="AK471" s="245"/>
      <c r="AL471" s="245"/>
      <c r="AM471" s="245"/>
      <c r="AN471" s="245"/>
      <c r="AO471" s="245"/>
      <c r="AP471" s="245"/>
      <c r="AQ471" s="245"/>
      <c r="AR471" s="245"/>
      <c r="AS471" s="245"/>
      <c r="AT471" s="245"/>
      <c r="AU471" s="245"/>
      <c r="AV471" s="245"/>
      <c r="AW471" s="245"/>
      <c r="AX471" s="245"/>
      <c r="AY471" s="245"/>
      <c r="AZ471" s="245"/>
      <c r="BA471" s="245"/>
      <c r="BB471" s="245"/>
      <c r="BC471" s="245"/>
      <c r="BD471" s="245"/>
      <c r="BE471" s="245"/>
      <c r="BF471" s="245"/>
      <c r="BG471" s="245"/>
      <c r="BH471" s="245"/>
      <c r="BI471" s="245"/>
      <c r="BJ471" s="245"/>
      <c r="BK471" s="245"/>
      <c r="BL471" s="245"/>
      <c r="BM471" s="245"/>
    </row>
    <row r="472" spans="1:65" ht="18" customHeight="1" x14ac:dyDescent="0.25">
      <c r="A472" s="255">
        <v>428859</v>
      </c>
      <c r="B472" s="255" t="s">
        <v>112</v>
      </c>
      <c r="C472" s="245" t="s">
        <v>150</v>
      </c>
      <c r="D472" s="245"/>
      <c r="E472" s="245"/>
      <c r="F472" s="245"/>
      <c r="G472" s="245"/>
      <c r="H472" s="245" t="s">
        <v>150</v>
      </c>
      <c r="I472" s="245" t="s">
        <v>150</v>
      </c>
      <c r="J472" s="245" t="s">
        <v>150</v>
      </c>
      <c r="K472" s="245" t="s">
        <v>150</v>
      </c>
      <c r="L472" s="245" t="s">
        <v>150</v>
      </c>
      <c r="M472" s="245" t="s">
        <v>150</v>
      </c>
      <c r="N472" s="245"/>
      <c r="O472" s="245"/>
      <c r="P472" s="245"/>
      <c r="Q472" s="245"/>
      <c r="R472" s="245"/>
      <c r="S472" s="245"/>
      <c r="T472" s="245"/>
      <c r="U472" s="245"/>
      <c r="V472" s="245"/>
      <c r="W472" s="245"/>
      <c r="X472" s="245"/>
      <c r="Y472" s="245"/>
      <c r="Z472" s="245"/>
      <c r="AA472" s="245"/>
      <c r="AB472" s="245"/>
      <c r="AC472" s="245"/>
      <c r="AD472" s="245"/>
      <c r="AE472" s="245"/>
      <c r="AF472" s="245"/>
      <c r="AG472" s="245"/>
      <c r="AH472" s="245"/>
      <c r="AI472" s="245"/>
      <c r="AJ472" s="245"/>
      <c r="AK472" s="245"/>
      <c r="AL472" s="245"/>
      <c r="AM472" s="245"/>
      <c r="AN472" s="245"/>
      <c r="AO472" s="245"/>
      <c r="AP472" s="245"/>
      <c r="AQ472" s="245"/>
      <c r="AR472" s="245"/>
      <c r="AS472" s="245"/>
      <c r="AT472" s="245"/>
      <c r="AU472" s="245"/>
      <c r="AV472" s="245"/>
      <c r="AW472" s="245"/>
      <c r="AX472" s="245"/>
      <c r="AY472" s="245"/>
      <c r="AZ472" s="245"/>
      <c r="BA472" s="245"/>
      <c r="BB472" s="245"/>
      <c r="BC472" s="245"/>
      <c r="BD472" s="245"/>
      <c r="BE472" s="245"/>
      <c r="BF472" s="245"/>
      <c r="BG472" s="245"/>
      <c r="BH472" s="245"/>
      <c r="BI472" s="245"/>
      <c r="BJ472" s="245"/>
      <c r="BK472" s="245"/>
      <c r="BL472" s="245"/>
      <c r="BM472" s="245"/>
    </row>
    <row r="473" spans="1:65" ht="18" customHeight="1" x14ac:dyDescent="0.25">
      <c r="A473" s="255">
        <v>428860</v>
      </c>
      <c r="B473" s="255" t="s">
        <v>112</v>
      </c>
      <c r="C473" s="245" t="s">
        <v>152</v>
      </c>
      <c r="D473" s="245" t="s">
        <v>152</v>
      </c>
      <c r="E473" s="245" t="s">
        <v>152</v>
      </c>
      <c r="F473" s="245" t="s">
        <v>152</v>
      </c>
      <c r="G473" s="245" t="s">
        <v>152</v>
      </c>
      <c r="H473" s="245" t="s">
        <v>152</v>
      </c>
      <c r="I473" s="245" t="s">
        <v>150</v>
      </c>
      <c r="J473" s="245" t="s">
        <v>150</v>
      </c>
      <c r="K473" s="245" t="s">
        <v>150</v>
      </c>
      <c r="L473" s="245" t="s">
        <v>150</v>
      </c>
      <c r="M473" s="245" t="s">
        <v>150</v>
      </c>
      <c r="N473" s="245"/>
      <c r="O473" s="245"/>
      <c r="P473" s="245"/>
      <c r="Q473" s="245"/>
      <c r="R473" s="245"/>
      <c r="S473" s="245"/>
      <c r="T473" s="245"/>
      <c r="U473" s="245"/>
      <c r="V473" s="245"/>
      <c r="W473" s="245"/>
      <c r="X473" s="245"/>
      <c r="Y473" s="245"/>
      <c r="Z473" s="245"/>
      <c r="AA473" s="245"/>
      <c r="AB473" s="245"/>
      <c r="AC473" s="245"/>
      <c r="AD473" s="245"/>
      <c r="AE473" s="245"/>
      <c r="AF473" s="245"/>
      <c r="AG473" s="245"/>
      <c r="AH473" s="245"/>
      <c r="AI473" s="245"/>
      <c r="AJ473" s="245"/>
      <c r="AK473" s="245"/>
      <c r="AL473" s="245"/>
      <c r="AM473" s="245"/>
      <c r="AN473" s="245"/>
      <c r="AO473" s="245"/>
      <c r="AP473" s="245"/>
      <c r="AQ473" s="245"/>
      <c r="AR473" s="245"/>
      <c r="AS473" s="245"/>
      <c r="AT473" s="245"/>
      <c r="AU473" s="245"/>
      <c r="AV473" s="245"/>
      <c r="AW473" s="245"/>
      <c r="AX473" s="245"/>
      <c r="AY473" s="245"/>
      <c r="AZ473" s="245"/>
      <c r="BA473" s="245"/>
      <c r="BB473" s="245"/>
      <c r="BC473" s="245"/>
      <c r="BD473" s="245"/>
      <c r="BE473" s="245"/>
      <c r="BF473" s="245"/>
      <c r="BG473" s="245"/>
      <c r="BH473" s="245"/>
      <c r="BI473" s="245"/>
      <c r="BJ473" s="245"/>
      <c r="BK473" s="245"/>
      <c r="BL473" s="245"/>
      <c r="BM473" s="245"/>
    </row>
    <row r="474" spans="1:65" ht="18" customHeight="1" x14ac:dyDescent="0.25">
      <c r="A474" s="255">
        <v>428861</v>
      </c>
      <c r="B474" s="255" t="s">
        <v>112</v>
      </c>
      <c r="C474" s="245"/>
      <c r="D474" s="245"/>
      <c r="E474" s="245"/>
      <c r="F474" s="245"/>
      <c r="G474" s="245" t="s">
        <v>150</v>
      </c>
      <c r="H474" s="245"/>
      <c r="I474" s="245" t="s">
        <v>150</v>
      </c>
      <c r="J474" s="245" t="s">
        <v>150</v>
      </c>
      <c r="K474" s="245" t="s">
        <v>150</v>
      </c>
      <c r="L474" s="245" t="s">
        <v>150</v>
      </c>
      <c r="M474" s="245" t="s">
        <v>150</v>
      </c>
      <c r="N474" s="245"/>
      <c r="O474" s="245"/>
      <c r="P474" s="245"/>
      <c r="Q474" s="245"/>
      <c r="R474" s="245"/>
      <c r="S474" s="245"/>
      <c r="T474" s="245"/>
      <c r="U474" s="245"/>
      <c r="V474" s="245"/>
      <c r="W474" s="245"/>
      <c r="X474" s="245"/>
      <c r="Y474" s="245"/>
      <c r="Z474" s="245"/>
      <c r="AA474" s="245"/>
      <c r="AB474" s="245"/>
      <c r="AC474" s="245"/>
      <c r="AD474" s="245"/>
      <c r="AE474" s="245"/>
      <c r="AF474" s="245"/>
      <c r="AG474" s="245"/>
      <c r="AH474" s="245"/>
      <c r="AI474" s="245"/>
      <c r="AJ474" s="245"/>
      <c r="AK474" s="245"/>
      <c r="AL474" s="245"/>
      <c r="AM474" s="245"/>
      <c r="AN474" s="245"/>
      <c r="AO474" s="245"/>
      <c r="AP474" s="245"/>
      <c r="AQ474" s="245"/>
      <c r="AR474" s="245"/>
      <c r="AS474" s="245"/>
      <c r="AT474" s="245"/>
      <c r="AU474" s="245"/>
      <c r="AV474" s="245"/>
      <c r="AW474" s="245"/>
      <c r="AX474" s="245"/>
      <c r="AY474" s="245"/>
      <c r="AZ474" s="245"/>
      <c r="BA474" s="245"/>
      <c r="BB474" s="245"/>
      <c r="BC474" s="245"/>
      <c r="BD474" s="245"/>
      <c r="BE474" s="245"/>
      <c r="BF474" s="245"/>
      <c r="BG474" s="245"/>
      <c r="BH474" s="245"/>
      <c r="BI474" s="245"/>
      <c r="BJ474" s="245"/>
      <c r="BK474" s="245"/>
      <c r="BL474" s="245"/>
      <c r="BM474" s="245"/>
    </row>
    <row r="475" spans="1:65" ht="18" customHeight="1" x14ac:dyDescent="0.25">
      <c r="A475" s="255">
        <v>428862</v>
      </c>
      <c r="B475" s="255" t="s">
        <v>112</v>
      </c>
      <c r="C475" s="245" t="s">
        <v>152</v>
      </c>
      <c r="D475" s="245" t="s">
        <v>152</v>
      </c>
      <c r="E475" s="245" t="s">
        <v>152</v>
      </c>
      <c r="F475" s="245" t="s">
        <v>152</v>
      </c>
      <c r="G475" s="245" t="s">
        <v>152</v>
      </c>
      <c r="H475" s="245" t="s">
        <v>152</v>
      </c>
      <c r="I475" s="245" t="s">
        <v>150</v>
      </c>
      <c r="J475" s="245" t="s">
        <v>150</v>
      </c>
      <c r="K475" s="245" t="s">
        <v>150</v>
      </c>
      <c r="L475" s="245" t="s">
        <v>150</v>
      </c>
      <c r="M475" s="245" t="s">
        <v>150</v>
      </c>
      <c r="N475" s="245"/>
      <c r="O475" s="245"/>
      <c r="P475" s="245"/>
      <c r="Q475" s="245"/>
      <c r="R475" s="245"/>
      <c r="S475" s="245"/>
      <c r="T475" s="245"/>
      <c r="U475" s="245"/>
      <c r="V475" s="245"/>
      <c r="W475" s="245"/>
      <c r="X475" s="245"/>
      <c r="Y475" s="245"/>
      <c r="Z475" s="245"/>
      <c r="AA475" s="245"/>
      <c r="AB475" s="245"/>
      <c r="AC475" s="245"/>
      <c r="AD475" s="245"/>
      <c r="AE475" s="245"/>
      <c r="AF475" s="245"/>
      <c r="AG475" s="245"/>
      <c r="AH475" s="245"/>
      <c r="AI475" s="245"/>
      <c r="AJ475" s="245"/>
      <c r="AK475" s="245"/>
      <c r="AL475" s="245"/>
      <c r="AM475" s="245"/>
      <c r="AN475" s="245"/>
      <c r="AO475" s="245"/>
      <c r="AP475" s="245"/>
      <c r="AQ475" s="245"/>
      <c r="AR475" s="245"/>
      <c r="AS475" s="245"/>
      <c r="AT475" s="245"/>
      <c r="AU475" s="245"/>
      <c r="AV475" s="245"/>
      <c r="AW475" s="245"/>
      <c r="AX475" s="245"/>
      <c r="AY475" s="245"/>
      <c r="AZ475" s="245"/>
      <c r="BA475" s="245"/>
      <c r="BB475" s="245"/>
      <c r="BC475" s="245"/>
      <c r="BD475" s="245"/>
      <c r="BE475" s="245"/>
      <c r="BF475" s="245"/>
      <c r="BG475" s="245"/>
      <c r="BH475" s="245"/>
      <c r="BI475" s="245"/>
      <c r="BJ475" s="245"/>
      <c r="BK475" s="245"/>
      <c r="BL475" s="245"/>
      <c r="BM475" s="245"/>
    </row>
    <row r="476" spans="1:65" ht="18" customHeight="1" x14ac:dyDescent="0.25">
      <c r="A476" s="255">
        <v>428864</v>
      </c>
      <c r="B476" s="255" t="s">
        <v>112</v>
      </c>
      <c r="C476" s="245" t="s">
        <v>152</v>
      </c>
      <c r="D476" s="245" t="s">
        <v>152</v>
      </c>
      <c r="E476" s="245" t="s">
        <v>152</v>
      </c>
      <c r="F476" s="245" t="s">
        <v>152</v>
      </c>
      <c r="G476" s="245" t="s">
        <v>152</v>
      </c>
      <c r="H476" s="245"/>
      <c r="I476" s="245" t="s">
        <v>150</v>
      </c>
      <c r="J476" s="245" t="s">
        <v>150</v>
      </c>
      <c r="K476" s="245" t="s">
        <v>150</v>
      </c>
      <c r="L476" s="245" t="s">
        <v>150</v>
      </c>
      <c r="M476" s="245" t="s">
        <v>150</v>
      </c>
      <c r="N476" s="245"/>
      <c r="O476" s="245"/>
      <c r="P476" s="245"/>
      <c r="Q476" s="245"/>
      <c r="R476" s="245"/>
      <c r="S476" s="245"/>
      <c r="T476" s="245"/>
      <c r="U476" s="245"/>
      <c r="V476" s="245"/>
      <c r="W476" s="245"/>
      <c r="X476" s="245"/>
      <c r="Y476" s="245"/>
      <c r="Z476" s="245"/>
      <c r="AA476" s="245"/>
      <c r="AB476" s="245"/>
      <c r="AC476" s="245"/>
      <c r="AD476" s="245"/>
      <c r="AE476" s="245"/>
      <c r="AF476" s="245"/>
      <c r="AG476" s="245"/>
      <c r="AH476" s="245"/>
      <c r="AI476" s="245"/>
      <c r="AJ476" s="245"/>
      <c r="AK476" s="245"/>
      <c r="AL476" s="245"/>
      <c r="AM476" s="245"/>
      <c r="AN476" s="245"/>
      <c r="AO476" s="245"/>
      <c r="AP476" s="245"/>
      <c r="AQ476" s="245"/>
      <c r="AR476" s="245"/>
      <c r="AS476" s="245"/>
      <c r="AT476" s="245"/>
      <c r="AU476" s="245"/>
      <c r="AV476" s="245"/>
      <c r="AW476" s="245"/>
      <c r="AX476" s="245"/>
      <c r="AY476" s="245"/>
      <c r="AZ476" s="245"/>
      <c r="BA476" s="245"/>
      <c r="BB476" s="245"/>
      <c r="BC476" s="245"/>
      <c r="BD476" s="245"/>
      <c r="BE476" s="245"/>
      <c r="BF476" s="245"/>
      <c r="BG476" s="245"/>
      <c r="BH476" s="245"/>
      <c r="BI476" s="245"/>
      <c r="BJ476" s="245"/>
      <c r="BK476" s="245"/>
      <c r="BL476" s="245"/>
      <c r="BM476" s="245"/>
    </row>
    <row r="477" spans="1:65" ht="18" customHeight="1" x14ac:dyDescent="0.25">
      <c r="A477" s="255">
        <v>428865</v>
      </c>
      <c r="B477" s="255" t="s">
        <v>112</v>
      </c>
      <c r="C477" s="245"/>
      <c r="D477" s="245" t="s">
        <v>152</v>
      </c>
      <c r="E477" s="245"/>
      <c r="F477" s="245"/>
      <c r="G477" s="245" t="s">
        <v>150</v>
      </c>
      <c r="H477" s="245" t="s">
        <v>150</v>
      </c>
      <c r="I477" s="245" t="s">
        <v>150</v>
      </c>
      <c r="J477" s="245" t="s">
        <v>150</v>
      </c>
      <c r="K477" s="245" t="s">
        <v>150</v>
      </c>
      <c r="L477" s="245" t="s">
        <v>150</v>
      </c>
      <c r="M477" s="245" t="s">
        <v>150</v>
      </c>
      <c r="N477" s="245"/>
      <c r="O477" s="245"/>
      <c r="P477" s="245"/>
      <c r="Q477" s="245"/>
      <c r="R477" s="245"/>
      <c r="S477" s="245"/>
      <c r="T477" s="245"/>
      <c r="U477" s="245"/>
      <c r="V477" s="245"/>
      <c r="W477" s="245"/>
      <c r="X477" s="245"/>
      <c r="Y477" s="245"/>
      <c r="Z477" s="245"/>
      <c r="AA477" s="245"/>
      <c r="AB477" s="245"/>
      <c r="AC477" s="245"/>
      <c r="AD477" s="245"/>
      <c r="AE477" s="245"/>
      <c r="AF477" s="245"/>
      <c r="AG477" s="245"/>
      <c r="AH477" s="245"/>
      <c r="AI477" s="245"/>
      <c r="AJ477" s="245"/>
      <c r="AK477" s="245"/>
      <c r="AL477" s="245"/>
      <c r="AM477" s="245"/>
      <c r="AN477" s="245"/>
      <c r="AO477" s="245"/>
      <c r="AP477" s="245"/>
      <c r="AQ477" s="245"/>
      <c r="AR477" s="245"/>
      <c r="AS477" s="245"/>
      <c r="AT477" s="245"/>
      <c r="AU477" s="245"/>
      <c r="AV477" s="245"/>
      <c r="AW477" s="245"/>
      <c r="AX477" s="245"/>
      <c r="AY477" s="245"/>
      <c r="AZ477" s="245"/>
      <c r="BA477" s="245"/>
      <c r="BB477" s="245"/>
      <c r="BC477" s="245"/>
      <c r="BD477" s="245"/>
      <c r="BE477" s="245"/>
      <c r="BF477" s="245"/>
      <c r="BG477" s="245"/>
      <c r="BH477" s="245"/>
      <c r="BI477" s="245"/>
      <c r="BJ477" s="245"/>
      <c r="BK477" s="245"/>
      <c r="BL477" s="245"/>
      <c r="BM477" s="245"/>
    </row>
    <row r="478" spans="1:65" ht="18" customHeight="1" x14ac:dyDescent="0.25">
      <c r="A478" s="255">
        <v>428866</v>
      </c>
      <c r="B478" s="255" t="s">
        <v>112</v>
      </c>
      <c r="C478" s="245" t="s">
        <v>152</v>
      </c>
      <c r="D478" s="245"/>
      <c r="E478" s="245"/>
      <c r="F478" s="245" t="s">
        <v>152</v>
      </c>
      <c r="G478" s="245" t="s">
        <v>152</v>
      </c>
      <c r="H478" s="245"/>
      <c r="I478" s="245" t="s">
        <v>150</v>
      </c>
      <c r="J478" s="245" t="s">
        <v>150</v>
      </c>
      <c r="K478" s="245" t="s">
        <v>150</v>
      </c>
      <c r="L478" s="245" t="s">
        <v>150</v>
      </c>
      <c r="M478" s="245" t="s">
        <v>150</v>
      </c>
      <c r="N478" s="245"/>
      <c r="O478" s="245"/>
      <c r="P478" s="245"/>
      <c r="Q478" s="245"/>
      <c r="R478" s="245"/>
      <c r="S478" s="245"/>
      <c r="T478" s="245"/>
      <c r="U478" s="245"/>
      <c r="V478" s="245"/>
      <c r="W478" s="245"/>
      <c r="X478" s="245"/>
      <c r="Y478" s="245"/>
      <c r="Z478" s="245"/>
      <c r="AA478" s="245"/>
      <c r="AB478" s="245"/>
      <c r="AC478" s="245"/>
      <c r="AD478" s="245"/>
      <c r="AE478" s="245"/>
      <c r="AF478" s="245"/>
      <c r="AG478" s="245"/>
      <c r="AH478" s="245"/>
      <c r="AI478" s="245"/>
      <c r="AJ478" s="245"/>
      <c r="AK478" s="245"/>
      <c r="AL478" s="245"/>
      <c r="AM478" s="245"/>
      <c r="AN478" s="245"/>
      <c r="AO478" s="245"/>
      <c r="AP478" s="245"/>
      <c r="AQ478" s="245"/>
      <c r="AR478" s="245"/>
      <c r="AS478" s="245"/>
      <c r="AT478" s="245"/>
      <c r="AU478" s="245"/>
      <c r="AV478" s="245"/>
      <c r="AW478" s="245"/>
      <c r="AX478" s="245"/>
      <c r="AY478" s="245"/>
      <c r="AZ478" s="245"/>
      <c r="BA478" s="245"/>
      <c r="BB478" s="245"/>
      <c r="BC478" s="245"/>
      <c r="BD478" s="245"/>
      <c r="BE478" s="245"/>
      <c r="BF478" s="245"/>
      <c r="BG478" s="245"/>
      <c r="BH478" s="245"/>
      <c r="BI478" s="245"/>
      <c r="BJ478" s="245"/>
      <c r="BK478" s="245"/>
      <c r="BL478" s="245"/>
      <c r="BM478" s="245"/>
    </row>
    <row r="479" spans="1:65" ht="18" customHeight="1" x14ac:dyDescent="0.25">
      <c r="A479" s="255">
        <v>428867</v>
      </c>
      <c r="B479" s="255" t="s">
        <v>112</v>
      </c>
      <c r="C479" s="245"/>
      <c r="D479" s="245" t="s">
        <v>152</v>
      </c>
      <c r="E479" s="245" t="s">
        <v>152</v>
      </c>
      <c r="F479" s="245" t="s">
        <v>152</v>
      </c>
      <c r="G479" s="245" t="s">
        <v>152</v>
      </c>
      <c r="H479" s="245" t="s">
        <v>152</v>
      </c>
      <c r="I479" s="245" t="s">
        <v>150</v>
      </c>
      <c r="J479" s="245" t="s">
        <v>150</v>
      </c>
      <c r="K479" s="245" t="s">
        <v>150</v>
      </c>
      <c r="L479" s="245" t="s">
        <v>150</v>
      </c>
      <c r="M479" s="245" t="s">
        <v>150</v>
      </c>
      <c r="N479" s="245"/>
      <c r="O479" s="245"/>
      <c r="P479" s="245"/>
      <c r="Q479" s="245"/>
      <c r="R479" s="245"/>
      <c r="S479" s="245"/>
      <c r="T479" s="245"/>
      <c r="U479" s="245"/>
      <c r="V479" s="245"/>
      <c r="W479" s="245"/>
      <c r="X479" s="245"/>
      <c r="Y479" s="245"/>
      <c r="Z479" s="245"/>
      <c r="AA479" s="245"/>
      <c r="AB479" s="245"/>
      <c r="AC479" s="245"/>
      <c r="AD479" s="245"/>
      <c r="AE479" s="245"/>
      <c r="AF479" s="245"/>
      <c r="AG479" s="245"/>
      <c r="AH479" s="245"/>
      <c r="AI479" s="245"/>
      <c r="AJ479" s="245"/>
      <c r="AK479" s="245"/>
      <c r="AL479" s="245"/>
      <c r="AM479" s="245"/>
      <c r="AN479" s="245"/>
      <c r="AO479" s="245"/>
      <c r="AP479" s="245"/>
      <c r="AQ479" s="245"/>
      <c r="AR479" s="245"/>
      <c r="AS479" s="245"/>
      <c r="AT479" s="245"/>
      <c r="AU479" s="245"/>
      <c r="AV479" s="245"/>
      <c r="AW479" s="245"/>
      <c r="AX479" s="245"/>
      <c r="AY479" s="245"/>
      <c r="AZ479" s="245"/>
      <c r="BA479" s="245"/>
      <c r="BB479" s="245"/>
      <c r="BC479" s="245"/>
      <c r="BD479" s="245"/>
      <c r="BE479" s="245"/>
      <c r="BF479" s="245"/>
      <c r="BG479" s="245"/>
      <c r="BH479" s="245"/>
      <c r="BI479" s="245"/>
      <c r="BJ479" s="245"/>
      <c r="BK479" s="245"/>
      <c r="BL479" s="245"/>
      <c r="BM479" s="245"/>
    </row>
    <row r="480" spans="1:65" ht="18" customHeight="1" x14ac:dyDescent="0.25">
      <c r="A480" s="255">
        <v>428868</v>
      </c>
      <c r="B480" s="255" t="s">
        <v>112</v>
      </c>
      <c r="C480" s="245" t="s">
        <v>152</v>
      </c>
      <c r="D480" s="245" t="s">
        <v>152</v>
      </c>
      <c r="E480" s="245" t="s">
        <v>152</v>
      </c>
      <c r="F480" s="245"/>
      <c r="G480" s="245" t="s">
        <v>152</v>
      </c>
      <c r="H480" s="245" t="s">
        <v>152</v>
      </c>
      <c r="I480" s="245" t="s">
        <v>150</v>
      </c>
      <c r="J480" s="245" t="s">
        <v>150</v>
      </c>
      <c r="K480" s="245" t="s">
        <v>150</v>
      </c>
      <c r="L480" s="245" t="s">
        <v>150</v>
      </c>
      <c r="M480" s="245" t="s">
        <v>150</v>
      </c>
      <c r="N480" s="245"/>
      <c r="O480" s="245"/>
      <c r="P480" s="245"/>
      <c r="Q480" s="245"/>
      <c r="R480" s="245"/>
      <c r="S480" s="245"/>
      <c r="T480" s="245"/>
      <c r="U480" s="245"/>
      <c r="V480" s="245"/>
      <c r="W480" s="245"/>
      <c r="X480" s="245"/>
      <c r="Y480" s="245"/>
      <c r="Z480" s="245"/>
      <c r="AA480" s="245"/>
      <c r="AB480" s="245"/>
      <c r="AC480" s="245"/>
      <c r="AD480" s="245"/>
      <c r="AE480" s="245"/>
      <c r="AF480" s="245"/>
      <c r="AG480" s="245"/>
      <c r="AH480" s="245"/>
      <c r="AI480" s="245"/>
      <c r="AJ480" s="245"/>
      <c r="AK480" s="245"/>
      <c r="AL480" s="245"/>
      <c r="AM480" s="245"/>
      <c r="AN480" s="245"/>
      <c r="AO480" s="245"/>
      <c r="AP480" s="245"/>
      <c r="AQ480" s="245"/>
      <c r="AR480" s="245"/>
      <c r="AS480" s="245"/>
      <c r="AT480" s="245"/>
      <c r="AU480" s="245"/>
      <c r="AV480" s="245"/>
      <c r="AW480" s="245"/>
      <c r="AX480" s="245"/>
      <c r="AY480" s="245"/>
      <c r="AZ480" s="245"/>
      <c r="BA480" s="245"/>
      <c r="BB480" s="245"/>
      <c r="BC480" s="245"/>
      <c r="BD480" s="245"/>
      <c r="BE480" s="245"/>
      <c r="BF480" s="245"/>
      <c r="BG480" s="245"/>
      <c r="BH480" s="245"/>
      <c r="BI480" s="245"/>
      <c r="BJ480" s="245"/>
      <c r="BK480" s="245"/>
      <c r="BL480" s="245"/>
      <c r="BM480" s="245"/>
    </row>
    <row r="481" spans="1:65" ht="18" customHeight="1" x14ac:dyDescent="0.25">
      <c r="A481" s="255">
        <v>428869</v>
      </c>
      <c r="B481" s="255" t="s">
        <v>112</v>
      </c>
      <c r="C481" s="245" t="s">
        <v>152</v>
      </c>
      <c r="D481" s="245" t="s">
        <v>150</v>
      </c>
      <c r="E481" s="245" t="s">
        <v>152</v>
      </c>
      <c r="F481" s="245" t="s">
        <v>150</v>
      </c>
      <c r="G481" s="245" t="s">
        <v>150</v>
      </c>
      <c r="H481" s="245" t="s">
        <v>150</v>
      </c>
      <c r="I481" s="245" t="s">
        <v>150</v>
      </c>
      <c r="J481" s="245" t="s">
        <v>150</v>
      </c>
      <c r="K481" s="245" t="s">
        <v>150</v>
      </c>
      <c r="L481" s="245" t="s">
        <v>150</v>
      </c>
      <c r="M481" s="245" t="s">
        <v>150</v>
      </c>
      <c r="N481" s="245"/>
      <c r="O481" s="245"/>
      <c r="P481" s="245"/>
      <c r="Q481" s="245"/>
      <c r="R481" s="245"/>
      <c r="S481" s="245"/>
      <c r="T481" s="245"/>
      <c r="U481" s="245"/>
      <c r="V481" s="245"/>
      <c r="W481" s="245"/>
      <c r="X481" s="245"/>
      <c r="Y481" s="245"/>
      <c r="Z481" s="245"/>
      <c r="AA481" s="245"/>
      <c r="AB481" s="245"/>
      <c r="AC481" s="245"/>
      <c r="AD481" s="245"/>
      <c r="AE481" s="245"/>
      <c r="AF481" s="245"/>
      <c r="AG481" s="245"/>
      <c r="AH481" s="245"/>
      <c r="AI481" s="245"/>
      <c r="AJ481" s="245"/>
      <c r="AK481" s="245"/>
      <c r="AL481" s="245"/>
      <c r="AM481" s="245"/>
      <c r="AN481" s="245"/>
      <c r="AO481" s="245"/>
      <c r="AP481" s="245"/>
      <c r="AQ481" s="245"/>
      <c r="AR481" s="245"/>
      <c r="AS481" s="245"/>
      <c r="AT481" s="245"/>
      <c r="AU481" s="245"/>
      <c r="AV481" s="245"/>
      <c r="AW481" s="245"/>
      <c r="AX481" s="245"/>
      <c r="AY481" s="245"/>
      <c r="AZ481" s="245"/>
      <c r="BA481" s="245"/>
      <c r="BB481" s="245"/>
      <c r="BC481" s="245"/>
      <c r="BD481" s="245"/>
      <c r="BE481" s="245"/>
      <c r="BF481" s="245"/>
      <c r="BG481" s="245"/>
      <c r="BH481" s="245"/>
      <c r="BI481" s="245"/>
      <c r="BJ481" s="245"/>
      <c r="BK481" s="245"/>
      <c r="BL481" s="245"/>
      <c r="BM481" s="245"/>
    </row>
    <row r="482" spans="1:65" ht="18" customHeight="1" x14ac:dyDescent="0.25">
      <c r="A482" s="255">
        <v>428870</v>
      </c>
      <c r="B482" s="255" t="s">
        <v>112</v>
      </c>
      <c r="C482" s="245" t="s">
        <v>152</v>
      </c>
      <c r="D482" s="245" t="s">
        <v>150</v>
      </c>
      <c r="E482" s="245"/>
      <c r="F482" s="245"/>
      <c r="G482" s="245" t="s">
        <v>152</v>
      </c>
      <c r="H482" s="245" t="s">
        <v>152</v>
      </c>
      <c r="I482" s="245" t="s">
        <v>150</v>
      </c>
      <c r="J482" s="245" t="s">
        <v>150</v>
      </c>
      <c r="K482" s="245" t="s">
        <v>150</v>
      </c>
      <c r="L482" s="245" t="s">
        <v>150</v>
      </c>
      <c r="M482" s="245" t="s">
        <v>150</v>
      </c>
      <c r="N482" s="245"/>
      <c r="O482" s="245"/>
      <c r="P482" s="245"/>
      <c r="Q482" s="245"/>
      <c r="R482" s="245"/>
      <c r="S482" s="245"/>
      <c r="T482" s="245"/>
      <c r="U482" s="245"/>
      <c r="V482" s="245"/>
      <c r="W482" s="245"/>
      <c r="X482" s="245"/>
      <c r="Y482" s="245"/>
      <c r="Z482" s="245"/>
      <c r="AA482" s="245"/>
      <c r="AB482" s="245"/>
      <c r="AC482" s="245"/>
      <c r="AD482" s="245"/>
      <c r="AE482" s="245"/>
      <c r="AF482" s="245"/>
      <c r="AG482" s="245"/>
      <c r="AH482" s="245"/>
      <c r="AI482" s="245"/>
      <c r="AJ482" s="245"/>
      <c r="AK482" s="245"/>
      <c r="AL482" s="245"/>
      <c r="AM482" s="245"/>
      <c r="AN482" s="245"/>
      <c r="AO482" s="245"/>
      <c r="AP482" s="245"/>
      <c r="AQ482" s="245"/>
      <c r="AR482" s="245"/>
      <c r="AS482" s="245"/>
      <c r="AT482" s="245"/>
      <c r="AU482" s="245"/>
      <c r="AV482" s="245"/>
      <c r="AW482" s="245"/>
      <c r="AX482" s="245"/>
      <c r="AY482" s="245"/>
      <c r="AZ482" s="245"/>
      <c r="BA482" s="245"/>
      <c r="BB482" s="245"/>
      <c r="BC482" s="245"/>
      <c r="BD482" s="245"/>
      <c r="BE482" s="245"/>
      <c r="BF482" s="245"/>
      <c r="BG482" s="245"/>
      <c r="BH482" s="245"/>
      <c r="BI482" s="245"/>
      <c r="BJ482" s="245"/>
      <c r="BK482" s="245"/>
      <c r="BL482" s="245"/>
      <c r="BM482" s="245"/>
    </row>
    <row r="483" spans="1:65" ht="18" customHeight="1" x14ac:dyDescent="0.25">
      <c r="A483" s="255">
        <v>428871</v>
      </c>
      <c r="B483" s="255" t="s">
        <v>112</v>
      </c>
      <c r="C483" s="245" t="s">
        <v>152</v>
      </c>
      <c r="D483" s="245" t="s">
        <v>152</v>
      </c>
      <c r="E483" s="245" t="s">
        <v>152</v>
      </c>
      <c r="F483" s="245" t="s">
        <v>152</v>
      </c>
      <c r="G483" s="245" t="s">
        <v>152</v>
      </c>
      <c r="H483" s="245" t="s">
        <v>152</v>
      </c>
      <c r="I483" s="245" t="s">
        <v>150</v>
      </c>
      <c r="J483" s="245" t="s">
        <v>150</v>
      </c>
      <c r="K483" s="245" t="s">
        <v>150</v>
      </c>
      <c r="L483" s="245" t="s">
        <v>150</v>
      </c>
      <c r="M483" s="245" t="s">
        <v>150</v>
      </c>
      <c r="N483" s="245"/>
      <c r="O483" s="245"/>
      <c r="P483" s="245"/>
      <c r="Q483" s="245"/>
      <c r="R483" s="245"/>
      <c r="S483" s="245"/>
      <c r="T483" s="245"/>
      <c r="U483" s="245"/>
      <c r="V483" s="245"/>
      <c r="W483" s="245"/>
      <c r="X483" s="245"/>
      <c r="Y483" s="245"/>
      <c r="Z483" s="245"/>
      <c r="AA483" s="245"/>
      <c r="AB483" s="245"/>
      <c r="AC483" s="245"/>
      <c r="AD483" s="245"/>
      <c r="AE483" s="245"/>
      <c r="AF483" s="245"/>
      <c r="AG483" s="245"/>
      <c r="AH483" s="245"/>
      <c r="AI483" s="245"/>
      <c r="AJ483" s="245"/>
      <c r="AK483" s="245"/>
      <c r="AL483" s="245"/>
      <c r="AM483" s="245"/>
      <c r="AN483" s="245"/>
      <c r="AO483" s="245"/>
      <c r="AP483" s="245"/>
      <c r="AQ483" s="245"/>
      <c r="AR483" s="245"/>
      <c r="AS483" s="245"/>
      <c r="AT483" s="245"/>
      <c r="AU483" s="245"/>
      <c r="AV483" s="245"/>
      <c r="AW483" s="245"/>
      <c r="AX483" s="245"/>
      <c r="AY483" s="245"/>
      <c r="AZ483" s="245"/>
      <c r="BA483" s="245"/>
      <c r="BB483" s="245"/>
      <c r="BC483" s="245"/>
      <c r="BD483" s="245"/>
      <c r="BE483" s="245"/>
      <c r="BF483" s="245"/>
      <c r="BG483" s="245"/>
      <c r="BH483" s="245"/>
      <c r="BI483" s="245"/>
      <c r="BJ483" s="245"/>
      <c r="BK483" s="245"/>
      <c r="BL483" s="245"/>
      <c r="BM483" s="245"/>
    </row>
    <row r="484" spans="1:65" ht="18" customHeight="1" x14ac:dyDescent="0.25">
      <c r="A484" s="255">
        <v>428872</v>
      </c>
      <c r="B484" s="255" t="s">
        <v>112</v>
      </c>
      <c r="C484" s="245" t="s">
        <v>152</v>
      </c>
      <c r="D484" s="245" t="s">
        <v>150</v>
      </c>
      <c r="E484" s="245" t="s">
        <v>152</v>
      </c>
      <c r="F484" s="245" t="s">
        <v>150</v>
      </c>
      <c r="G484" s="245" t="s">
        <v>150</v>
      </c>
      <c r="H484" s="245" t="s">
        <v>152</v>
      </c>
      <c r="I484" s="245" t="s">
        <v>150</v>
      </c>
      <c r="J484" s="245" t="s">
        <v>150</v>
      </c>
      <c r="K484" s="245" t="s">
        <v>150</v>
      </c>
      <c r="L484" s="245" t="s">
        <v>150</v>
      </c>
      <c r="M484" s="245" t="s">
        <v>150</v>
      </c>
      <c r="N484" s="245"/>
      <c r="O484" s="245"/>
      <c r="P484" s="245"/>
      <c r="Q484" s="245"/>
      <c r="R484" s="245"/>
      <c r="S484" s="245"/>
      <c r="T484" s="245"/>
      <c r="U484" s="245"/>
      <c r="V484" s="245"/>
      <c r="W484" s="245"/>
      <c r="X484" s="245"/>
      <c r="Y484" s="245"/>
      <c r="Z484" s="245"/>
      <c r="AA484" s="245"/>
      <c r="AB484" s="245"/>
      <c r="AC484" s="245"/>
      <c r="AD484" s="245"/>
      <c r="AE484" s="245"/>
      <c r="AF484" s="245"/>
      <c r="AG484" s="245"/>
      <c r="AH484" s="245"/>
      <c r="AI484" s="245"/>
      <c r="AJ484" s="245"/>
      <c r="AK484" s="245"/>
      <c r="AL484" s="245"/>
      <c r="AM484" s="245"/>
      <c r="AN484" s="245"/>
      <c r="AO484" s="245"/>
      <c r="AP484" s="245"/>
      <c r="AQ484" s="245"/>
      <c r="AR484" s="245"/>
      <c r="AS484" s="245"/>
      <c r="AT484" s="245"/>
      <c r="AU484" s="245"/>
      <c r="AV484" s="245"/>
      <c r="AW484" s="245"/>
      <c r="AX484" s="245"/>
      <c r="AY484" s="245"/>
      <c r="AZ484" s="245"/>
      <c r="BA484" s="245"/>
      <c r="BB484" s="245"/>
      <c r="BC484" s="245"/>
      <c r="BD484" s="245"/>
      <c r="BE484" s="245"/>
      <c r="BF484" s="245"/>
      <c r="BG484" s="245"/>
      <c r="BH484" s="245"/>
      <c r="BI484" s="245"/>
      <c r="BJ484" s="245"/>
      <c r="BK484" s="245"/>
      <c r="BL484" s="245"/>
      <c r="BM484" s="245"/>
    </row>
    <row r="485" spans="1:65" ht="18" customHeight="1" x14ac:dyDescent="0.25">
      <c r="A485" s="255">
        <v>428873</v>
      </c>
      <c r="B485" s="255" t="s">
        <v>112</v>
      </c>
      <c r="C485" s="245" t="s">
        <v>150</v>
      </c>
      <c r="D485" s="245" t="s">
        <v>150</v>
      </c>
      <c r="E485" s="245" t="s">
        <v>150</v>
      </c>
      <c r="F485" s="245"/>
      <c r="G485" s="245" t="s">
        <v>150</v>
      </c>
      <c r="H485" s="245" t="s">
        <v>152</v>
      </c>
      <c r="I485" s="245" t="s">
        <v>150</v>
      </c>
      <c r="J485" s="245" t="s">
        <v>150</v>
      </c>
      <c r="K485" s="245" t="s">
        <v>150</v>
      </c>
      <c r="L485" s="245" t="s">
        <v>150</v>
      </c>
      <c r="M485" s="245" t="s">
        <v>150</v>
      </c>
      <c r="N485" s="245"/>
      <c r="O485" s="245"/>
      <c r="P485" s="245"/>
      <c r="Q485" s="245"/>
      <c r="R485" s="245"/>
      <c r="S485" s="245"/>
      <c r="T485" s="245"/>
      <c r="U485" s="245"/>
      <c r="V485" s="245"/>
      <c r="W485" s="245"/>
      <c r="X485" s="245"/>
      <c r="Y485" s="245"/>
      <c r="Z485" s="245"/>
      <c r="AA485" s="245"/>
      <c r="AB485" s="245"/>
      <c r="AC485" s="245"/>
      <c r="AD485" s="245"/>
      <c r="AE485" s="245"/>
      <c r="AF485" s="245"/>
      <c r="AG485" s="245"/>
      <c r="AH485" s="245"/>
      <c r="AI485" s="245"/>
      <c r="AJ485" s="245"/>
      <c r="AK485" s="245"/>
      <c r="AL485" s="245"/>
      <c r="AM485" s="245"/>
      <c r="AN485" s="245"/>
      <c r="AO485" s="245"/>
      <c r="AP485" s="245"/>
      <c r="AQ485" s="245"/>
      <c r="AR485" s="245"/>
      <c r="AS485" s="245"/>
      <c r="AT485" s="245"/>
      <c r="AU485" s="245"/>
      <c r="AV485" s="245"/>
      <c r="AW485" s="245"/>
      <c r="AX485" s="245"/>
      <c r="AY485" s="245"/>
      <c r="AZ485" s="245"/>
      <c r="BA485" s="245"/>
      <c r="BB485" s="245"/>
      <c r="BC485" s="245"/>
      <c r="BD485" s="245"/>
      <c r="BE485" s="245"/>
      <c r="BF485" s="245"/>
      <c r="BG485" s="245"/>
      <c r="BH485" s="245"/>
      <c r="BI485" s="245"/>
      <c r="BJ485" s="245"/>
      <c r="BK485" s="245"/>
      <c r="BL485" s="245"/>
      <c r="BM485" s="245"/>
    </row>
    <row r="486" spans="1:65" ht="18" customHeight="1" x14ac:dyDescent="0.25">
      <c r="A486" s="255">
        <v>428874</v>
      </c>
      <c r="B486" s="255" t="s">
        <v>112</v>
      </c>
      <c r="C486" s="245"/>
      <c r="D486" s="245" t="s">
        <v>152</v>
      </c>
      <c r="E486" s="245" t="s">
        <v>150</v>
      </c>
      <c r="F486" s="245"/>
      <c r="G486" s="245" t="s">
        <v>150</v>
      </c>
      <c r="H486" s="245" t="s">
        <v>152</v>
      </c>
      <c r="I486" s="245" t="s">
        <v>150</v>
      </c>
      <c r="J486" s="245" t="s">
        <v>150</v>
      </c>
      <c r="K486" s="245" t="s">
        <v>150</v>
      </c>
      <c r="L486" s="245" t="s">
        <v>150</v>
      </c>
      <c r="M486" s="245" t="s">
        <v>150</v>
      </c>
      <c r="N486" s="245"/>
      <c r="O486" s="245"/>
      <c r="P486" s="245"/>
      <c r="Q486" s="245"/>
      <c r="R486" s="245"/>
      <c r="S486" s="245"/>
      <c r="T486" s="245"/>
      <c r="U486" s="245"/>
      <c r="V486" s="245"/>
      <c r="W486" s="245"/>
      <c r="X486" s="245"/>
      <c r="Y486" s="245"/>
      <c r="Z486" s="245"/>
      <c r="AA486" s="245"/>
      <c r="AB486" s="245"/>
      <c r="AC486" s="245"/>
      <c r="AD486" s="245"/>
      <c r="AE486" s="245"/>
      <c r="AF486" s="245"/>
      <c r="AG486" s="245"/>
      <c r="AH486" s="245"/>
      <c r="AI486" s="245"/>
      <c r="AJ486" s="245"/>
      <c r="AK486" s="245"/>
      <c r="AL486" s="245"/>
      <c r="AM486" s="245"/>
      <c r="AN486" s="245"/>
      <c r="AO486" s="245"/>
      <c r="AP486" s="245"/>
      <c r="AQ486" s="245"/>
      <c r="AR486" s="245"/>
      <c r="AS486" s="245"/>
      <c r="AT486" s="245"/>
      <c r="AU486" s="245"/>
      <c r="AV486" s="245"/>
      <c r="AW486" s="245"/>
      <c r="AX486" s="245"/>
      <c r="AY486" s="245"/>
      <c r="AZ486" s="245"/>
      <c r="BA486" s="245"/>
      <c r="BB486" s="245"/>
      <c r="BC486" s="245"/>
      <c r="BD486" s="245"/>
      <c r="BE486" s="245"/>
      <c r="BF486" s="245"/>
      <c r="BG486" s="245"/>
      <c r="BH486" s="245"/>
      <c r="BI486" s="245"/>
      <c r="BJ486" s="245"/>
      <c r="BK486" s="245"/>
      <c r="BL486" s="245"/>
      <c r="BM486" s="245"/>
    </row>
    <row r="487" spans="1:65" ht="18" customHeight="1" x14ac:dyDescent="0.25">
      <c r="A487" s="255">
        <v>428875</v>
      </c>
      <c r="B487" s="255" t="s">
        <v>112</v>
      </c>
      <c r="C487" s="245" t="s">
        <v>150</v>
      </c>
      <c r="D487" s="245" t="s">
        <v>150</v>
      </c>
      <c r="E487" s="245" t="s">
        <v>150</v>
      </c>
      <c r="F487" s="245" t="s">
        <v>150</v>
      </c>
      <c r="G487" s="245" t="s">
        <v>150</v>
      </c>
      <c r="H487" s="245" t="s">
        <v>150</v>
      </c>
      <c r="I487" s="245" t="s">
        <v>150</v>
      </c>
      <c r="J487" s="245" t="s">
        <v>150</v>
      </c>
      <c r="K487" s="245" t="s">
        <v>150</v>
      </c>
      <c r="L487" s="245" t="s">
        <v>150</v>
      </c>
      <c r="M487" s="245" t="s">
        <v>150</v>
      </c>
      <c r="N487" s="245"/>
      <c r="O487" s="245"/>
      <c r="P487" s="245"/>
      <c r="Q487" s="245"/>
      <c r="R487" s="245"/>
      <c r="S487" s="245"/>
      <c r="T487" s="245"/>
      <c r="U487" s="245"/>
      <c r="V487" s="245"/>
      <c r="W487" s="245"/>
      <c r="X487" s="245"/>
      <c r="Y487" s="245"/>
      <c r="Z487" s="245"/>
      <c r="AA487" s="245"/>
      <c r="AB487" s="245"/>
      <c r="AC487" s="245"/>
      <c r="AD487" s="245"/>
      <c r="AE487" s="245"/>
      <c r="AF487" s="245"/>
      <c r="AG487" s="245"/>
      <c r="AH487" s="245"/>
      <c r="AI487" s="245"/>
      <c r="AJ487" s="245"/>
      <c r="AK487" s="245"/>
      <c r="AL487" s="245"/>
      <c r="AM487" s="245"/>
      <c r="AN487" s="245"/>
      <c r="AO487" s="245"/>
      <c r="AP487" s="245"/>
      <c r="AQ487" s="245"/>
      <c r="AR487" s="245"/>
      <c r="AS487" s="245"/>
      <c r="AT487" s="245"/>
      <c r="AU487" s="245"/>
      <c r="AV487" s="245"/>
      <c r="AW487" s="245"/>
      <c r="AX487" s="245"/>
      <c r="AY487" s="245"/>
      <c r="AZ487" s="245"/>
      <c r="BA487" s="245"/>
      <c r="BB487" s="245"/>
      <c r="BC487" s="245"/>
      <c r="BD487" s="245"/>
      <c r="BE487" s="245"/>
      <c r="BF487" s="245"/>
      <c r="BG487" s="245"/>
      <c r="BH487" s="245"/>
      <c r="BI487" s="245"/>
      <c r="BJ487" s="245"/>
      <c r="BK487" s="245"/>
      <c r="BL487" s="245"/>
      <c r="BM487" s="245"/>
    </row>
    <row r="488" spans="1:65" ht="18" customHeight="1" x14ac:dyDescent="0.25">
      <c r="A488" s="255">
        <v>428876</v>
      </c>
      <c r="B488" s="255" t="s">
        <v>112</v>
      </c>
      <c r="C488" s="245" t="s">
        <v>152</v>
      </c>
      <c r="D488" s="245" t="s">
        <v>152</v>
      </c>
      <c r="E488" s="245" t="s">
        <v>152</v>
      </c>
      <c r="F488" s="245" t="s">
        <v>152</v>
      </c>
      <c r="G488" s="245" t="s">
        <v>152</v>
      </c>
      <c r="H488" s="245" t="s">
        <v>152</v>
      </c>
      <c r="I488" s="245" t="s">
        <v>150</v>
      </c>
      <c r="J488" s="245" t="s">
        <v>150</v>
      </c>
      <c r="K488" s="245" t="s">
        <v>150</v>
      </c>
      <c r="L488" s="245" t="s">
        <v>150</v>
      </c>
      <c r="M488" s="245" t="s">
        <v>150</v>
      </c>
      <c r="N488" s="245"/>
      <c r="O488" s="245"/>
      <c r="P488" s="245"/>
      <c r="Q488" s="245"/>
      <c r="R488" s="245"/>
      <c r="S488" s="245"/>
      <c r="T488" s="245"/>
      <c r="U488" s="245"/>
      <c r="V488" s="245"/>
      <c r="W488" s="245"/>
      <c r="X488" s="245"/>
      <c r="Y488" s="245"/>
      <c r="Z488" s="245"/>
      <c r="AA488" s="245"/>
      <c r="AB488" s="245"/>
      <c r="AC488" s="245"/>
      <c r="AD488" s="245"/>
      <c r="AE488" s="245"/>
      <c r="AF488" s="245"/>
      <c r="AG488" s="245"/>
      <c r="AH488" s="245"/>
      <c r="AI488" s="245"/>
      <c r="AJ488" s="245"/>
      <c r="AK488" s="245"/>
      <c r="AL488" s="245"/>
      <c r="AM488" s="245"/>
      <c r="AN488" s="245"/>
      <c r="AO488" s="245"/>
      <c r="AP488" s="245"/>
      <c r="AQ488" s="245"/>
      <c r="AR488" s="245"/>
      <c r="AS488" s="245"/>
      <c r="AT488" s="245"/>
      <c r="AU488" s="245"/>
      <c r="AV488" s="245"/>
      <c r="AW488" s="245"/>
      <c r="AX488" s="245"/>
      <c r="AY488" s="245"/>
      <c r="AZ488" s="245"/>
      <c r="BA488" s="245"/>
      <c r="BB488" s="245"/>
      <c r="BC488" s="245"/>
      <c r="BD488" s="245"/>
      <c r="BE488" s="245"/>
      <c r="BF488" s="245"/>
      <c r="BG488" s="245"/>
      <c r="BH488" s="245"/>
      <c r="BI488" s="245"/>
      <c r="BJ488" s="245"/>
      <c r="BK488" s="245"/>
      <c r="BL488" s="245"/>
      <c r="BM488" s="245"/>
    </row>
    <row r="489" spans="1:65" ht="18" customHeight="1" x14ac:dyDescent="0.25">
      <c r="A489" s="255">
        <v>428877</v>
      </c>
      <c r="B489" s="255" t="s">
        <v>112</v>
      </c>
      <c r="C489" s="245"/>
      <c r="D489" s="245" t="s">
        <v>152</v>
      </c>
      <c r="E489" s="245"/>
      <c r="F489" s="245"/>
      <c r="G489" s="245"/>
      <c r="H489" s="245"/>
      <c r="I489" s="245" t="s">
        <v>150</v>
      </c>
      <c r="J489" s="245" t="s">
        <v>150</v>
      </c>
      <c r="K489" s="245" t="s">
        <v>150</v>
      </c>
      <c r="L489" s="245" t="s">
        <v>150</v>
      </c>
      <c r="M489" s="245" t="s">
        <v>150</v>
      </c>
      <c r="N489" s="245"/>
      <c r="O489" s="245"/>
      <c r="P489" s="245"/>
      <c r="Q489" s="245"/>
      <c r="R489" s="245"/>
      <c r="S489" s="245"/>
      <c r="T489" s="245"/>
      <c r="U489" s="245"/>
      <c r="V489" s="245"/>
      <c r="W489" s="245"/>
      <c r="X489" s="245"/>
      <c r="Y489" s="245"/>
      <c r="Z489" s="245"/>
      <c r="AA489" s="245"/>
      <c r="AB489" s="245"/>
      <c r="AC489" s="245"/>
      <c r="AD489" s="245"/>
      <c r="AE489" s="245"/>
      <c r="AF489" s="245"/>
      <c r="AG489" s="245"/>
      <c r="AH489" s="245"/>
      <c r="AI489" s="245"/>
      <c r="AJ489" s="245"/>
      <c r="AK489" s="245"/>
      <c r="AL489" s="245"/>
      <c r="AM489" s="245"/>
      <c r="AN489" s="245"/>
      <c r="AO489" s="245"/>
      <c r="AP489" s="245"/>
      <c r="AQ489" s="245"/>
      <c r="AR489" s="245"/>
      <c r="AS489" s="245"/>
      <c r="AT489" s="245"/>
      <c r="AU489" s="245"/>
      <c r="AV489" s="245"/>
      <c r="AW489" s="245"/>
      <c r="AX489" s="245"/>
      <c r="AY489" s="245"/>
      <c r="AZ489" s="245"/>
      <c r="BA489" s="245"/>
      <c r="BB489" s="245"/>
      <c r="BC489" s="245"/>
      <c r="BD489" s="245"/>
      <c r="BE489" s="245"/>
      <c r="BF489" s="245"/>
      <c r="BG489" s="245"/>
      <c r="BH489" s="245"/>
      <c r="BI489" s="245"/>
      <c r="BJ489" s="245"/>
      <c r="BK489" s="245"/>
      <c r="BL489" s="245"/>
      <c r="BM489" s="245"/>
    </row>
    <row r="490" spans="1:65" ht="18" customHeight="1" x14ac:dyDescent="0.25">
      <c r="A490" s="255">
        <v>428878</v>
      </c>
      <c r="B490" s="255" t="s">
        <v>112</v>
      </c>
      <c r="C490" s="245" t="s">
        <v>152</v>
      </c>
      <c r="D490" s="245" t="s">
        <v>152</v>
      </c>
      <c r="E490" s="245" t="s">
        <v>152</v>
      </c>
      <c r="F490" s="245" t="s">
        <v>152</v>
      </c>
      <c r="G490" s="245" t="s">
        <v>152</v>
      </c>
      <c r="H490" s="245" t="s">
        <v>152</v>
      </c>
      <c r="I490" s="245" t="s">
        <v>150</v>
      </c>
      <c r="J490" s="245" t="s">
        <v>150</v>
      </c>
      <c r="K490" s="245" t="s">
        <v>150</v>
      </c>
      <c r="L490" s="245" t="s">
        <v>150</v>
      </c>
      <c r="M490" s="245" t="s">
        <v>150</v>
      </c>
      <c r="N490" s="245"/>
      <c r="O490" s="245"/>
      <c r="P490" s="245"/>
      <c r="Q490" s="245"/>
      <c r="R490" s="245"/>
      <c r="S490" s="245"/>
      <c r="T490" s="245"/>
      <c r="U490" s="245"/>
      <c r="V490" s="245"/>
      <c r="W490" s="245"/>
      <c r="X490" s="245"/>
      <c r="Y490" s="245"/>
      <c r="Z490" s="245"/>
      <c r="AA490" s="245"/>
      <c r="AB490" s="245"/>
      <c r="AC490" s="245"/>
      <c r="AD490" s="245"/>
      <c r="AE490" s="245"/>
      <c r="AF490" s="245"/>
      <c r="AG490" s="245"/>
      <c r="AH490" s="245"/>
      <c r="AI490" s="245"/>
      <c r="AJ490" s="245"/>
      <c r="AK490" s="245"/>
      <c r="AL490" s="245"/>
      <c r="AM490" s="245"/>
      <c r="AN490" s="245"/>
      <c r="AO490" s="245"/>
      <c r="AP490" s="245"/>
      <c r="AQ490" s="245"/>
      <c r="AR490" s="245"/>
      <c r="AS490" s="245"/>
      <c r="AT490" s="245"/>
      <c r="AU490" s="245"/>
      <c r="AV490" s="245"/>
      <c r="AW490" s="245"/>
      <c r="AX490" s="245"/>
      <c r="AY490" s="245"/>
      <c r="AZ490" s="245"/>
      <c r="BA490" s="245"/>
      <c r="BB490" s="245"/>
      <c r="BC490" s="245"/>
      <c r="BD490" s="245"/>
      <c r="BE490" s="245"/>
      <c r="BF490" s="245"/>
      <c r="BG490" s="245"/>
      <c r="BH490" s="245"/>
      <c r="BI490" s="245"/>
      <c r="BJ490" s="245"/>
      <c r="BK490" s="245"/>
      <c r="BL490" s="245"/>
      <c r="BM490" s="245"/>
    </row>
    <row r="491" spans="1:65" ht="18" customHeight="1" x14ac:dyDescent="0.25">
      <c r="A491" s="255">
        <v>428879</v>
      </c>
      <c r="B491" s="255" t="s">
        <v>112</v>
      </c>
      <c r="C491" s="245"/>
      <c r="D491" s="245" t="s">
        <v>152</v>
      </c>
      <c r="E491" s="245" t="s">
        <v>150</v>
      </c>
      <c r="F491" s="245"/>
      <c r="G491" s="245" t="s">
        <v>150</v>
      </c>
      <c r="H491" s="245"/>
      <c r="I491" s="245" t="s">
        <v>150</v>
      </c>
      <c r="J491" s="245" t="s">
        <v>150</v>
      </c>
      <c r="K491" s="245" t="s">
        <v>150</v>
      </c>
      <c r="L491" s="245" t="s">
        <v>150</v>
      </c>
      <c r="M491" s="245" t="s">
        <v>150</v>
      </c>
      <c r="N491" s="245"/>
      <c r="O491" s="245"/>
      <c r="P491" s="245"/>
      <c r="Q491" s="245"/>
      <c r="R491" s="245"/>
      <c r="S491" s="245"/>
      <c r="T491" s="245"/>
      <c r="U491" s="245"/>
      <c r="V491" s="245"/>
      <c r="W491" s="245"/>
      <c r="X491" s="245"/>
      <c r="Y491" s="245"/>
      <c r="Z491" s="245"/>
      <c r="AA491" s="245"/>
      <c r="AB491" s="245"/>
      <c r="AC491" s="245"/>
      <c r="AD491" s="245"/>
      <c r="AE491" s="245"/>
      <c r="AF491" s="245"/>
      <c r="AG491" s="245"/>
      <c r="AH491" s="245"/>
      <c r="AI491" s="245"/>
      <c r="AJ491" s="245"/>
      <c r="AK491" s="245"/>
      <c r="AL491" s="245"/>
      <c r="AM491" s="245"/>
      <c r="AN491" s="245"/>
      <c r="AO491" s="245"/>
      <c r="AP491" s="245"/>
      <c r="AQ491" s="245"/>
      <c r="AR491" s="245"/>
      <c r="AS491" s="245"/>
      <c r="AT491" s="245"/>
      <c r="AU491" s="245"/>
      <c r="AV491" s="245"/>
      <c r="AW491" s="245"/>
      <c r="AX491" s="245"/>
      <c r="AY491" s="245"/>
      <c r="AZ491" s="245"/>
      <c r="BA491" s="245"/>
      <c r="BB491" s="245"/>
      <c r="BC491" s="245"/>
      <c r="BD491" s="245"/>
      <c r="BE491" s="245"/>
      <c r="BF491" s="245"/>
      <c r="BG491" s="245"/>
      <c r="BH491" s="245"/>
      <c r="BI491" s="245"/>
      <c r="BJ491" s="245"/>
      <c r="BK491" s="245"/>
      <c r="BL491" s="245"/>
      <c r="BM491" s="245"/>
    </row>
    <row r="492" spans="1:65" ht="18" customHeight="1" x14ac:dyDescent="0.25">
      <c r="A492" s="255">
        <v>428880</v>
      </c>
      <c r="B492" s="255" t="s">
        <v>112</v>
      </c>
      <c r="C492" s="245" t="s">
        <v>152</v>
      </c>
      <c r="D492" s="245" t="s">
        <v>152</v>
      </c>
      <c r="E492" s="245" t="s">
        <v>150</v>
      </c>
      <c r="F492" s="245" t="s">
        <v>152</v>
      </c>
      <c r="G492" s="245" t="s">
        <v>150</v>
      </c>
      <c r="H492" s="245" t="s">
        <v>152</v>
      </c>
      <c r="I492" s="245" t="s">
        <v>150</v>
      </c>
      <c r="J492" s="245" t="s">
        <v>150</v>
      </c>
      <c r="K492" s="245" t="s">
        <v>150</v>
      </c>
      <c r="L492" s="245" t="s">
        <v>150</v>
      </c>
      <c r="M492" s="245" t="s">
        <v>150</v>
      </c>
      <c r="N492" s="245"/>
      <c r="O492" s="245"/>
      <c r="P492" s="245"/>
      <c r="Q492" s="245"/>
      <c r="R492" s="245"/>
      <c r="S492" s="245"/>
      <c r="T492" s="245"/>
      <c r="U492" s="245"/>
      <c r="V492" s="245"/>
      <c r="W492" s="245"/>
      <c r="X492" s="245"/>
      <c r="Y492" s="245"/>
      <c r="Z492" s="245"/>
      <c r="AA492" s="245"/>
      <c r="AB492" s="245"/>
      <c r="AC492" s="245"/>
      <c r="AD492" s="245"/>
      <c r="AE492" s="245"/>
      <c r="AF492" s="245"/>
      <c r="AG492" s="245"/>
      <c r="AH492" s="245"/>
      <c r="AI492" s="245"/>
      <c r="AJ492" s="245"/>
      <c r="AK492" s="245"/>
      <c r="AL492" s="245"/>
      <c r="AM492" s="245"/>
      <c r="AN492" s="245"/>
      <c r="AO492" s="245"/>
      <c r="AP492" s="245"/>
      <c r="AQ492" s="245"/>
      <c r="AR492" s="245"/>
      <c r="AS492" s="245"/>
      <c r="AT492" s="245"/>
      <c r="AU492" s="245"/>
      <c r="AV492" s="245"/>
      <c r="AW492" s="245"/>
      <c r="AX492" s="245"/>
      <c r="AY492" s="245"/>
      <c r="AZ492" s="245"/>
      <c r="BA492" s="245"/>
      <c r="BB492" s="245"/>
      <c r="BC492" s="245"/>
      <c r="BD492" s="245"/>
      <c r="BE492" s="245"/>
      <c r="BF492" s="245"/>
      <c r="BG492" s="245"/>
      <c r="BH492" s="245"/>
      <c r="BI492" s="245"/>
      <c r="BJ492" s="245"/>
      <c r="BK492" s="245"/>
      <c r="BL492" s="245"/>
      <c r="BM492" s="245"/>
    </row>
    <row r="493" spans="1:65" ht="18" customHeight="1" x14ac:dyDescent="0.25">
      <c r="A493" s="255">
        <v>428883</v>
      </c>
      <c r="B493" s="255" t="s">
        <v>112</v>
      </c>
      <c r="C493" s="245" t="s">
        <v>152</v>
      </c>
      <c r="D493" s="245" t="s">
        <v>152</v>
      </c>
      <c r="E493" s="245" t="s">
        <v>152</v>
      </c>
      <c r="F493" s="245" t="s">
        <v>152</v>
      </c>
      <c r="G493" s="245" t="s">
        <v>152</v>
      </c>
      <c r="H493" s="245" t="s">
        <v>152</v>
      </c>
      <c r="I493" s="245" t="s">
        <v>150</v>
      </c>
      <c r="J493" s="245" t="s">
        <v>150</v>
      </c>
      <c r="K493" s="245" t="s">
        <v>150</v>
      </c>
      <c r="L493" s="245" t="s">
        <v>150</v>
      </c>
      <c r="M493" s="245" t="s">
        <v>150</v>
      </c>
      <c r="N493" s="245"/>
      <c r="O493" s="245"/>
      <c r="P493" s="245"/>
      <c r="Q493" s="245"/>
      <c r="R493" s="245"/>
      <c r="S493" s="245"/>
      <c r="T493" s="245"/>
      <c r="U493" s="245"/>
      <c r="V493" s="245"/>
      <c r="W493" s="245"/>
      <c r="X493" s="245"/>
      <c r="Y493" s="245"/>
      <c r="Z493" s="245"/>
      <c r="AA493" s="245"/>
      <c r="AB493" s="245"/>
      <c r="AC493" s="245"/>
      <c r="AD493" s="245"/>
      <c r="AE493" s="245"/>
      <c r="AF493" s="245"/>
      <c r="AG493" s="245"/>
      <c r="AH493" s="245"/>
      <c r="AI493" s="245"/>
      <c r="AJ493" s="245"/>
      <c r="AK493" s="245"/>
      <c r="AL493" s="245"/>
      <c r="AM493" s="245"/>
      <c r="AN493" s="245"/>
      <c r="AO493" s="245"/>
      <c r="AP493" s="245"/>
      <c r="AQ493" s="245"/>
      <c r="AR493" s="245"/>
      <c r="AS493" s="245"/>
      <c r="AT493" s="245"/>
      <c r="AU493" s="245"/>
      <c r="AV493" s="245"/>
      <c r="AW493" s="245"/>
      <c r="AX493" s="245"/>
      <c r="AY493" s="245"/>
      <c r="AZ493" s="245"/>
      <c r="BA493" s="245"/>
      <c r="BB493" s="245"/>
      <c r="BC493" s="245"/>
      <c r="BD493" s="245"/>
      <c r="BE493" s="245"/>
      <c r="BF493" s="245"/>
      <c r="BG493" s="245"/>
      <c r="BH493" s="245"/>
      <c r="BI493" s="245"/>
      <c r="BJ493" s="245"/>
      <c r="BK493" s="245"/>
      <c r="BL493" s="245"/>
      <c r="BM493" s="245"/>
    </row>
    <row r="494" spans="1:65" ht="18" customHeight="1" x14ac:dyDescent="0.25">
      <c r="A494" s="255">
        <v>428884</v>
      </c>
      <c r="B494" s="255" t="s">
        <v>112</v>
      </c>
      <c r="C494" s="245"/>
      <c r="D494" s="245" t="s">
        <v>152</v>
      </c>
      <c r="E494" s="245" t="s">
        <v>152</v>
      </c>
      <c r="F494" s="245" t="s">
        <v>152</v>
      </c>
      <c r="G494" s="245" t="s">
        <v>152</v>
      </c>
      <c r="H494" s="245" t="s">
        <v>152</v>
      </c>
      <c r="I494" s="245" t="s">
        <v>150</v>
      </c>
      <c r="J494" s="245" t="s">
        <v>150</v>
      </c>
      <c r="K494" s="245" t="s">
        <v>150</v>
      </c>
      <c r="L494" s="245" t="s">
        <v>150</v>
      </c>
      <c r="M494" s="245" t="s">
        <v>150</v>
      </c>
      <c r="N494" s="245"/>
      <c r="O494" s="245"/>
      <c r="P494" s="245"/>
      <c r="Q494" s="245"/>
      <c r="R494" s="245"/>
      <c r="S494" s="245"/>
      <c r="T494" s="245"/>
      <c r="U494" s="245"/>
      <c r="V494" s="245"/>
      <c r="W494" s="245"/>
      <c r="X494" s="245"/>
      <c r="Y494" s="245"/>
      <c r="Z494" s="245"/>
      <c r="AA494" s="245"/>
      <c r="AB494" s="245"/>
      <c r="AC494" s="245"/>
      <c r="AD494" s="245"/>
      <c r="AE494" s="245"/>
      <c r="AF494" s="245"/>
      <c r="AG494" s="245"/>
      <c r="AH494" s="245"/>
      <c r="AI494" s="245"/>
      <c r="AJ494" s="245"/>
      <c r="AK494" s="245"/>
      <c r="AL494" s="245"/>
      <c r="AM494" s="245"/>
      <c r="AN494" s="245"/>
      <c r="AO494" s="245"/>
      <c r="AP494" s="245"/>
      <c r="AQ494" s="245"/>
      <c r="AR494" s="245"/>
      <c r="AS494" s="245"/>
      <c r="AT494" s="245"/>
      <c r="AU494" s="245"/>
      <c r="AV494" s="245"/>
      <c r="AW494" s="245"/>
      <c r="AX494" s="245"/>
      <c r="AY494" s="245"/>
      <c r="AZ494" s="245"/>
      <c r="BA494" s="245"/>
      <c r="BB494" s="245"/>
      <c r="BC494" s="245"/>
      <c r="BD494" s="245"/>
      <c r="BE494" s="245"/>
      <c r="BF494" s="245"/>
      <c r="BG494" s="245"/>
      <c r="BH494" s="245"/>
      <c r="BI494" s="245"/>
      <c r="BJ494" s="245"/>
      <c r="BK494" s="245"/>
      <c r="BL494" s="245"/>
      <c r="BM494" s="245"/>
    </row>
    <row r="495" spans="1:65" ht="18" customHeight="1" x14ac:dyDescent="0.25">
      <c r="A495" s="255">
        <v>428885</v>
      </c>
      <c r="B495" s="255" t="s">
        <v>112</v>
      </c>
      <c r="C495" s="245" t="s">
        <v>152</v>
      </c>
      <c r="D495" s="245" t="s">
        <v>152</v>
      </c>
      <c r="E495" s="245" t="s">
        <v>152</v>
      </c>
      <c r="F495" s="245" t="s">
        <v>152</v>
      </c>
      <c r="G495" s="245" t="s">
        <v>150</v>
      </c>
      <c r="H495" s="245" t="s">
        <v>152</v>
      </c>
      <c r="I495" s="245" t="s">
        <v>150</v>
      </c>
      <c r="J495" s="245" t="s">
        <v>150</v>
      </c>
      <c r="K495" s="245" t="s">
        <v>150</v>
      </c>
      <c r="L495" s="245" t="s">
        <v>150</v>
      </c>
      <c r="M495" s="245" t="s">
        <v>150</v>
      </c>
      <c r="N495" s="245"/>
      <c r="O495" s="245"/>
      <c r="P495" s="245"/>
      <c r="Q495" s="245"/>
      <c r="R495" s="245"/>
      <c r="S495" s="245"/>
      <c r="T495" s="245"/>
      <c r="U495" s="245"/>
      <c r="V495" s="245"/>
      <c r="W495" s="245"/>
      <c r="X495" s="245"/>
      <c r="Y495" s="245"/>
      <c r="Z495" s="245"/>
      <c r="AA495" s="245"/>
      <c r="AB495" s="245"/>
      <c r="AC495" s="245"/>
      <c r="AD495" s="245"/>
      <c r="AE495" s="245"/>
      <c r="AF495" s="245"/>
      <c r="AG495" s="245"/>
      <c r="AH495" s="245"/>
      <c r="AI495" s="245"/>
      <c r="AJ495" s="245"/>
      <c r="AK495" s="245"/>
      <c r="AL495" s="245"/>
      <c r="AM495" s="245"/>
      <c r="AN495" s="245"/>
      <c r="AO495" s="245"/>
      <c r="AP495" s="245"/>
      <c r="AQ495" s="245"/>
      <c r="AR495" s="245"/>
      <c r="AS495" s="245"/>
      <c r="AT495" s="245"/>
      <c r="AU495" s="245"/>
      <c r="AV495" s="245"/>
      <c r="AW495" s="245"/>
      <c r="AX495" s="245"/>
      <c r="AY495" s="245"/>
      <c r="AZ495" s="245"/>
      <c r="BA495" s="245"/>
      <c r="BB495" s="245"/>
      <c r="BC495" s="245"/>
      <c r="BD495" s="245"/>
      <c r="BE495" s="245"/>
      <c r="BF495" s="245"/>
      <c r="BG495" s="245"/>
      <c r="BH495" s="245"/>
      <c r="BI495" s="245"/>
      <c r="BJ495" s="245"/>
      <c r="BK495" s="245"/>
      <c r="BL495" s="245"/>
      <c r="BM495" s="245"/>
    </row>
    <row r="496" spans="1:65" ht="18" customHeight="1" x14ac:dyDescent="0.25">
      <c r="A496" s="255">
        <v>428886</v>
      </c>
      <c r="B496" s="255" t="s">
        <v>112</v>
      </c>
      <c r="C496" s="245" t="s">
        <v>152</v>
      </c>
      <c r="D496" s="245"/>
      <c r="E496" s="245"/>
      <c r="F496" s="245" t="s">
        <v>150</v>
      </c>
      <c r="G496" s="245" t="s">
        <v>150</v>
      </c>
      <c r="H496" s="245" t="s">
        <v>150</v>
      </c>
      <c r="I496" s="245" t="s">
        <v>150</v>
      </c>
      <c r="J496" s="245" t="s">
        <v>150</v>
      </c>
      <c r="K496" s="245" t="s">
        <v>150</v>
      </c>
      <c r="L496" s="245" t="s">
        <v>150</v>
      </c>
      <c r="M496" s="245" t="s">
        <v>150</v>
      </c>
      <c r="N496" s="245"/>
      <c r="O496" s="245"/>
      <c r="P496" s="245"/>
      <c r="Q496" s="245"/>
      <c r="R496" s="245"/>
      <c r="S496" s="245"/>
      <c r="T496" s="245"/>
      <c r="U496" s="245"/>
      <c r="V496" s="245"/>
      <c r="W496" s="245"/>
      <c r="X496" s="245"/>
      <c r="Y496" s="245"/>
      <c r="Z496" s="245"/>
      <c r="AA496" s="245"/>
      <c r="AB496" s="245"/>
      <c r="AC496" s="245"/>
      <c r="AD496" s="245"/>
      <c r="AE496" s="245"/>
      <c r="AF496" s="245"/>
      <c r="AG496" s="245"/>
      <c r="AH496" s="245"/>
      <c r="AI496" s="245"/>
      <c r="AJ496" s="245"/>
      <c r="AK496" s="245"/>
      <c r="AL496" s="245"/>
      <c r="AM496" s="245"/>
      <c r="AN496" s="245"/>
      <c r="AO496" s="245"/>
      <c r="AP496" s="245"/>
      <c r="AQ496" s="245"/>
      <c r="AR496" s="245"/>
      <c r="AS496" s="245"/>
      <c r="AT496" s="245"/>
      <c r="AU496" s="245"/>
      <c r="AV496" s="245"/>
      <c r="AW496" s="245"/>
      <c r="AX496" s="245"/>
      <c r="AY496" s="245"/>
      <c r="AZ496" s="245"/>
      <c r="BA496" s="245"/>
      <c r="BB496" s="245"/>
      <c r="BC496" s="245"/>
      <c r="BD496" s="245"/>
      <c r="BE496" s="245"/>
      <c r="BF496" s="245"/>
      <c r="BG496" s="245"/>
      <c r="BH496" s="245"/>
      <c r="BI496" s="245"/>
      <c r="BJ496" s="245"/>
      <c r="BK496" s="245"/>
      <c r="BL496" s="245"/>
      <c r="BM496" s="245"/>
    </row>
    <row r="497" spans="1:65" ht="18" customHeight="1" x14ac:dyDescent="0.25">
      <c r="A497" s="255">
        <v>428887</v>
      </c>
      <c r="B497" s="255" t="s">
        <v>112</v>
      </c>
      <c r="C497" s="245"/>
      <c r="D497" s="245" t="s">
        <v>152</v>
      </c>
      <c r="E497" s="245" t="s">
        <v>152</v>
      </c>
      <c r="F497" s="245" t="s">
        <v>152</v>
      </c>
      <c r="G497" s="245" t="s">
        <v>152</v>
      </c>
      <c r="H497" s="245" t="s">
        <v>152</v>
      </c>
      <c r="I497" s="245" t="s">
        <v>150</v>
      </c>
      <c r="J497" s="245" t="s">
        <v>150</v>
      </c>
      <c r="K497" s="245" t="s">
        <v>150</v>
      </c>
      <c r="L497" s="245" t="s">
        <v>150</v>
      </c>
      <c r="M497" s="245" t="s">
        <v>150</v>
      </c>
      <c r="N497" s="245"/>
      <c r="O497" s="245"/>
      <c r="P497" s="245"/>
      <c r="Q497" s="245"/>
      <c r="R497" s="245"/>
      <c r="S497" s="245"/>
      <c r="T497" s="245"/>
      <c r="U497" s="245"/>
      <c r="V497" s="245"/>
      <c r="W497" s="245"/>
      <c r="X497" s="245"/>
      <c r="Y497" s="245"/>
      <c r="Z497" s="245"/>
      <c r="AA497" s="245"/>
      <c r="AB497" s="245"/>
      <c r="AC497" s="245"/>
      <c r="AD497" s="245"/>
      <c r="AE497" s="245"/>
      <c r="AF497" s="245"/>
      <c r="AG497" s="245"/>
      <c r="AH497" s="245"/>
      <c r="AI497" s="245"/>
      <c r="AJ497" s="245"/>
      <c r="AK497" s="245"/>
      <c r="AL497" s="245"/>
      <c r="AM497" s="245"/>
      <c r="AN497" s="245"/>
      <c r="AO497" s="245"/>
      <c r="AP497" s="245"/>
      <c r="AQ497" s="245"/>
      <c r="AR497" s="245"/>
      <c r="AS497" s="245"/>
      <c r="AT497" s="245"/>
      <c r="AU497" s="245"/>
      <c r="AV497" s="245"/>
      <c r="AW497" s="245"/>
      <c r="AX497" s="245"/>
      <c r="AY497" s="245"/>
      <c r="AZ497" s="245"/>
      <c r="BA497" s="245"/>
      <c r="BB497" s="245"/>
      <c r="BC497" s="245"/>
      <c r="BD497" s="245"/>
      <c r="BE497" s="245"/>
      <c r="BF497" s="245"/>
      <c r="BG497" s="245"/>
      <c r="BH497" s="245"/>
      <c r="BI497" s="245"/>
      <c r="BJ497" s="245"/>
      <c r="BK497" s="245"/>
      <c r="BL497" s="245"/>
      <c r="BM497" s="245"/>
    </row>
    <row r="498" spans="1:65" ht="18" customHeight="1" x14ac:dyDescent="0.25">
      <c r="A498" s="255">
        <v>428888</v>
      </c>
      <c r="B498" s="255" t="s">
        <v>112</v>
      </c>
      <c r="C498" s="245" t="s">
        <v>152</v>
      </c>
      <c r="D498" s="245" t="s">
        <v>150</v>
      </c>
      <c r="E498" s="245" t="s">
        <v>152</v>
      </c>
      <c r="F498" s="245" t="s">
        <v>152</v>
      </c>
      <c r="G498" s="245" t="s">
        <v>152</v>
      </c>
      <c r="H498" s="245" t="s">
        <v>150</v>
      </c>
      <c r="I498" s="245" t="s">
        <v>150</v>
      </c>
      <c r="J498" s="245" t="s">
        <v>150</v>
      </c>
      <c r="K498" s="245" t="s">
        <v>150</v>
      </c>
      <c r="L498" s="245" t="s">
        <v>150</v>
      </c>
      <c r="M498" s="245" t="s">
        <v>150</v>
      </c>
      <c r="N498" s="245"/>
      <c r="O498" s="245"/>
      <c r="P498" s="245"/>
      <c r="Q498" s="245"/>
      <c r="R498" s="245"/>
      <c r="S498" s="245"/>
      <c r="T498" s="245"/>
      <c r="U498" s="245"/>
      <c r="V498" s="245"/>
      <c r="W498" s="245"/>
      <c r="X498" s="245"/>
      <c r="Y498" s="245"/>
      <c r="Z498" s="245"/>
      <c r="AA498" s="245"/>
      <c r="AB498" s="245"/>
      <c r="AC498" s="245"/>
      <c r="AD498" s="245"/>
      <c r="AE498" s="245"/>
      <c r="AF498" s="245"/>
      <c r="AG498" s="245"/>
      <c r="AH498" s="245"/>
      <c r="AI498" s="245"/>
      <c r="AJ498" s="245"/>
      <c r="AK498" s="245"/>
      <c r="AL498" s="245"/>
      <c r="AM498" s="245"/>
      <c r="AN498" s="245"/>
      <c r="AO498" s="245"/>
      <c r="AP498" s="245"/>
      <c r="AQ498" s="245"/>
      <c r="AR498" s="245"/>
      <c r="AS498" s="245"/>
      <c r="AT498" s="245"/>
      <c r="AU498" s="245"/>
      <c r="AV498" s="245"/>
      <c r="AW498" s="245"/>
      <c r="AX498" s="245"/>
      <c r="AY498" s="245"/>
      <c r="AZ498" s="245"/>
      <c r="BA498" s="245"/>
      <c r="BB498" s="245"/>
      <c r="BC498" s="245"/>
      <c r="BD498" s="245"/>
      <c r="BE498" s="245"/>
      <c r="BF498" s="245"/>
      <c r="BG498" s="245"/>
      <c r="BH498" s="245"/>
      <c r="BI498" s="245"/>
      <c r="BJ498" s="245"/>
      <c r="BK498" s="245"/>
      <c r="BL498" s="245"/>
      <c r="BM498" s="245"/>
    </row>
    <row r="499" spans="1:65" ht="18" customHeight="1" x14ac:dyDescent="0.25">
      <c r="A499" s="255">
        <v>428889</v>
      </c>
      <c r="B499" s="255" t="s">
        <v>112</v>
      </c>
      <c r="C499" s="245"/>
      <c r="D499" s="245" t="s">
        <v>152</v>
      </c>
      <c r="E499" s="245" t="s">
        <v>152</v>
      </c>
      <c r="F499" s="245" t="s">
        <v>152</v>
      </c>
      <c r="G499" s="245" t="s">
        <v>152</v>
      </c>
      <c r="H499" s="245" t="s">
        <v>152</v>
      </c>
      <c r="I499" s="245" t="s">
        <v>150</v>
      </c>
      <c r="J499" s="245" t="s">
        <v>150</v>
      </c>
      <c r="K499" s="245" t="s">
        <v>150</v>
      </c>
      <c r="L499" s="245" t="s">
        <v>150</v>
      </c>
      <c r="M499" s="245" t="s">
        <v>150</v>
      </c>
      <c r="N499" s="245"/>
      <c r="O499" s="245"/>
      <c r="P499" s="245"/>
      <c r="Q499" s="245"/>
      <c r="R499" s="245"/>
      <c r="S499" s="245"/>
      <c r="T499" s="245"/>
      <c r="U499" s="245"/>
      <c r="V499" s="245"/>
      <c r="W499" s="245"/>
      <c r="X499" s="245"/>
      <c r="Y499" s="245"/>
      <c r="Z499" s="245"/>
      <c r="AA499" s="245"/>
      <c r="AB499" s="245"/>
      <c r="AC499" s="245"/>
      <c r="AD499" s="245"/>
      <c r="AE499" s="245"/>
      <c r="AF499" s="245"/>
      <c r="AG499" s="245"/>
      <c r="AH499" s="245"/>
      <c r="AI499" s="245"/>
      <c r="AJ499" s="245"/>
      <c r="AK499" s="245"/>
      <c r="AL499" s="245"/>
      <c r="AM499" s="245"/>
      <c r="AN499" s="245"/>
      <c r="AO499" s="245"/>
      <c r="AP499" s="245"/>
      <c r="AQ499" s="245"/>
      <c r="AR499" s="245"/>
      <c r="AS499" s="245"/>
      <c r="AT499" s="245"/>
      <c r="AU499" s="245"/>
      <c r="AV499" s="245"/>
      <c r="AW499" s="245"/>
      <c r="AX499" s="245"/>
      <c r="AY499" s="245"/>
      <c r="AZ499" s="245"/>
      <c r="BA499" s="245"/>
      <c r="BB499" s="245"/>
      <c r="BC499" s="245"/>
      <c r="BD499" s="245"/>
      <c r="BE499" s="245"/>
      <c r="BF499" s="245"/>
      <c r="BG499" s="245"/>
      <c r="BH499" s="245"/>
      <c r="BI499" s="245"/>
      <c r="BJ499" s="245"/>
      <c r="BK499" s="245"/>
      <c r="BL499" s="245"/>
      <c r="BM499" s="245"/>
    </row>
    <row r="500" spans="1:65" ht="18" customHeight="1" x14ac:dyDescent="0.25">
      <c r="A500" s="255">
        <v>428890</v>
      </c>
      <c r="B500" s="255" t="s">
        <v>112</v>
      </c>
      <c r="C500" s="245" t="s">
        <v>150</v>
      </c>
      <c r="D500" s="245" t="s">
        <v>152</v>
      </c>
      <c r="E500" s="245" t="s">
        <v>152</v>
      </c>
      <c r="F500" s="245" t="s">
        <v>152</v>
      </c>
      <c r="G500" s="245" t="s">
        <v>150</v>
      </c>
      <c r="H500" s="245" t="s">
        <v>152</v>
      </c>
      <c r="I500" s="245" t="s">
        <v>150</v>
      </c>
      <c r="J500" s="245" t="s">
        <v>150</v>
      </c>
      <c r="K500" s="245" t="s">
        <v>150</v>
      </c>
      <c r="L500" s="245" t="s">
        <v>150</v>
      </c>
      <c r="M500" s="245" t="s">
        <v>150</v>
      </c>
      <c r="N500" s="245"/>
      <c r="O500" s="245"/>
      <c r="P500" s="245"/>
      <c r="Q500" s="245"/>
      <c r="R500" s="245"/>
      <c r="S500" s="245"/>
      <c r="T500" s="245"/>
      <c r="U500" s="245"/>
      <c r="V500" s="245"/>
      <c r="W500" s="245"/>
      <c r="X500" s="245"/>
      <c r="Y500" s="245"/>
      <c r="Z500" s="245"/>
      <c r="AA500" s="245"/>
      <c r="AB500" s="245"/>
      <c r="AC500" s="245"/>
      <c r="AD500" s="245"/>
      <c r="AE500" s="245"/>
      <c r="AF500" s="245"/>
      <c r="AG500" s="245"/>
      <c r="AH500" s="245"/>
      <c r="AI500" s="245"/>
      <c r="AJ500" s="245"/>
      <c r="AK500" s="245"/>
      <c r="AL500" s="245"/>
      <c r="AM500" s="245"/>
      <c r="AN500" s="245"/>
      <c r="AO500" s="245"/>
      <c r="AP500" s="245"/>
      <c r="AQ500" s="245"/>
      <c r="AR500" s="245"/>
      <c r="AS500" s="245"/>
      <c r="AT500" s="245"/>
      <c r="AU500" s="245"/>
      <c r="AV500" s="245"/>
      <c r="AW500" s="245"/>
      <c r="AX500" s="245"/>
      <c r="AY500" s="245"/>
      <c r="AZ500" s="245"/>
      <c r="BA500" s="245"/>
      <c r="BB500" s="245"/>
      <c r="BC500" s="245"/>
      <c r="BD500" s="245"/>
      <c r="BE500" s="245"/>
      <c r="BF500" s="245"/>
      <c r="BG500" s="245"/>
      <c r="BH500" s="245"/>
      <c r="BI500" s="245"/>
      <c r="BJ500" s="245"/>
      <c r="BK500" s="245"/>
      <c r="BL500" s="245"/>
      <c r="BM500" s="245"/>
    </row>
    <row r="501" spans="1:65" ht="18" customHeight="1" x14ac:dyDescent="0.25">
      <c r="A501" s="255">
        <v>428891</v>
      </c>
      <c r="B501" s="255" t="s">
        <v>112</v>
      </c>
      <c r="C501" s="245" t="s">
        <v>152</v>
      </c>
      <c r="D501" s="245" t="s">
        <v>150</v>
      </c>
      <c r="E501" s="245"/>
      <c r="F501" s="245" t="s">
        <v>150</v>
      </c>
      <c r="G501" s="245" t="s">
        <v>150</v>
      </c>
      <c r="H501" s="245" t="s">
        <v>150</v>
      </c>
      <c r="I501" s="245" t="s">
        <v>150</v>
      </c>
      <c r="J501" s="245" t="s">
        <v>150</v>
      </c>
      <c r="K501" s="245" t="s">
        <v>150</v>
      </c>
      <c r="L501" s="245" t="s">
        <v>150</v>
      </c>
      <c r="M501" s="245" t="s">
        <v>150</v>
      </c>
      <c r="N501" s="245"/>
      <c r="O501" s="245"/>
      <c r="P501" s="245"/>
      <c r="Q501" s="245"/>
      <c r="R501" s="245"/>
      <c r="S501" s="245"/>
      <c r="T501" s="245"/>
      <c r="U501" s="245"/>
      <c r="V501" s="245"/>
      <c r="W501" s="245"/>
      <c r="X501" s="245"/>
      <c r="Y501" s="245"/>
      <c r="Z501" s="245"/>
      <c r="AA501" s="245"/>
      <c r="AB501" s="245"/>
      <c r="AC501" s="245"/>
      <c r="AD501" s="245"/>
      <c r="AE501" s="245"/>
      <c r="AF501" s="245"/>
      <c r="AG501" s="245"/>
      <c r="AH501" s="245"/>
      <c r="AI501" s="245"/>
      <c r="AJ501" s="245"/>
      <c r="AK501" s="245"/>
      <c r="AL501" s="245"/>
      <c r="AM501" s="245"/>
      <c r="AN501" s="245"/>
      <c r="AO501" s="245"/>
      <c r="AP501" s="245"/>
      <c r="AQ501" s="245"/>
      <c r="AR501" s="245"/>
      <c r="AS501" s="245"/>
      <c r="AT501" s="245"/>
      <c r="AU501" s="245"/>
      <c r="AV501" s="245"/>
      <c r="AW501" s="245"/>
      <c r="AX501" s="245"/>
      <c r="AY501" s="245"/>
      <c r="AZ501" s="245"/>
      <c r="BA501" s="245"/>
      <c r="BB501" s="245"/>
      <c r="BC501" s="245"/>
      <c r="BD501" s="245"/>
      <c r="BE501" s="245"/>
      <c r="BF501" s="245"/>
      <c r="BG501" s="245"/>
      <c r="BH501" s="245"/>
      <c r="BI501" s="245"/>
      <c r="BJ501" s="245"/>
      <c r="BK501" s="245"/>
      <c r="BL501" s="245"/>
      <c r="BM501" s="245"/>
    </row>
    <row r="502" spans="1:65" ht="18" customHeight="1" x14ac:dyDescent="0.25">
      <c r="A502" s="255">
        <v>428892</v>
      </c>
      <c r="B502" s="255" t="s">
        <v>112</v>
      </c>
      <c r="C502" s="245"/>
      <c r="D502" s="245"/>
      <c r="E502" s="245"/>
      <c r="F502" s="245"/>
      <c r="G502" s="245" t="s">
        <v>152</v>
      </c>
      <c r="H502" s="245"/>
      <c r="I502" s="245"/>
      <c r="J502" s="245" t="s">
        <v>152</v>
      </c>
      <c r="K502" s="245" t="s">
        <v>152</v>
      </c>
      <c r="L502" s="245" t="s">
        <v>152</v>
      </c>
      <c r="M502" s="245" t="s">
        <v>152</v>
      </c>
      <c r="N502" s="245"/>
      <c r="O502" s="245"/>
      <c r="P502" s="245"/>
      <c r="Q502" s="245"/>
      <c r="R502" s="245"/>
      <c r="S502" s="245"/>
      <c r="T502" s="245"/>
      <c r="U502" s="245"/>
      <c r="V502" s="245"/>
      <c r="W502" s="245"/>
      <c r="X502" s="245"/>
      <c r="Y502" s="245"/>
      <c r="Z502" s="245"/>
      <c r="AA502" s="245"/>
      <c r="AB502" s="245"/>
      <c r="AC502" s="245"/>
      <c r="AD502" s="245"/>
      <c r="AE502" s="245"/>
      <c r="AF502" s="245"/>
      <c r="AG502" s="245"/>
      <c r="AH502" s="245"/>
      <c r="AI502" s="245"/>
      <c r="AJ502" s="245"/>
      <c r="AK502" s="245"/>
      <c r="AL502" s="245"/>
      <c r="AM502" s="245"/>
      <c r="AN502" s="245"/>
      <c r="AO502" s="245"/>
      <c r="AP502" s="245"/>
      <c r="AQ502" s="245"/>
      <c r="AR502" s="245"/>
      <c r="AS502" s="245"/>
      <c r="AT502" s="245"/>
      <c r="AU502" s="245"/>
      <c r="AV502" s="245"/>
      <c r="AW502" s="245"/>
      <c r="AX502" s="245"/>
      <c r="AY502" s="245"/>
      <c r="AZ502" s="245"/>
      <c r="BA502" s="245"/>
      <c r="BB502" s="245"/>
      <c r="BC502" s="245"/>
      <c r="BD502" s="245"/>
      <c r="BE502" s="245"/>
      <c r="BF502" s="245"/>
      <c r="BG502" s="245"/>
      <c r="BH502" s="245"/>
      <c r="BI502" s="245"/>
      <c r="BJ502" s="245"/>
      <c r="BK502" s="245"/>
      <c r="BL502" s="245"/>
      <c r="BM502" s="245"/>
    </row>
    <row r="503" spans="1:65" ht="18" customHeight="1" x14ac:dyDescent="0.25">
      <c r="A503" s="255">
        <v>428893</v>
      </c>
      <c r="B503" s="255" t="s">
        <v>112</v>
      </c>
      <c r="C503" s="245" t="s">
        <v>152</v>
      </c>
      <c r="D503" s="245" t="s">
        <v>150</v>
      </c>
      <c r="E503" s="245"/>
      <c r="F503" s="245"/>
      <c r="G503" s="245" t="s">
        <v>150</v>
      </c>
      <c r="H503" s="245" t="s">
        <v>150</v>
      </c>
      <c r="I503" s="245" t="s">
        <v>150</v>
      </c>
      <c r="J503" s="245" t="s">
        <v>150</v>
      </c>
      <c r="K503" s="245" t="s">
        <v>150</v>
      </c>
      <c r="L503" s="245" t="s">
        <v>150</v>
      </c>
      <c r="M503" s="245" t="s">
        <v>150</v>
      </c>
      <c r="N503" s="245"/>
      <c r="O503" s="245"/>
      <c r="P503" s="245"/>
      <c r="Q503" s="245"/>
      <c r="R503" s="245"/>
      <c r="S503" s="245"/>
      <c r="T503" s="245"/>
      <c r="U503" s="245"/>
      <c r="V503" s="245"/>
      <c r="W503" s="245"/>
      <c r="X503" s="245"/>
      <c r="Y503" s="245"/>
      <c r="Z503" s="245"/>
      <c r="AA503" s="245"/>
      <c r="AB503" s="245"/>
      <c r="AC503" s="245"/>
      <c r="AD503" s="245"/>
      <c r="AE503" s="245"/>
      <c r="AF503" s="245"/>
      <c r="AG503" s="245"/>
      <c r="AH503" s="245"/>
      <c r="AI503" s="245"/>
      <c r="AJ503" s="245"/>
      <c r="AK503" s="245"/>
      <c r="AL503" s="245"/>
      <c r="AM503" s="245"/>
      <c r="AN503" s="245"/>
      <c r="AO503" s="245"/>
      <c r="AP503" s="245"/>
      <c r="AQ503" s="245"/>
      <c r="AR503" s="245"/>
      <c r="AS503" s="245"/>
      <c r="AT503" s="245"/>
      <c r="AU503" s="245"/>
      <c r="AV503" s="245"/>
      <c r="AW503" s="245"/>
      <c r="AX503" s="245"/>
      <c r="AY503" s="245"/>
      <c r="AZ503" s="245"/>
      <c r="BA503" s="245"/>
      <c r="BB503" s="245"/>
      <c r="BC503" s="245"/>
      <c r="BD503" s="245"/>
      <c r="BE503" s="245"/>
      <c r="BF503" s="245"/>
      <c r="BG503" s="245"/>
      <c r="BH503" s="245"/>
      <c r="BI503" s="245"/>
      <c r="BJ503" s="245"/>
      <c r="BK503" s="245"/>
      <c r="BL503" s="245"/>
      <c r="BM503" s="245"/>
    </row>
    <row r="504" spans="1:65" ht="18" customHeight="1" x14ac:dyDescent="0.25">
      <c r="A504" s="255">
        <v>428895</v>
      </c>
      <c r="B504" s="255" t="s">
        <v>112</v>
      </c>
      <c r="C504" s="245"/>
      <c r="D504" s="245" t="s">
        <v>152</v>
      </c>
      <c r="E504" s="245"/>
      <c r="F504" s="245"/>
      <c r="G504" s="245"/>
      <c r="H504" s="245"/>
      <c r="I504" s="245" t="s">
        <v>150</v>
      </c>
      <c r="J504" s="245" t="s">
        <v>150</v>
      </c>
      <c r="K504" s="245" t="s">
        <v>150</v>
      </c>
      <c r="L504" s="245"/>
      <c r="M504" s="245" t="s">
        <v>150</v>
      </c>
      <c r="N504" s="245"/>
      <c r="O504" s="245"/>
      <c r="P504" s="245"/>
      <c r="Q504" s="245"/>
      <c r="R504" s="245"/>
      <c r="S504" s="245"/>
      <c r="T504" s="245"/>
      <c r="U504" s="245"/>
      <c r="V504" s="245"/>
      <c r="W504" s="245"/>
      <c r="X504" s="245"/>
      <c r="Y504" s="245"/>
      <c r="Z504" s="245"/>
      <c r="AA504" s="245"/>
      <c r="AB504" s="245"/>
      <c r="AC504" s="245"/>
      <c r="AD504" s="245"/>
      <c r="AE504" s="245"/>
      <c r="AF504" s="245"/>
      <c r="AG504" s="245"/>
      <c r="AH504" s="245"/>
      <c r="AI504" s="245"/>
      <c r="AJ504" s="245"/>
      <c r="AK504" s="245"/>
      <c r="AL504" s="245"/>
      <c r="AM504" s="245"/>
      <c r="AN504" s="245"/>
      <c r="AO504" s="245"/>
      <c r="AP504" s="245"/>
      <c r="AQ504" s="245"/>
      <c r="AR504" s="245"/>
      <c r="AS504" s="245"/>
      <c r="AT504" s="245"/>
      <c r="AU504" s="245"/>
      <c r="AV504" s="245"/>
      <c r="AW504" s="245"/>
      <c r="AX504" s="245"/>
      <c r="AY504" s="245"/>
      <c r="AZ504" s="245"/>
      <c r="BA504" s="245"/>
      <c r="BB504" s="245"/>
      <c r="BC504" s="245"/>
      <c r="BD504" s="245"/>
      <c r="BE504" s="245"/>
      <c r="BF504" s="245"/>
      <c r="BG504" s="245"/>
      <c r="BH504" s="245"/>
      <c r="BI504" s="245"/>
      <c r="BJ504" s="245"/>
      <c r="BK504" s="245"/>
      <c r="BL504" s="245"/>
      <c r="BM504" s="245"/>
    </row>
    <row r="505" spans="1:65" ht="18" customHeight="1" x14ac:dyDescent="0.25">
      <c r="A505" s="255">
        <v>428896</v>
      </c>
      <c r="B505" s="255" t="s">
        <v>112</v>
      </c>
      <c r="C505" s="245"/>
      <c r="D505" s="245" t="s">
        <v>152</v>
      </c>
      <c r="E505" s="245" t="s">
        <v>152</v>
      </c>
      <c r="F505" s="245"/>
      <c r="G505" s="245"/>
      <c r="H505" s="245" t="s">
        <v>152</v>
      </c>
      <c r="I505" s="245" t="s">
        <v>150</v>
      </c>
      <c r="J505" s="245" t="s">
        <v>150</v>
      </c>
      <c r="K505" s="245" t="s">
        <v>150</v>
      </c>
      <c r="L505" s="245" t="s">
        <v>150</v>
      </c>
      <c r="M505" s="245" t="s">
        <v>150</v>
      </c>
      <c r="N505" s="245"/>
      <c r="O505" s="245"/>
      <c r="P505" s="245"/>
      <c r="Q505" s="245"/>
      <c r="R505" s="245"/>
      <c r="S505" s="245"/>
      <c r="T505" s="245"/>
      <c r="U505" s="245"/>
      <c r="V505" s="245"/>
      <c r="W505" s="245"/>
      <c r="X505" s="245"/>
      <c r="Y505" s="245"/>
      <c r="Z505" s="245"/>
      <c r="AA505" s="245"/>
      <c r="AB505" s="245"/>
      <c r="AC505" s="245"/>
      <c r="AD505" s="245"/>
      <c r="AE505" s="245"/>
      <c r="AF505" s="245"/>
      <c r="AG505" s="245"/>
      <c r="AH505" s="245"/>
      <c r="AI505" s="245"/>
      <c r="AJ505" s="245"/>
      <c r="AK505" s="245"/>
      <c r="AL505" s="245"/>
      <c r="AM505" s="245"/>
      <c r="AN505" s="245"/>
      <c r="AO505" s="245"/>
      <c r="AP505" s="245"/>
      <c r="AQ505" s="245"/>
      <c r="AR505" s="245"/>
      <c r="AS505" s="245"/>
      <c r="AT505" s="245"/>
      <c r="AU505" s="245"/>
      <c r="AV505" s="245"/>
      <c r="AW505" s="245"/>
      <c r="AX505" s="245"/>
      <c r="AY505" s="245"/>
      <c r="AZ505" s="245"/>
      <c r="BA505" s="245"/>
      <c r="BB505" s="245"/>
      <c r="BC505" s="245"/>
      <c r="BD505" s="245"/>
      <c r="BE505" s="245"/>
      <c r="BF505" s="245"/>
      <c r="BG505" s="245"/>
      <c r="BH505" s="245"/>
      <c r="BI505" s="245"/>
      <c r="BJ505" s="245"/>
      <c r="BK505" s="245"/>
      <c r="BL505" s="245"/>
      <c r="BM505" s="245"/>
    </row>
    <row r="506" spans="1:65" ht="18" customHeight="1" x14ac:dyDescent="0.25">
      <c r="A506" s="255">
        <v>428897</v>
      </c>
      <c r="B506" s="255" t="s">
        <v>112</v>
      </c>
      <c r="C506" s="245"/>
      <c r="D506" s="245" t="s">
        <v>152</v>
      </c>
      <c r="E506" s="245"/>
      <c r="F506" s="245" t="s">
        <v>152</v>
      </c>
      <c r="G506" s="245"/>
      <c r="H506" s="245"/>
      <c r="I506" s="245"/>
      <c r="J506" s="245" t="s">
        <v>150</v>
      </c>
      <c r="K506" s="245" t="s">
        <v>150</v>
      </c>
      <c r="L506" s="245" t="s">
        <v>150</v>
      </c>
      <c r="M506" s="245" t="s">
        <v>150</v>
      </c>
      <c r="N506" s="245"/>
      <c r="O506" s="245"/>
      <c r="P506" s="245"/>
      <c r="Q506" s="245"/>
      <c r="R506" s="245"/>
      <c r="S506" s="245"/>
      <c r="T506" s="245"/>
      <c r="U506" s="245"/>
      <c r="V506" s="245"/>
      <c r="W506" s="245"/>
      <c r="X506" s="245"/>
      <c r="Y506" s="245"/>
      <c r="Z506" s="245"/>
      <c r="AA506" s="245"/>
      <c r="AB506" s="245"/>
      <c r="AC506" s="245"/>
      <c r="AD506" s="245"/>
      <c r="AE506" s="245"/>
      <c r="AF506" s="245"/>
      <c r="AG506" s="245"/>
      <c r="AH506" s="245"/>
      <c r="AI506" s="245"/>
      <c r="AJ506" s="245"/>
      <c r="AK506" s="245"/>
      <c r="AL506" s="245"/>
      <c r="AM506" s="245"/>
      <c r="AN506" s="245"/>
      <c r="AO506" s="245"/>
      <c r="AP506" s="245"/>
      <c r="AQ506" s="245"/>
      <c r="AR506" s="245"/>
      <c r="AS506" s="245"/>
      <c r="AT506" s="245"/>
      <c r="AU506" s="245"/>
      <c r="AV506" s="245"/>
      <c r="AW506" s="245"/>
      <c r="AX506" s="245"/>
      <c r="AY506" s="245"/>
      <c r="AZ506" s="245"/>
      <c r="BA506" s="245"/>
      <c r="BB506" s="245"/>
      <c r="BC506" s="245"/>
      <c r="BD506" s="245"/>
      <c r="BE506" s="245"/>
      <c r="BF506" s="245"/>
      <c r="BG506" s="245"/>
      <c r="BH506" s="245"/>
      <c r="BI506" s="245"/>
      <c r="BJ506" s="245"/>
      <c r="BK506" s="245"/>
      <c r="BL506" s="245"/>
      <c r="BM506" s="245"/>
    </row>
    <row r="507" spans="1:65" ht="18" customHeight="1" x14ac:dyDescent="0.25">
      <c r="A507" s="255">
        <v>428898</v>
      </c>
      <c r="B507" s="255" t="s">
        <v>112</v>
      </c>
      <c r="C507" s="245"/>
      <c r="D507" s="245"/>
      <c r="E507" s="245" t="s">
        <v>152</v>
      </c>
      <c r="F507" s="245"/>
      <c r="G507" s="245" t="s">
        <v>152</v>
      </c>
      <c r="H507" s="245" t="s">
        <v>152</v>
      </c>
      <c r="I507" s="245" t="s">
        <v>150</v>
      </c>
      <c r="J507" s="245" t="s">
        <v>150</v>
      </c>
      <c r="K507" s="245" t="s">
        <v>150</v>
      </c>
      <c r="L507" s="245" t="s">
        <v>150</v>
      </c>
      <c r="M507" s="245" t="s">
        <v>150</v>
      </c>
      <c r="N507" s="245"/>
      <c r="O507" s="245"/>
      <c r="P507" s="245"/>
      <c r="Q507" s="245"/>
      <c r="R507" s="245"/>
      <c r="S507" s="245"/>
      <c r="T507" s="245"/>
      <c r="U507" s="245"/>
      <c r="V507" s="245"/>
      <c r="W507" s="245"/>
      <c r="X507" s="245"/>
      <c r="Y507" s="245"/>
      <c r="Z507" s="245"/>
      <c r="AA507" s="245"/>
      <c r="AB507" s="245"/>
      <c r="AC507" s="245"/>
      <c r="AD507" s="245"/>
      <c r="AE507" s="245"/>
      <c r="AF507" s="245"/>
      <c r="AG507" s="245"/>
      <c r="AH507" s="245"/>
      <c r="AI507" s="245"/>
      <c r="AJ507" s="245"/>
      <c r="AK507" s="245"/>
      <c r="AL507" s="245"/>
      <c r="AM507" s="245"/>
      <c r="AN507" s="245"/>
      <c r="AO507" s="245"/>
      <c r="AP507" s="245"/>
      <c r="AQ507" s="245"/>
      <c r="AR507" s="245"/>
      <c r="AS507" s="245"/>
      <c r="AT507" s="245"/>
      <c r="AU507" s="245"/>
      <c r="AV507" s="245"/>
      <c r="AW507" s="245"/>
      <c r="AX507" s="245"/>
      <c r="AY507" s="245"/>
      <c r="AZ507" s="245"/>
      <c r="BA507" s="245"/>
      <c r="BB507" s="245"/>
      <c r="BC507" s="245"/>
      <c r="BD507" s="245"/>
      <c r="BE507" s="245"/>
      <c r="BF507" s="245"/>
      <c r="BG507" s="245"/>
      <c r="BH507" s="245"/>
      <c r="BI507" s="245"/>
      <c r="BJ507" s="245"/>
      <c r="BK507" s="245"/>
      <c r="BL507" s="245"/>
      <c r="BM507" s="245"/>
    </row>
    <row r="508" spans="1:65" ht="18" customHeight="1" x14ac:dyDescent="0.25">
      <c r="A508" s="255">
        <v>428899</v>
      </c>
      <c r="B508" s="255" t="s">
        <v>112</v>
      </c>
      <c r="C508" s="245" t="s">
        <v>152</v>
      </c>
      <c r="D508" s="245" t="s">
        <v>152</v>
      </c>
      <c r="E508" s="245" t="s">
        <v>152</v>
      </c>
      <c r="F508" s="245" t="s">
        <v>150</v>
      </c>
      <c r="G508" s="245" t="s">
        <v>150</v>
      </c>
      <c r="H508" s="245" t="s">
        <v>150</v>
      </c>
      <c r="I508" s="245" t="s">
        <v>150</v>
      </c>
      <c r="J508" s="245" t="s">
        <v>150</v>
      </c>
      <c r="K508" s="245" t="s">
        <v>150</v>
      </c>
      <c r="L508" s="245" t="s">
        <v>150</v>
      </c>
      <c r="M508" s="245" t="s">
        <v>150</v>
      </c>
      <c r="N508" s="245"/>
      <c r="O508" s="245"/>
      <c r="P508" s="245"/>
      <c r="Q508" s="245"/>
      <c r="R508" s="245"/>
      <c r="S508" s="245"/>
      <c r="T508" s="245"/>
      <c r="U508" s="245"/>
      <c r="V508" s="245"/>
      <c r="W508" s="245"/>
      <c r="X508" s="245"/>
      <c r="Y508" s="245"/>
      <c r="Z508" s="245"/>
      <c r="AA508" s="245"/>
      <c r="AB508" s="245"/>
      <c r="AC508" s="245"/>
      <c r="AD508" s="245"/>
      <c r="AE508" s="245"/>
      <c r="AF508" s="245"/>
      <c r="AG508" s="245"/>
      <c r="AH508" s="245"/>
      <c r="AI508" s="245"/>
      <c r="AJ508" s="245"/>
      <c r="AK508" s="245"/>
      <c r="AL508" s="245"/>
      <c r="AM508" s="245"/>
      <c r="AN508" s="245"/>
      <c r="AO508" s="245"/>
      <c r="AP508" s="245"/>
      <c r="AQ508" s="245"/>
      <c r="AR508" s="245"/>
      <c r="AS508" s="245"/>
      <c r="AT508" s="245"/>
      <c r="AU508" s="245"/>
      <c r="AV508" s="245"/>
      <c r="AW508" s="245"/>
      <c r="AX508" s="245"/>
      <c r="AY508" s="245"/>
      <c r="AZ508" s="245"/>
      <c r="BA508" s="245"/>
      <c r="BB508" s="245"/>
      <c r="BC508" s="245"/>
      <c r="BD508" s="245"/>
      <c r="BE508" s="245"/>
      <c r="BF508" s="245"/>
      <c r="BG508" s="245"/>
      <c r="BH508" s="245"/>
      <c r="BI508" s="245"/>
      <c r="BJ508" s="245"/>
      <c r="BK508" s="245"/>
      <c r="BL508" s="245"/>
      <c r="BM508" s="245"/>
    </row>
    <row r="509" spans="1:65" ht="18" customHeight="1" x14ac:dyDescent="0.25">
      <c r="A509" s="255">
        <v>428900</v>
      </c>
      <c r="B509" s="255" t="s">
        <v>112</v>
      </c>
      <c r="C509" s="245"/>
      <c r="D509" s="245"/>
      <c r="E509" s="245"/>
      <c r="F509" s="245" t="s">
        <v>150</v>
      </c>
      <c r="G509" s="245"/>
      <c r="H509" s="245"/>
      <c r="I509" s="245" t="s">
        <v>150</v>
      </c>
      <c r="J509" s="245" t="s">
        <v>150</v>
      </c>
      <c r="K509" s="245" t="s">
        <v>150</v>
      </c>
      <c r="L509" s="245" t="s">
        <v>150</v>
      </c>
      <c r="M509" s="245" t="s">
        <v>150</v>
      </c>
      <c r="N509" s="245"/>
      <c r="O509" s="245"/>
      <c r="P509" s="245"/>
      <c r="Q509" s="245"/>
      <c r="R509" s="245"/>
      <c r="S509" s="245"/>
      <c r="T509" s="245"/>
      <c r="U509" s="245"/>
      <c r="V509" s="245"/>
      <c r="W509" s="245"/>
      <c r="X509" s="245"/>
      <c r="Y509" s="245"/>
      <c r="Z509" s="245"/>
      <c r="AA509" s="245"/>
      <c r="AB509" s="245"/>
      <c r="AC509" s="245"/>
      <c r="AD509" s="245"/>
      <c r="AE509" s="245"/>
      <c r="AF509" s="245"/>
      <c r="AG509" s="245"/>
      <c r="AH509" s="245"/>
      <c r="AI509" s="245"/>
      <c r="AJ509" s="245"/>
      <c r="AK509" s="245"/>
      <c r="AL509" s="245"/>
      <c r="AM509" s="245"/>
      <c r="AN509" s="245"/>
      <c r="AO509" s="245"/>
      <c r="AP509" s="245"/>
      <c r="AQ509" s="245"/>
      <c r="AR509" s="245"/>
      <c r="AS509" s="245"/>
      <c r="AT509" s="245"/>
      <c r="AU509" s="245"/>
      <c r="AV509" s="245"/>
      <c r="AW509" s="245"/>
      <c r="AX509" s="245"/>
      <c r="AY509" s="245"/>
      <c r="AZ509" s="245"/>
      <c r="BA509" s="245"/>
      <c r="BB509" s="245"/>
      <c r="BC509" s="245"/>
      <c r="BD509" s="245"/>
      <c r="BE509" s="245"/>
      <c r="BF509" s="245"/>
      <c r="BG509" s="245"/>
      <c r="BH509" s="245"/>
      <c r="BI509" s="245"/>
      <c r="BJ509" s="245"/>
      <c r="BK509" s="245"/>
      <c r="BL509" s="245"/>
      <c r="BM509" s="245"/>
    </row>
    <row r="510" spans="1:65" ht="18" customHeight="1" x14ac:dyDescent="0.25">
      <c r="A510" s="255">
        <v>428901</v>
      </c>
      <c r="B510" s="255" t="s">
        <v>112</v>
      </c>
      <c r="C510" s="245"/>
      <c r="D510" s="245" t="s">
        <v>150</v>
      </c>
      <c r="E510" s="245"/>
      <c r="F510" s="245"/>
      <c r="G510" s="245" t="s">
        <v>152</v>
      </c>
      <c r="H510" s="245" t="s">
        <v>150</v>
      </c>
      <c r="I510" s="245" t="s">
        <v>150</v>
      </c>
      <c r="J510" s="245" t="s">
        <v>150</v>
      </c>
      <c r="K510" s="245" t="s">
        <v>150</v>
      </c>
      <c r="L510" s="245" t="s">
        <v>150</v>
      </c>
      <c r="M510" s="245" t="s">
        <v>150</v>
      </c>
      <c r="N510" s="245"/>
      <c r="O510" s="245"/>
      <c r="P510" s="245"/>
      <c r="Q510" s="245"/>
      <c r="R510" s="245"/>
      <c r="S510" s="245"/>
      <c r="T510" s="245"/>
      <c r="U510" s="245"/>
      <c r="V510" s="245"/>
      <c r="W510" s="245"/>
      <c r="X510" s="245"/>
      <c r="Y510" s="245"/>
      <c r="Z510" s="245"/>
      <c r="AA510" s="245"/>
      <c r="AB510" s="245"/>
      <c r="AC510" s="245"/>
      <c r="AD510" s="245"/>
      <c r="AE510" s="245"/>
      <c r="AF510" s="245"/>
      <c r="AG510" s="245"/>
      <c r="AH510" s="245"/>
      <c r="AI510" s="245"/>
      <c r="AJ510" s="245"/>
      <c r="AK510" s="245"/>
      <c r="AL510" s="245"/>
      <c r="AM510" s="245"/>
      <c r="AN510" s="245"/>
      <c r="AO510" s="245"/>
      <c r="AP510" s="245"/>
      <c r="AQ510" s="245"/>
      <c r="AR510" s="245"/>
      <c r="AS510" s="245"/>
      <c r="AT510" s="245"/>
      <c r="AU510" s="245"/>
      <c r="AV510" s="245"/>
      <c r="AW510" s="245"/>
      <c r="AX510" s="245"/>
      <c r="AY510" s="245"/>
      <c r="AZ510" s="245"/>
      <c r="BA510" s="245"/>
      <c r="BB510" s="245"/>
      <c r="BC510" s="245"/>
      <c r="BD510" s="245"/>
      <c r="BE510" s="245"/>
      <c r="BF510" s="245"/>
      <c r="BG510" s="245"/>
      <c r="BH510" s="245"/>
      <c r="BI510" s="245"/>
      <c r="BJ510" s="245"/>
      <c r="BK510" s="245"/>
      <c r="BL510" s="245"/>
      <c r="BM510" s="245"/>
    </row>
    <row r="511" spans="1:65" ht="18" customHeight="1" x14ac:dyDescent="0.25">
      <c r="A511" s="255">
        <v>428902</v>
      </c>
      <c r="B511" s="255" t="s">
        <v>112</v>
      </c>
      <c r="C511" s="245"/>
      <c r="D511" s="245" t="s">
        <v>152</v>
      </c>
      <c r="E511" s="245" t="s">
        <v>152</v>
      </c>
      <c r="F511" s="245" t="s">
        <v>152</v>
      </c>
      <c r="G511" s="245" t="s">
        <v>150</v>
      </c>
      <c r="H511" s="245" t="s">
        <v>152</v>
      </c>
      <c r="I511" s="245" t="s">
        <v>150</v>
      </c>
      <c r="J511" s="245" t="s">
        <v>150</v>
      </c>
      <c r="K511" s="245" t="s">
        <v>150</v>
      </c>
      <c r="L511" s="245" t="s">
        <v>150</v>
      </c>
      <c r="M511" s="245" t="s">
        <v>150</v>
      </c>
      <c r="N511" s="245"/>
      <c r="O511" s="245"/>
      <c r="P511" s="245"/>
      <c r="Q511" s="245"/>
      <c r="R511" s="245"/>
      <c r="S511" s="245"/>
      <c r="T511" s="245"/>
      <c r="U511" s="245"/>
      <c r="V511" s="245"/>
      <c r="W511" s="245"/>
      <c r="X511" s="245"/>
      <c r="Y511" s="245"/>
      <c r="Z511" s="245"/>
      <c r="AA511" s="245"/>
      <c r="AB511" s="245"/>
      <c r="AC511" s="245"/>
      <c r="AD511" s="245"/>
      <c r="AE511" s="245"/>
      <c r="AF511" s="245"/>
      <c r="AG511" s="245"/>
      <c r="AH511" s="245"/>
      <c r="AI511" s="245"/>
      <c r="AJ511" s="245"/>
      <c r="AK511" s="245"/>
      <c r="AL511" s="245"/>
      <c r="AM511" s="245"/>
      <c r="AN511" s="245"/>
      <c r="AO511" s="245"/>
      <c r="AP511" s="245"/>
      <c r="AQ511" s="245"/>
      <c r="AR511" s="245"/>
      <c r="AS511" s="245"/>
      <c r="AT511" s="245"/>
      <c r="AU511" s="245"/>
      <c r="AV511" s="245"/>
      <c r="AW511" s="245"/>
      <c r="AX511" s="245"/>
      <c r="AY511" s="245"/>
      <c r="AZ511" s="245"/>
      <c r="BA511" s="245"/>
      <c r="BB511" s="245"/>
      <c r="BC511" s="245"/>
      <c r="BD511" s="245"/>
      <c r="BE511" s="245"/>
      <c r="BF511" s="245"/>
      <c r="BG511" s="245"/>
      <c r="BH511" s="245"/>
      <c r="BI511" s="245"/>
      <c r="BJ511" s="245"/>
      <c r="BK511" s="245"/>
      <c r="BL511" s="245"/>
      <c r="BM511" s="245"/>
    </row>
    <row r="512" spans="1:65" ht="18" customHeight="1" x14ac:dyDescent="0.25">
      <c r="A512" s="255">
        <v>428903</v>
      </c>
      <c r="B512" s="255" t="s">
        <v>112</v>
      </c>
      <c r="C512" s="245" t="s">
        <v>152</v>
      </c>
      <c r="D512" s="245" t="s">
        <v>152</v>
      </c>
      <c r="E512" s="245" t="s">
        <v>152</v>
      </c>
      <c r="F512" s="245" t="s">
        <v>152</v>
      </c>
      <c r="G512" s="245" t="s">
        <v>152</v>
      </c>
      <c r="H512" s="245" t="s">
        <v>152</v>
      </c>
      <c r="I512" s="245" t="s">
        <v>150</v>
      </c>
      <c r="J512" s="245" t="s">
        <v>150</v>
      </c>
      <c r="K512" s="245" t="s">
        <v>150</v>
      </c>
      <c r="L512" s="245" t="s">
        <v>150</v>
      </c>
      <c r="M512" s="245" t="s">
        <v>150</v>
      </c>
      <c r="N512" s="245"/>
      <c r="O512" s="245"/>
      <c r="P512" s="245"/>
      <c r="Q512" s="245"/>
      <c r="R512" s="245"/>
      <c r="S512" s="245"/>
      <c r="T512" s="245"/>
      <c r="U512" s="245"/>
      <c r="V512" s="245"/>
      <c r="W512" s="245"/>
      <c r="X512" s="245"/>
      <c r="Y512" s="245"/>
      <c r="Z512" s="245"/>
      <c r="AA512" s="245"/>
      <c r="AB512" s="245"/>
      <c r="AC512" s="245"/>
      <c r="AD512" s="245"/>
      <c r="AE512" s="245"/>
      <c r="AF512" s="245"/>
      <c r="AG512" s="245"/>
      <c r="AH512" s="245"/>
      <c r="AI512" s="245"/>
      <c r="AJ512" s="245"/>
      <c r="AK512" s="245"/>
      <c r="AL512" s="245"/>
      <c r="AM512" s="245"/>
      <c r="AN512" s="245"/>
      <c r="AO512" s="245"/>
      <c r="AP512" s="245"/>
      <c r="AQ512" s="245"/>
      <c r="AR512" s="245"/>
      <c r="AS512" s="245"/>
      <c r="AT512" s="245"/>
      <c r="AU512" s="245"/>
      <c r="AV512" s="245"/>
      <c r="AW512" s="245"/>
      <c r="AX512" s="245"/>
      <c r="AY512" s="245"/>
      <c r="AZ512" s="245"/>
      <c r="BA512" s="245"/>
      <c r="BB512" s="245"/>
      <c r="BC512" s="245"/>
      <c r="BD512" s="245"/>
      <c r="BE512" s="245"/>
      <c r="BF512" s="245"/>
      <c r="BG512" s="245"/>
      <c r="BH512" s="245"/>
      <c r="BI512" s="245"/>
      <c r="BJ512" s="245"/>
      <c r="BK512" s="245"/>
      <c r="BL512" s="245"/>
      <c r="BM512" s="245"/>
    </row>
    <row r="513" spans="1:65" ht="18" customHeight="1" x14ac:dyDescent="0.25">
      <c r="A513" s="255">
        <v>428904</v>
      </c>
      <c r="B513" s="255" t="s">
        <v>112</v>
      </c>
      <c r="C513" s="245"/>
      <c r="D513" s="245" t="s">
        <v>152</v>
      </c>
      <c r="E513" s="245"/>
      <c r="F513" s="245"/>
      <c r="G513" s="245"/>
      <c r="H513" s="245"/>
      <c r="I513" s="245" t="s">
        <v>150</v>
      </c>
      <c r="J513" s="245" t="s">
        <v>150</v>
      </c>
      <c r="K513" s="245" t="s">
        <v>150</v>
      </c>
      <c r="L513" s="245" t="s">
        <v>150</v>
      </c>
      <c r="M513" s="245" t="s">
        <v>150</v>
      </c>
      <c r="N513" s="245"/>
      <c r="O513" s="245"/>
      <c r="P513" s="245"/>
      <c r="Q513" s="245"/>
      <c r="R513" s="245"/>
      <c r="S513" s="245"/>
      <c r="T513" s="245"/>
      <c r="U513" s="245"/>
      <c r="V513" s="245"/>
      <c r="W513" s="245"/>
      <c r="X513" s="245"/>
      <c r="Y513" s="245"/>
      <c r="Z513" s="245"/>
      <c r="AA513" s="245"/>
      <c r="AB513" s="245"/>
      <c r="AC513" s="245"/>
      <c r="AD513" s="245"/>
      <c r="AE513" s="245"/>
      <c r="AF513" s="245"/>
      <c r="AG513" s="245"/>
      <c r="AH513" s="245"/>
      <c r="AI513" s="245"/>
      <c r="AJ513" s="245"/>
      <c r="AK513" s="245"/>
      <c r="AL513" s="245"/>
      <c r="AM513" s="245"/>
      <c r="AN513" s="245"/>
      <c r="AO513" s="245"/>
      <c r="AP513" s="245"/>
      <c r="AQ513" s="245"/>
      <c r="AR513" s="245"/>
      <c r="AS513" s="245"/>
      <c r="AT513" s="245"/>
      <c r="AU513" s="245"/>
      <c r="AV513" s="245"/>
      <c r="AW513" s="245"/>
      <c r="AX513" s="245"/>
      <c r="AY513" s="245"/>
      <c r="AZ513" s="245"/>
      <c r="BA513" s="245"/>
      <c r="BB513" s="245"/>
      <c r="BC513" s="245"/>
      <c r="BD513" s="245"/>
      <c r="BE513" s="245"/>
      <c r="BF513" s="245"/>
      <c r="BG513" s="245"/>
      <c r="BH513" s="245"/>
      <c r="BI513" s="245"/>
      <c r="BJ513" s="245"/>
      <c r="BK513" s="245"/>
      <c r="BL513" s="245"/>
      <c r="BM513" s="245"/>
    </row>
    <row r="514" spans="1:65" ht="18" customHeight="1" x14ac:dyDescent="0.25">
      <c r="A514" s="255">
        <v>428905</v>
      </c>
      <c r="B514" s="255" t="s">
        <v>112</v>
      </c>
      <c r="C514" s="245" t="s">
        <v>152</v>
      </c>
      <c r="D514" s="245" t="s">
        <v>152</v>
      </c>
      <c r="E514" s="245" t="s">
        <v>152</v>
      </c>
      <c r="F514" s="245" t="s">
        <v>152</v>
      </c>
      <c r="G514" s="245" t="s">
        <v>152</v>
      </c>
      <c r="H514" s="245" t="s">
        <v>152</v>
      </c>
      <c r="I514" s="245" t="s">
        <v>150</v>
      </c>
      <c r="J514" s="245" t="s">
        <v>150</v>
      </c>
      <c r="K514" s="245" t="s">
        <v>150</v>
      </c>
      <c r="L514" s="245" t="s">
        <v>150</v>
      </c>
      <c r="M514" s="245" t="s">
        <v>150</v>
      </c>
      <c r="N514" s="245"/>
      <c r="O514" s="245"/>
      <c r="P514" s="245"/>
      <c r="Q514" s="245"/>
      <c r="R514" s="245"/>
      <c r="S514" s="245"/>
      <c r="T514" s="245"/>
      <c r="U514" s="245"/>
      <c r="V514" s="245"/>
      <c r="W514" s="245"/>
      <c r="X514" s="245"/>
      <c r="Y514" s="245"/>
      <c r="Z514" s="245"/>
      <c r="AA514" s="245"/>
      <c r="AB514" s="245"/>
      <c r="AC514" s="245"/>
      <c r="AD514" s="245"/>
      <c r="AE514" s="245"/>
      <c r="AF514" s="245"/>
      <c r="AG514" s="245"/>
      <c r="AH514" s="245"/>
      <c r="AI514" s="245"/>
      <c r="AJ514" s="245"/>
      <c r="AK514" s="245"/>
      <c r="AL514" s="245"/>
      <c r="AM514" s="245"/>
      <c r="AN514" s="245"/>
      <c r="AO514" s="245"/>
      <c r="AP514" s="245"/>
      <c r="AQ514" s="245"/>
      <c r="AR514" s="245"/>
      <c r="AS514" s="245"/>
      <c r="AT514" s="245"/>
      <c r="AU514" s="245"/>
      <c r="AV514" s="245"/>
      <c r="AW514" s="245"/>
      <c r="AX514" s="245"/>
      <c r="AY514" s="245"/>
      <c r="AZ514" s="245"/>
      <c r="BA514" s="245"/>
      <c r="BB514" s="245"/>
      <c r="BC514" s="245"/>
      <c r="BD514" s="245"/>
      <c r="BE514" s="245"/>
      <c r="BF514" s="245"/>
      <c r="BG514" s="245"/>
      <c r="BH514" s="245"/>
      <c r="BI514" s="245"/>
      <c r="BJ514" s="245"/>
      <c r="BK514" s="245"/>
      <c r="BL514" s="245"/>
      <c r="BM514" s="245"/>
    </row>
    <row r="515" spans="1:65" ht="18" customHeight="1" x14ac:dyDescent="0.25">
      <c r="A515" s="255">
        <v>428906</v>
      </c>
      <c r="B515" s="255" t="s">
        <v>112</v>
      </c>
      <c r="C515" s="245"/>
      <c r="D515" s="245" t="s">
        <v>152</v>
      </c>
      <c r="E515" s="245"/>
      <c r="F515" s="245"/>
      <c r="G515" s="245"/>
      <c r="H515" s="245" t="s">
        <v>152</v>
      </c>
      <c r="I515" s="245" t="s">
        <v>150</v>
      </c>
      <c r="J515" s="245" t="s">
        <v>150</v>
      </c>
      <c r="K515" s="245" t="s">
        <v>150</v>
      </c>
      <c r="L515" s="245" t="s">
        <v>150</v>
      </c>
      <c r="M515" s="245" t="s">
        <v>150</v>
      </c>
      <c r="N515" s="245"/>
      <c r="O515" s="245"/>
      <c r="P515" s="245"/>
      <c r="Q515" s="245"/>
      <c r="R515" s="245"/>
      <c r="S515" s="245"/>
      <c r="T515" s="245"/>
      <c r="U515" s="245"/>
      <c r="V515" s="245"/>
      <c r="W515" s="245"/>
      <c r="X515" s="245"/>
      <c r="Y515" s="245"/>
      <c r="Z515" s="245"/>
      <c r="AA515" s="245"/>
      <c r="AB515" s="245"/>
      <c r="AC515" s="245"/>
      <c r="AD515" s="245"/>
      <c r="AE515" s="245"/>
      <c r="AF515" s="245"/>
      <c r="AG515" s="245"/>
      <c r="AH515" s="245"/>
      <c r="AI515" s="245"/>
      <c r="AJ515" s="245"/>
      <c r="AK515" s="245"/>
      <c r="AL515" s="245"/>
      <c r="AM515" s="245"/>
      <c r="AN515" s="245"/>
      <c r="AO515" s="245"/>
      <c r="AP515" s="245"/>
      <c r="AQ515" s="245"/>
      <c r="AR515" s="245"/>
      <c r="AS515" s="245"/>
      <c r="AT515" s="245"/>
      <c r="AU515" s="245"/>
      <c r="AV515" s="245"/>
      <c r="AW515" s="245"/>
      <c r="AX515" s="245"/>
      <c r="AY515" s="245"/>
      <c r="AZ515" s="245"/>
      <c r="BA515" s="245"/>
      <c r="BB515" s="245"/>
      <c r="BC515" s="245"/>
      <c r="BD515" s="245"/>
      <c r="BE515" s="245"/>
      <c r="BF515" s="245"/>
      <c r="BG515" s="245"/>
      <c r="BH515" s="245"/>
      <c r="BI515" s="245"/>
      <c r="BJ515" s="245"/>
      <c r="BK515" s="245"/>
      <c r="BL515" s="245"/>
      <c r="BM515" s="245"/>
    </row>
    <row r="516" spans="1:65" ht="18" customHeight="1" x14ac:dyDescent="0.25">
      <c r="A516" s="255">
        <v>428907</v>
      </c>
      <c r="B516" s="255" t="s">
        <v>112</v>
      </c>
      <c r="C516" s="245"/>
      <c r="D516" s="245" t="s">
        <v>152</v>
      </c>
      <c r="E516" s="245"/>
      <c r="F516" s="245"/>
      <c r="G516" s="245"/>
      <c r="H516" s="245"/>
      <c r="I516" s="245" t="s">
        <v>150</v>
      </c>
      <c r="J516" s="245" t="s">
        <v>150</v>
      </c>
      <c r="K516" s="245" t="s">
        <v>150</v>
      </c>
      <c r="L516" s="245"/>
      <c r="M516" s="245" t="s">
        <v>150</v>
      </c>
      <c r="N516" s="245"/>
      <c r="O516" s="245"/>
      <c r="P516" s="245"/>
      <c r="Q516" s="245"/>
      <c r="R516" s="245"/>
      <c r="S516" s="245"/>
      <c r="T516" s="245"/>
      <c r="U516" s="245"/>
      <c r="V516" s="245"/>
      <c r="W516" s="245"/>
      <c r="X516" s="245"/>
      <c r="Y516" s="245"/>
      <c r="Z516" s="245"/>
      <c r="AA516" s="245"/>
      <c r="AB516" s="245"/>
      <c r="AC516" s="245"/>
      <c r="AD516" s="245"/>
      <c r="AE516" s="245"/>
      <c r="AF516" s="245"/>
      <c r="AG516" s="245"/>
      <c r="AH516" s="245"/>
      <c r="AI516" s="245"/>
      <c r="AJ516" s="245"/>
      <c r="AK516" s="245"/>
      <c r="AL516" s="245"/>
      <c r="AM516" s="245"/>
      <c r="AN516" s="245"/>
      <c r="AO516" s="245"/>
      <c r="AP516" s="245"/>
      <c r="AQ516" s="245"/>
      <c r="AR516" s="245"/>
      <c r="AS516" s="245"/>
      <c r="AT516" s="245"/>
      <c r="AU516" s="245"/>
      <c r="AV516" s="245"/>
      <c r="AW516" s="245"/>
      <c r="AX516" s="245"/>
      <c r="AY516" s="245"/>
      <c r="AZ516" s="245"/>
      <c r="BA516" s="245"/>
      <c r="BB516" s="245"/>
      <c r="BC516" s="245"/>
      <c r="BD516" s="245"/>
      <c r="BE516" s="245"/>
      <c r="BF516" s="245"/>
      <c r="BG516" s="245"/>
      <c r="BH516" s="245"/>
      <c r="BI516" s="245"/>
      <c r="BJ516" s="245"/>
      <c r="BK516" s="245"/>
      <c r="BL516" s="245"/>
      <c r="BM516" s="245"/>
    </row>
    <row r="517" spans="1:65" ht="18" customHeight="1" x14ac:dyDescent="0.25">
      <c r="A517" s="255">
        <v>428908</v>
      </c>
      <c r="B517" s="255" t="s">
        <v>112</v>
      </c>
      <c r="C517" s="245"/>
      <c r="D517" s="245" t="s">
        <v>150</v>
      </c>
      <c r="E517" s="245" t="s">
        <v>152</v>
      </c>
      <c r="F517" s="245" t="s">
        <v>150</v>
      </c>
      <c r="G517" s="245" t="s">
        <v>150</v>
      </c>
      <c r="H517" s="245" t="s">
        <v>150</v>
      </c>
      <c r="I517" s="245" t="s">
        <v>150</v>
      </c>
      <c r="J517" s="245" t="s">
        <v>150</v>
      </c>
      <c r="K517" s="245" t="s">
        <v>150</v>
      </c>
      <c r="L517" s="245" t="s">
        <v>150</v>
      </c>
      <c r="M517" s="245" t="s">
        <v>150</v>
      </c>
      <c r="N517" s="245"/>
      <c r="O517" s="245"/>
      <c r="P517" s="245"/>
      <c r="Q517" s="245"/>
      <c r="R517" s="245"/>
      <c r="S517" s="245"/>
      <c r="T517" s="245"/>
      <c r="U517" s="245"/>
      <c r="V517" s="245"/>
      <c r="W517" s="245"/>
      <c r="X517" s="245"/>
      <c r="Y517" s="245"/>
      <c r="Z517" s="245"/>
      <c r="AA517" s="245"/>
      <c r="AB517" s="245"/>
      <c r="AC517" s="245"/>
      <c r="AD517" s="245"/>
      <c r="AE517" s="245"/>
      <c r="AF517" s="245"/>
      <c r="AG517" s="245"/>
      <c r="AH517" s="245"/>
      <c r="AI517" s="245"/>
      <c r="AJ517" s="245"/>
      <c r="AK517" s="245"/>
      <c r="AL517" s="245"/>
      <c r="AM517" s="245"/>
      <c r="AN517" s="245"/>
      <c r="AO517" s="245"/>
      <c r="AP517" s="245"/>
      <c r="AQ517" s="245"/>
      <c r="AR517" s="245"/>
      <c r="AS517" s="245"/>
      <c r="AT517" s="245"/>
      <c r="AU517" s="245"/>
      <c r="AV517" s="245"/>
      <c r="AW517" s="245"/>
      <c r="AX517" s="245"/>
      <c r="AY517" s="245"/>
      <c r="AZ517" s="245"/>
      <c r="BA517" s="245"/>
      <c r="BB517" s="245"/>
      <c r="BC517" s="245"/>
      <c r="BD517" s="245"/>
      <c r="BE517" s="245"/>
      <c r="BF517" s="245"/>
      <c r="BG517" s="245"/>
      <c r="BH517" s="245"/>
      <c r="BI517" s="245"/>
      <c r="BJ517" s="245"/>
      <c r="BK517" s="245"/>
      <c r="BL517" s="245"/>
      <c r="BM517" s="245"/>
    </row>
    <row r="518" spans="1:65" ht="18" customHeight="1" x14ac:dyDescent="0.25">
      <c r="A518" s="255">
        <v>428909</v>
      </c>
      <c r="B518" s="255" t="s">
        <v>112</v>
      </c>
      <c r="C518" s="245" t="s">
        <v>152</v>
      </c>
      <c r="D518" s="245" t="s">
        <v>152</v>
      </c>
      <c r="E518" s="245" t="s">
        <v>152</v>
      </c>
      <c r="F518" s="245" t="s">
        <v>152</v>
      </c>
      <c r="G518" s="245" t="s">
        <v>152</v>
      </c>
      <c r="H518" s="245" t="s">
        <v>152</v>
      </c>
      <c r="I518" s="245" t="s">
        <v>150</v>
      </c>
      <c r="J518" s="245" t="s">
        <v>150</v>
      </c>
      <c r="K518" s="245" t="s">
        <v>150</v>
      </c>
      <c r="L518" s="245" t="s">
        <v>150</v>
      </c>
      <c r="M518" s="245" t="s">
        <v>150</v>
      </c>
      <c r="N518" s="245"/>
      <c r="O518" s="245"/>
      <c r="P518" s="245"/>
      <c r="Q518" s="245"/>
      <c r="R518" s="245"/>
      <c r="S518" s="245"/>
      <c r="T518" s="245"/>
      <c r="U518" s="245"/>
      <c r="V518" s="245"/>
      <c r="W518" s="245"/>
      <c r="X518" s="245"/>
      <c r="Y518" s="245"/>
      <c r="Z518" s="245"/>
      <c r="AA518" s="245"/>
      <c r="AB518" s="245"/>
      <c r="AC518" s="245"/>
      <c r="AD518" s="245"/>
      <c r="AE518" s="245"/>
      <c r="AF518" s="245"/>
      <c r="AG518" s="245"/>
      <c r="AH518" s="245"/>
      <c r="AI518" s="245"/>
      <c r="AJ518" s="245"/>
      <c r="AK518" s="245"/>
      <c r="AL518" s="245"/>
      <c r="AM518" s="245"/>
      <c r="AN518" s="245"/>
      <c r="AO518" s="245"/>
      <c r="AP518" s="245"/>
      <c r="AQ518" s="245"/>
      <c r="AR518" s="245"/>
      <c r="AS518" s="245"/>
      <c r="AT518" s="245"/>
      <c r="AU518" s="245"/>
      <c r="AV518" s="245"/>
      <c r="AW518" s="245"/>
      <c r="AX518" s="245"/>
      <c r="AY518" s="245"/>
      <c r="AZ518" s="245"/>
      <c r="BA518" s="245"/>
      <c r="BB518" s="245"/>
      <c r="BC518" s="245"/>
      <c r="BD518" s="245"/>
      <c r="BE518" s="245"/>
      <c r="BF518" s="245"/>
      <c r="BG518" s="245"/>
      <c r="BH518" s="245"/>
      <c r="BI518" s="245"/>
      <c r="BJ518" s="245"/>
      <c r="BK518" s="245"/>
      <c r="BL518" s="245"/>
      <c r="BM518" s="245"/>
    </row>
    <row r="519" spans="1:65" ht="18" customHeight="1" x14ac:dyDescent="0.25">
      <c r="A519" s="255">
        <v>428910</v>
      </c>
      <c r="B519" s="255" t="s">
        <v>112</v>
      </c>
      <c r="C519" s="245"/>
      <c r="D519" s="245" t="s">
        <v>152</v>
      </c>
      <c r="E519" s="245" t="s">
        <v>150</v>
      </c>
      <c r="F519" s="245" t="s">
        <v>150</v>
      </c>
      <c r="G519" s="245" t="s">
        <v>150</v>
      </c>
      <c r="H519" s="245" t="s">
        <v>152</v>
      </c>
      <c r="I519" s="245" t="s">
        <v>150</v>
      </c>
      <c r="J519" s="245" t="s">
        <v>150</v>
      </c>
      <c r="K519" s="245" t="s">
        <v>150</v>
      </c>
      <c r="L519" s="245" t="s">
        <v>150</v>
      </c>
      <c r="M519" s="245" t="s">
        <v>150</v>
      </c>
      <c r="N519" s="245"/>
      <c r="O519" s="245"/>
      <c r="P519" s="245"/>
      <c r="Q519" s="245"/>
      <c r="R519" s="245"/>
      <c r="S519" s="245"/>
      <c r="T519" s="245"/>
      <c r="U519" s="245"/>
      <c r="V519" s="245"/>
      <c r="W519" s="245"/>
      <c r="X519" s="245"/>
      <c r="Y519" s="245"/>
      <c r="Z519" s="245"/>
      <c r="AA519" s="245"/>
      <c r="AB519" s="245"/>
      <c r="AC519" s="245"/>
      <c r="AD519" s="245"/>
      <c r="AE519" s="245"/>
      <c r="AF519" s="245"/>
      <c r="AG519" s="245"/>
      <c r="AH519" s="245"/>
      <c r="AI519" s="245"/>
      <c r="AJ519" s="245"/>
      <c r="AK519" s="245"/>
      <c r="AL519" s="245"/>
      <c r="AM519" s="245"/>
      <c r="AN519" s="245"/>
      <c r="AO519" s="245"/>
      <c r="AP519" s="245"/>
      <c r="AQ519" s="245"/>
      <c r="AR519" s="245"/>
      <c r="AS519" s="245"/>
      <c r="AT519" s="245"/>
      <c r="AU519" s="245"/>
      <c r="AV519" s="245"/>
      <c r="AW519" s="245"/>
      <c r="AX519" s="245"/>
      <c r="AY519" s="245"/>
      <c r="AZ519" s="245"/>
      <c r="BA519" s="245"/>
      <c r="BB519" s="245"/>
      <c r="BC519" s="245"/>
      <c r="BD519" s="245"/>
      <c r="BE519" s="245"/>
      <c r="BF519" s="245"/>
      <c r="BG519" s="245"/>
      <c r="BH519" s="245"/>
      <c r="BI519" s="245"/>
      <c r="BJ519" s="245"/>
      <c r="BK519" s="245"/>
      <c r="BL519" s="245"/>
      <c r="BM519" s="245"/>
    </row>
    <row r="520" spans="1:65" ht="18" customHeight="1" x14ac:dyDescent="0.25">
      <c r="A520" s="255">
        <v>428911</v>
      </c>
      <c r="B520" s="255" t="s">
        <v>112</v>
      </c>
      <c r="C520" s="245" t="s">
        <v>152</v>
      </c>
      <c r="D520" s="245" t="s">
        <v>152</v>
      </c>
      <c r="E520" s="245" t="s">
        <v>152</v>
      </c>
      <c r="F520" s="245"/>
      <c r="G520" s="245"/>
      <c r="H520" s="245" t="s">
        <v>152</v>
      </c>
      <c r="I520" s="245" t="s">
        <v>150</v>
      </c>
      <c r="J520" s="245" t="s">
        <v>150</v>
      </c>
      <c r="K520" s="245" t="s">
        <v>150</v>
      </c>
      <c r="L520" s="245" t="s">
        <v>150</v>
      </c>
      <c r="M520" s="245" t="s">
        <v>150</v>
      </c>
      <c r="N520" s="245"/>
      <c r="O520" s="245"/>
      <c r="P520" s="245"/>
      <c r="Q520" s="245"/>
      <c r="R520" s="245"/>
      <c r="S520" s="245"/>
      <c r="T520" s="245"/>
      <c r="U520" s="245"/>
      <c r="V520" s="245"/>
      <c r="W520" s="245"/>
      <c r="X520" s="245"/>
      <c r="Y520" s="245"/>
      <c r="Z520" s="245"/>
      <c r="AA520" s="245"/>
      <c r="AB520" s="245"/>
      <c r="AC520" s="245"/>
      <c r="AD520" s="245"/>
      <c r="AE520" s="245"/>
      <c r="AF520" s="245"/>
      <c r="AG520" s="245"/>
      <c r="AH520" s="245"/>
      <c r="AI520" s="245"/>
      <c r="AJ520" s="245"/>
      <c r="AK520" s="245"/>
      <c r="AL520" s="245"/>
      <c r="AM520" s="245"/>
      <c r="AN520" s="245"/>
      <c r="AO520" s="245"/>
      <c r="AP520" s="245"/>
      <c r="AQ520" s="245"/>
      <c r="AR520" s="245"/>
      <c r="AS520" s="245"/>
      <c r="AT520" s="245"/>
      <c r="AU520" s="245"/>
      <c r="AV520" s="245"/>
      <c r="AW520" s="245"/>
      <c r="AX520" s="245"/>
      <c r="AY520" s="245"/>
      <c r="AZ520" s="245"/>
      <c r="BA520" s="245"/>
      <c r="BB520" s="245"/>
      <c r="BC520" s="245"/>
      <c r="BD520" s="245"/>
      <c r="BE520" s="245"/>
      <c r="BF520" s="245"/>
      <c r="BG520" s="245"/>
      <c r="BH520" s="245"/>
      <c r="BI520" s="245"/>
      <c r="BJ520" s="245"/>
      <c r="BK520" s="245"/>
      <c r="BL520" s="245"/>
      <c r="BM520" s="245"/>
    </row>
    <row r="521" spans="1:65" ht="18" customHeight="1" x14ac:dyDescent="0.25">
      <c r="A521" s="255">
        <v>428912</v>
      </c>
      <c r="B521" s="255" t="s">
        <v>112</v>
      </c>
      <c r="C521" s="245"/>
      <c r="D521" s="245" t="s">
        <v>152</v>
      </c>
      <c r="E521" s="245"/>
      <c r="F521" s="245"/>
      <c r="G521" s="245" t="s">
        <v>152</v>
      </c>
      <c r="H521" s="245"/>
      <c r="I521" s="245" t="s">
        <v>150</v>
      </c>
      <c r="J521" s="245" t="s">
        <v>150</v>
      </c>
      <c r="K521" s="245" t="s">
        <v>150</v>
      </c>
      <c r="L521" s="245" t="s">
        <v>150</v>
      </c>
      <c r="M521" s="245" t="s">
        <v>150</v>
      </c>
      <c r="N521" s="245"/>
      <c r="O521" s="245"/>
      <c r="P521" s="245"/>
      <c r="Q521" s="245"/>
      <c r="R521" s="245"/>
      <c r="S521" s="245"/>
      <c r="T521" s="245"/>
      <c r="U521" s="245"/>
      <c r="V521" s="245"/>
      <c r="W521" s="245"/>
      <c r="X521" s="245"/>
      <c r="Y521" s="245"/>
      <c r="Z521" s="245"/>
      <c r="AA521" s="245"/>
      <c r="AB521" s="245"/>
      <c r="AC521" s="245"/>
      <c r="AD521" s="245"/>
      <c r="AE521" s="245"/>
      <c r="AF521" s="245"/>
      <c r="AG521" s="245"/>
      <c r="AH521" s="245"/>
      <c r="AI521" s="245"/>
      <c r="AJ521" s="245"/>
      <c r="AK521" s="245"/>
      <c r="AL521" s="245"/>
      <c r="AM521" s="245"/>
      <c r="AN521" s="245"/>
      <c r="AO521" s="245"/>
      <c r="AP521" s="245"/>
      <c r="AQ521" s="245"/>
      <c r="AR521" s="245"/>
      <c r="AS521" s="245"/>
      <c r="AT521" s="245"/>
      <c r="AU521" s="245"/>
      <c r="AV521" s="245"/>
      <c r="AW521" s="245"/>
      <c r="AX521" s="245"/>
      <c r="AY521" s="245"/>
      <c r="AZ521" s="245"/>
      <c r="BA521" s="245"/>
      <c r="BB521" s="245"/>
      <c r="BC521" s="245"/>
      <c r="BD521" s="245"/>
      <c r="BE521" s="245"/>
      <c r="BF521" s="245"/>
      <c r="BG521" s="245"/>
      <c r="BH521" s="245"/>
      <c r="BI521" s="245"/>
      <c r="BJ521" s="245"/>
      <c r="BK521" s="245"/>
      <c r="BL521" s="245"/>
      <c r="BM521" s="245"/>
    </row>
    <row r="522" spans="1:65" ht="18" customHeight="1" x14ac:dyDescent="0.25">
      <c r="A522" s="255">
        <v>428913</v>
      </c>
      <c r="B522" s="255" t="s">
        <v>112</v>
      </c>
      <c r="C522" s="245" t="s">
        <v>150</v>
      </c>
      <c r="D522" s="245" t="s">
        <v>150</v>
      </c>
      <c r="E522" s="245" t="s">
        <v>150</v>
      </c>
      <c r="F522" s="245" t="s">
        <v>150</v>
      </c>
      <c r="G522" s="245" t="s">
        <v>150</v>
      </c>
      <c r="H522" s="245" t="s">
        <v>150</v>
      </c>
      <c r="I522" s="245" t="s">
        <v>150</v>
      </c>
      <c r="J522" s="245" t="s">
        <v>150</v>
      </c>
      <c r="K522" s="245" t="s">
        <v>150</v>
      </c>
      <c r="L522" s="245" t="s">
        <v>150</v>
      </c>
      <c r="M522" s="245" t="s">
        <v>150</v>
      </c>
      <c r="N522" s="245"/>
      <c r="O522" s="245"/>
      <c r="P522" s="245"/>
      <c r="Q522" s="245"/>
      <c r="R522" s="245"/>
      <c r="S522" s="245"/>
      <c r="T522" s="245"/>
      <c r="U522" s="245"/>
      <c r="V522" s="245"/>
      <c r="W522" s="245"/>
      <c r="X522" s="245"/>
      <c r="Y522" s="245"/>
      <c r="Z522" s="245"/>
      <c r="AA522" s="245"/>
      <c r="AB522" s="245"/>
      <c r="AC522" s="245"/>
      <c r="AD522" s="245"/>
      <c r="AE522" s="245"/>
      <c r="AF522" s="245"/>
      <c r="AG522" s="245"/>
      <c r="AH522" s="245"/>
      <c r="AI522" s="245"/>
      <c r="AJ522" s="245"/>
      <c r="AK522" s="245"/>
      <c r="AL522" s="245"/>
      <c r="AM522" s="245"/>
      <c r="AN522" s="245"/>
      <c r="AO522" s="245"/>
      <c r="AP522" s="245"/>
      <c r="AQ522" s="245"/>
      <c r="AR522" s="245"/>
      <c r="AS522" s="245"/>
      <c r="AT522" s="245"/>
      <c r="AU522" s="245"/>
      <c r="AV522" s="245"/>
      <c r="AW522" s="245"/>
      <c r="AX522" s="245"/>
      <c r="AY522" s="245"/>
      <c r="AZ522" s="245"/>
      <c r="BA522" s="245"/>
      <c r="BB522" s="245"/>
      <c r="BC522" s="245"/>
      <c r="BD522" s="245"/>
      <c r="BE522" s="245"/>
      <c r="BF522" s="245"/>
      <c r="BG522" s="245"/>
      <c r="BH522" s="245"/>
      <c r="BI522" s="245"/>
      <c r="BJ522" s="245"/>
      <c r="BK522" s="245"/>
      <c r="BL522" s="245"/>
      <c r="BM522" s="245"/>
    </row>
    <row r="523" spans="1:65" ht="18" customHeight="1" x14ac:dyDescent="0.25">
      <c r="A523" s="255">
        <v>428914</v>
      </c>
      <c r="B523" s="255" t="s">
        <v>112</v>
      </c>
      <c r="C523" s="245"/>
      <c r="D523" s="245" t="s">
        <v>150</v>
      </c>
      <c r="E523" s="245" t="s">
        <v>152</v>
      </c>
      <c r="F523" s="245"/>
      <c r="G523" s="245"/>
      <c r="H523" s="245" t="s">
        <v>152</v>
      </c>
      <c r="I523" s="245" t="s">
        <v>150</v>
      </c>
      <c r="J523" s="245" t="s">
        <v>150</v>
      </c>
      <c r="K523" s="245" t="s">
        <v>150</v>
      </c>
      <c r="L523" s="245" t="s">
        <v>150</v>
      </c>
      <c r="M523" s="245" t="s">
        <v>150</v>
      </c>
      <c r="N523" s="245"/>
      <c r="O523" s="245"/>
      <c r="P523" s="245"/>
      <c r="Q523" s="245"/>
      <c r="R523" s="245"/>
      <c r="S523" s="245"/>
      <c r="T523" s="245"/>
      <c r="U523" s="245"/>
      <c r="V523" s="245"/>
      <c r="W523" s="245"/>
      <c r="X523" s="245"/>
      <c r="Y523" s="245"/>
      <c r="Z523" s="245"/>
      <c r="AA523" s="245"/>
      <c r="AB523" s="245"/>
      <c r="AC523" s="245"/>
      <c r="AD523" s="245"/>
      <c r="AE523" s="245"/>
      <c r="AF523" s="245"/>
      <c r="AG523" s="245"/>
      <c r="AH523" s="245"/>
      <c r="AI523" s="245"/>
      <c r="AJ523" s="245"/>
      <c r="AK523" s="245"/>
      <c r="AL523" s="245"/>
      <c r="AM523" s="245"/>
      <c r="AN523" s="245"/>
      <c r="AO523" s="245"/>
      <c r="AP523" s="245"/>
      <c r="AQ523" s="245"/>
      <c r="AR523" s="245"/>
      <c r="AS523" s="245"/>
      <c r="AT523" s="245"/>
      <c r="AU523" s="245"/>
      <c r="AV523" s="245"/>
      <c r="AW523" s="245"/>
      <c r="AX523" s="245"/>
      <c r="AY523" s="245"/>
      <c r="AZ523" s="245"/>
      <c r="BA523" s="245"/>
      <c r="BB523" s="245"/>
      <c r="BC523" s="245"/>
      <c r="BD523" s="245"/>
      <c r="BE523" s="245"/>
      <c r="BF523" s="245"/>
      <c r="BG523" s="245"/>
      <c r="BH523" s="245"/>
      <c r="BI523" s="245"/>
      <c r="BJ523" s="245"/>
      <c r="BK523" s="245"/>
      <c r="BL523" s="245"/>
      <c r="BM523" s="245"/>
    </row>
    <row r="524" spans="1:65" ht="18" customHeight="1" x14ac:dyDescent="0.25">
      <c r="A524" s="255">
        <v>428915</v>
      </c>
      <c r="B524" s="255" t="s">
        <v>112</v>
      </c>
      <c r="C524" s="245"/>
      <c r="D524" s="245" t="s">
        <v>150</v>
      </c>
      <c r="E524" s="245" t="s">
        <v>152</v>
      </c>
      <c r="F524" s="245" t="s">
        <v>150</v>
      </c>
      <c r="G524" s="245" t="s">
        <v>150</v>
      </c>
      <c r="H524" s="245" t="s">
        <v>152</v>
      </c>
      <c r="I524" s="245" t="s">
        <v>150</v>
      </c>
      <c r="J524" s="245" t="s">
        <v>150</v>
      </c>
      <c r="K524" s="245" t="s">
        <v>150</v>
      </c>
      <c r="L524" s="245" t="s">
        <v>150</v>
      </c>
      <c r="M524" s="245" t="s">
        <v>150</v>
      </c>
      <c r="N524" s="245"/>
      <c r="O524" s="245"/>
      <c r="P524" s="245"/>
      <c r="Q524" s="245"/>
      <c r="R524" s="245"/>
      <c r="S524" s="245"/>
      <c r="T524" s="245"/>
      <c r="U524" s="245"/>
      <c r="V524" s="245"/>
      <c r="W524" s="245"/>
      <c r="X524" s="245"/>
      <c r="Y524" s="245"/>
      <c r="Z524" s="245"/>
      <c r="AA524" s="245"/>
      <c r="AB524" s="245"/>
      <c r="AC524" s="245"/>
      <c r="AD524" s="245"/>
      <c r="AE524" s="245"/>
      <c r="AF524" s="245"/>
      <c r="AG524" s="245"/>
      <c r="AH524" s="245"/>
      <c r="AI524" s="245"/>
      <c r="AJ524" s="245"/>
      <c r="AK524" s="245"/>
      <c r="AL524" s="245"/>
      <c r="AM524" s="245"/>
      <c r="AN524" s="245"/>
      <c r="AO524" s="245"/>
      <c r="AP524" s="245"/>
      <c r="AQ524" s="245"/>
      <c r="AR524" s="245"/>
      <c r="AS524" s="245"/>
      <c r="AT524" s="245"/>
      <c r="AU524" s="245"/>
      <c r="AV524" s="245"/>
      <c r="AW524" s="245"/>
      <c r="AX524" s="245"/>
      <c r="AY524" s="245"/>
      <c r="AZ524" s="245"/>
      <c r="BA524" s="245"/>
      <c r="BB524" s="245"/>
      <c r="BC524" s="245"/>
      <c r="BD524" s="245"/>
      <c r="BE524" s="245"/>
      <c r="BF524" s="245"/>
      <c r="BG524" s="245"/>
      <c r="BH524" s="245"/>
      <c r="BI524" s="245"/>
      <c r="BJ524" s="245"/>
      <c r="BK524" s="245"/>
      <c r="BL524" s="245"/>
      <c r="BM524" s="245"/>
    </row>
    <row r="525" spans="1:65" ht="18" customHeight="1" x14ac:dyDescent="0.25">
      <c r="A525" s="255">
        <v>428916</v>
      </c>
      <c r="B525" s="255" t="s">
        <v>112</v>
      </c>
      <c r="C525" s="245" t="s">
        <v>152</v>
      </c>
      <c r="D525" s="245" t="s">
        <v>152</v>
      </c>
      <c r="E525" s="245" t="s">
        <v>152</v>
      </c>
      <c r="F525" s="245" t="s">
        <v>152</v>
      </c>
      <c r="G525" s="245" t="s">
        <v>152</v>
      </c>
      <c r="H525" s="245" t="s">
        <v>150</v>
      </c>
      <c r="I525" s="245" t="s">
        <v>150</v>
      </c>
      <c r="J525" s="245" t="s">
        <v>150</v>
      </c>
      <c r="K525" s="245" t="s">
        <v>150</v>
      </c>
      <c r="L525" s="245" t="s">
        <v>150</v>
      </c>
      <c r="M525" s="245" t="s">
        <v>150</v>
      </c>
      <c r="N525" s="245"/>
      <c r="O525" s="245"/>
      <c r="P525" s="245"/>
      <c r="Q525" s="245"/>
      <c r="R525" s="245"/>
      <c r="S525" s="245"/>
      <c r="T525" s="245"/>
      <c r="U525" s="245"/>
      <c r="V525" s="245"/>
      <c r="W525" s="245"/>
      <c r="X525" s="245"/>
      <c r="Y525" s="245"/>
      <c r="Z525" s="245"/>
      <c r="AA525" s="245"/>
      <c r="AB525" s="245"/>
      <c r="AC525" s="245"/>
      <c r="AD525" s="245"/>
      <c r="AE525" s="245"/>
      <c r="AF525" s="245"/>
      <c r="AG525" s="245"/>
      <c r="AH525" s="245"/>
      <c r="AI525" s="245"/>
      <c r="AJ525" s="245"/>
      <c r="AK525" s="245"/>
      <c r="AL525" s="245"/>
      <c r="AM525" s="245"/>
      <c r="AN525" s="245"/>
      <c r="AO525" s="245"/>
      <c r="AP525" s="245"/>
      <c r="AQ525" s="245"/>
      <c r="AR525" s="245"/>
      <c r="AS525" s="245"/>
      <c r="AT525" s="245"/>
      <c r="AU525" s="245"/>
      <c r="AV525" s="245"/>
      <c r="AW525" s="245"/>
      <c r="AX525" s="245"/>
      <c r="AY525" s="245"/>
      <c r="AZ525" s="245"/>
      <c r="BA525" s="245"/>
      <c r="BB525" s="245"/>
      <c r="BC525" s="245"/>
      <c r="BD525" s="245"/>
      <c r="BE525" s="245"/>
      <c r="BF525" s="245"/>
      <c r="BG525" s="245"/>
      <c r="BH525" s="245"/>
      <c r="BI525" s="245"/>
      <c r="BJ525" s="245"/>
      <c r="BK525" s="245"/>
      <c r="BL525" s="245"/>
      <c r="BM525" s="245"/>
    </row>
    <row r="526" spans="1:65" ht="18" customHeight="1" x14ac:dyDescent="0.25">
      <c r="A526" s="255">
        <v>428917</v>
      </c>
      <c r="B526" s="255" t="s">
        <v>112</v>
      </c>
      <c r="C526" s="245"/>
      <c r="D526" s="245" t="s">
        <v>152</v>
      </c>
      <c r="E526" s="245"/>
      <c r="F526" s="245"/>
      <c r="G526" s="245"/>
      <c r="H526" s="245"/>
      <c r="I526" s="245" t="s">
        <v>150</v>
      </c>
      <c r="J526" s="245" t="s">
        <v>150</v>
      </c>
      <c r="K526" s="245" t="s">
        <v>150</v>
      </c>
      <c r="L526" s="245" t="s">
        <v>150</v>
      </c>
      <c r="M526" s="245" t="s">
        <v>150</v>
      </c>
      <c r="N526" s="245"/>
      <c r="O526" s="245"/>
      <c r="P526" s="245"/>
      <c r="Q526" s="245"/>
      <c r="R526" s="245"/>
      <c r="S526" s="245"/>
      <c r="T526" s="245"/>
      <c r="U526" s="245"/>
      <c r="V526" s="245"/>
      <c r="W526" s="245"/>
      <c r="X526" s="245"/>
      <c r="Y526" s="245"/>
      <c r="Z526" s="245"/>
      <c r="AA526" s="245"/>
      <c r="AB526" s="245"/>
      <c r="AC526" s="245"/>
      <c r="AD526" s="245"/>
      <c r="AE526" s="245"/>
      <c r="AF526" s="245"/>
      <c r="AG526" s="245"/>
      <c r="AH526" s="245"/>
      <c r="AI526" s="245"/>
      <c r="AJ526" s="245"/>
      <c r="AK526" s="245"/>
      <c r="AL526" s="245"/>
      <c r="AM526" s="245"/>
      <c r="AN526" s="245"/>
      <c r="AO526" s="245"/>
      <c r="AP526" s="245"/>
      <c r="AQ526" s="245"/>
      <c r="AR526" s="245"/>
      <c r="AS526" s="245"/>
      <c r="AT526" s="245"/>
      <c r="AU526" s="245"/>
      <c r="AV526" s="245"/>
      <c r="AW526" s="245"/>
      <c r="AX526" s="245"/>
      <c r="AY526" s="245"/>
      <c r="AZ526" s="245"/>
      <c r="BA526" s="245"/>
      <c r="BB526" s="245"/>
      <c r="BC526" s="245"/>
      <c r="BD526" s="245"/>
      <c r="BE526" s="245"/>
      <c r="BF526" s="245"/>
      <c r="BG526" s="245"/>
      <c r="BH526" s="245"/>
      <c r="BI526" s="245"/>
      <c r="BJ526" s="245"/>
      <c r="BK526" s="245"/>
      <c r="BL526" s="245"/>
      <c r="BM526" s="245"/>
    </row>
    <row r="527" spans="1:65" ht="18" customHeight="1" x14ac:dyDescent="0.25">
      <c r="A527" s="255">
        <v>428918</v>
      </c>
      <c r="B527" s="255" t="s">
        <v>112</v>
      </c>
      <c r="C527" s="245" t="s">
        <v>150</v>
      </c>
      <c r="D527" s="245"/>
      <c r="E527" s="245"/>
      <c r="F527" s="245" t="s">
        <v>150</v>
      </c>
      <c r="G527" s="245"/>
      <c r="H527" s="245" t="s">
        <v>150</v>
      </c>
      <c r="I527" s="245" t="s">
        <v>150</v>
      </c>
      <c r="J527" s="245" t="s">
        <v>150</v>
      </c>
      <c r="K527" s="245" t="s">
        <v>150</v>
      </c>
      <c r="L527" s="245" t="s">
        <v>150</v>
      </c>
      <c r="M527" s="245" t="s">
        <v>150</v>
      </c>
      <c r="N527" s="245"/>
      <c r="O527" s="245"/>
      <c r="P527" s="245"/>
      <c r="Q527" s="245"/>
      <c r="R527" s="245"/>
      <c r="S527" s="245"/>
      <c r="T527" s="245"/>
      <c r="U527" s="245"/>
      <c r="V527" s="245"/>
      <c r="W527" s="245"/>
      <c r="X527" s="245"/>
      <c r="Y527" s="245"/>
      <c r="Z527" s="245"/>
      <c r="AA527" s="245"/>
      <c r="AB527" s="245"/>
      <c r="AC527" s="245"/>
      <c r="AD527" s="245"/>
      <c r="AE527" s="245"/>
      <c r="AF527" s="245"/>
      <c r="AG527" s="245"/>
      <c r="AH527" s="245"/>
      <c r="AI527" s="245"/>
      <c r="AJ527" s="245"/>
      <c r="AK527" s="245"/>
      <c r="AL527" s="245"/>
      <c r="AM527" s="245"/>
      <c r="AN527" s="245"/>
      <c r="AO527" s="245"/>
      <c r="AP527" s="245"/>
      <c r="AQ527" s="245"/>
      <c r="AR527" s="245"/>
      <c r="AS527" s="245"/>
      <c r="AT527" s="245"/>
      <c r="AU527" s="245"/>
      <c r="AV527" s="245"/>
      <c r="AW527" s="245"/>
      <c r="AX527" s="245"/>
      <c r="AY527" s="245"/>
      <c r="AZ527" s="245"/>
      <c r="BA527" s="245"/>
      <c r="BB527" s="245"/>
      <c r="BC527" s="245"/>
      <c r="BD527" s="245"/>
      <c r="BE527" s="245"/>
      <c r="BF527" s="245"/>
      <c r="BG527" s="245"/>
      <c r="BH527" s="245"/>
      <c r="BI527" s="245"/>
      <c r="BJ527" s="245"/>
      <c r="BK527" s="245"/>
      <c r="BL527" s="245"/>
      <c r="BM527" s="245"/>
    </row>
    <row r="528" spans="1:65" ht="18" customHeight="1" x14ac:dyDescent="0.25">
      <c r="A528" s="255">
        <v>428919</v>
      </c>
      <c r="B528" s="255" t="s">
        <v>112</v>
      </c>
      <c r="C528" s="245"/>
      <c r="D528" s="245"/>
      <c r="E528" s="245"/>
      <c r="F528" s="245"/>
      <c r="G528" s="245" t="s">
        <v>150</v>
      </c>
      <c r="H528" s="245"/>
      <c r="I528" s="245" t="s">
        <v>150</v>
      </c>
      <c r="J528" s="245" t="s">
        <v>150</v>
      </c>
      <c r="K528" s="245" t="s">
        <v>150</v>
      </c>
      <c r="L528" s="245" t="s">
        <v>150</v>
      </c>
      <c r="M528" s="245" t="s">
        <v>150</v>
      </c>
      <c r="N528" s="245"/>
      <c r="O528" s="245"/>
      <c r="P528" s="245"/>
      <c r="Q528" s="245"/>
      <c r="R528" s="245"/>
      <c r="S528" s="245"/>
      <c r="T528" s="245"/>
      <c r="U528" s="245"/>
      <c r="V528" s="245"/>
      <c r="W528" s="245"/>
      <c r="X528" s="245"/>
      <c r="Y528" s="245"/>
      <c r="Z528" s="245"/>
      <c r="AA528" s="245"/>
      <c r="AB528" s="245"/>
      <c r="AC528" s="245"/>
      <c r="AD528" s="245"/>
      <c r="AE528" s="245"/>
      <c r="AF528" s="245"/>
      <c r="AG528" s="245"/>
      <c r="AH528" s="245"/>
      <c r="AI528" s="245"/>
      <c r="AJ528" s="245"/>
      <c r="AK528" s="245"/>
      <c r="AL528" s="245"/>
      <c r="AM528" s="245"/>
      <c r="AN528" s="245"/>
      <c r="AO528" s="245"/>
      <c r="AP528" s="245"/>
      <c r="AQ528" s="245"/>
      <c r="AR528" s="245"/>
      <c r="AS528" s="245"/>
      <c r="AT528" s="245"/>
      <c r="AU528" s="245"/>
      <c r="AV528" s="245"/>
      <c r="AW528" s="245"/>
      <c r="AX528" s="245"/>
      <c r="AY528" s="245"/>
      <c r="AZ528" s="245"/>
      <c r="BA528" s="245"/>
      <c r="BB528" s="245"/>
      <c r="BC528" s="245"/>
      <c r="BD528" s="245"/>
      <c r="BE528" s="245"/>
      <c r="BF528" s="245"/>
      <c r="BG528" s="245"/>
      <c r="BH528" s="245"/>
      <c r="BI528" s="245"/>
      <c r="BJ528" s="245"/>
      <c r="BK528" s="245"/>
      <c r="BL528" s="245"/>
      <c r="BM528" s="245"/>
    </row>
    <row r="529" spans="1:65" ht="18" customHeight="1" x14ac:dyDescent="0.25">
      <c r="A529" s="255">
        <v>428920</v>
      </c>
      <c r="B529" s="255" t="s">
        <v>112</v>
      </c>
      <c r="C529" s="245"/>
      <c r="D529" s="245" t="s">
        <v>152</v>
      </c>
      <c r="E529" s="245"/>
      <c r="F529" s="245"/>
      <c r="G529" s="245"/>
      <c r="H529" s="245" t="s">
        <v>152</v>
      </c>
      <c r="I529" s="245" t="s">
        <v>150</v>
      </c>
      <c r="J529" s="245" t="s">
        <v>150</v>
      </c>
      <c r="K529" s="245" t="s">
        <v>150</v>
      </c>
      <c r="L529" s="245" t="s">
        <v>150</v>
      </c>
      <c r="M529" s="245" t="s">
        <v>150</v>
      </c>
      <c r="N529" s="245"/>
      <c r="O529" s="245"/>
      <c r="P529" s="245"/>
      <c r="Q529" s="245"/>
      <c r="R529" s="245"/>
      <c r="S529" s="245"/>
      <c r="T529" s="245"/>
      <c r="U529" s="245"/>
      <c r="V529" s="245"/>
      <c r="W529" s="245"/>
      <c r="X529" s="245"/>
      <c r="Y529" s="245"/>
      <c r="Z529" s="245"/>
      <c r="AA529" s="245"/>
      <c r="AB529" s="245"/>
      <c r="AC529" s="245"/>
      <c r="AD529" s="245"/>
      <c r="AE529" s="245"/>
      <c r="AF529" s="245"/>
      <c r="AG529" s="245"/>
      <c r="AH529" s="245"/>
      <c r="AI529" s="245"/>
      <c r="AJ529" s="245"/>
      <c r="AK529" s="245"/>
      <c r="AL529" s="245"/>
      <c r="AM529" s="245"/>
      <c r="AN529" s="245"/>
      <c r="AO529" s="245"/>
      <c r="AP529" s="245"/>
      <c r="AQ529" s="245"/>
      <c r="AR529" s="245"/>
      <c r="AS529" s="245"/>
      <c r="AT529" s="245"/>
      <c r="AU529" s="245"/>
      <c r="AV529" s="245"/>
      <c r="AW529" s="245"/>
      <c r="AX529" s="245"/>
      <c r="AY529" s="245"/>
      <c r="AZ529" s="245"/>
      <c r="BA529" s="245"/>
      <c r="BB529" s="245"/>
      <c r="BC529" s="245"/>
      <c r="BD529" s="245"/>
      <c r="BE529" s="245"/>
      <c r="BF529" s="245"/>
      <c r="BG529" s="245"/>
      <c r="BH529" s="245"/>
      <c r="BI529" s="245"/>
      <c r="BJ529" s="245"/>
      <c r="BK529" s="245"/>
      <c r="BL529" s="245"/>
      <c r="BM529" s="245"/>
    </row>
    <row r="530" spans="1:65" ht="18" customHeight="1" x14ac:dyDescent="0.25">
      <c r="A530" s="255">
        <v>428921</v>
      </c>
      <c r="B530" s="255" t="s">
        <v>112</v>
      </c>
      <c r="C530" s="245"/>
      <c r="D530" s="245"/>
      <c r="E530" s="245"/>
      <c r="F530" s="245"/>
      <c r="G530" s="245"/>
      <c r="H530" s="245"/>
      <c r="I530" s="245" t="s">
        <v>150</v>
      </c>
      <c r="J530" s="245" t="s">
        <v>150</v>
      </c>
      <c r="K530" s="245" t="s">
        <v>150</v>
      </c>
      <c r="L530" s="245" t="s">
        <v>150</v>
      </c>
      <c r="M530" s="245" t="s">
        <v>150</v>
      </c>
      <c r="N530" s="245"/>
      <c r="O530" s="245"/>
      <c r="P530" s="245"/>
      <c r="Q530" s="245"/>
      <c r="R530" s="245"/>
      <c r="S530" s="245"/>
      <c r="T530" s="245"/>
      <c r="U530" s="245"/>
      <c r="V530" s="245"/>
      <c r="W530" s="245"/>
      <c r="X530" s="245"/>
      <c r="Y530" s="245"/>
      <c r="Z530" s="245"/>
      <c r="AA530" s="245"/>
      <c r="AB530" s="245"/>
      <c r="AC530" s="245"/>
      <c r="AD530" s="245"/>
      <c r="AE530" s="245"/>
      <c r="AF530" s="245"/>
      <c r="AG530" s="245"/>
      <c r="AH530" s="245"/>
      <c r="AI530" s="245"/>
      <c r="AJ530" s="245"/>
      <c r="AK530" s="245"/>
      <c r="AL530" s="245"/>
      <c r="AM530" s="245"/>
      <c r="AN530" s="245"/>
      <c r="AO530" s="245"/>
      <c r="AP530" s="245"/>
      <c r="AQ530" s="245"/>
      <c r="AR530" s="245"/>
      <c r="AS530" s="245"/>
      <c r="AT530" s="245"/>
      <c r="AU530" s="245"/>
      <c r="AV530" s="245"/>
      <c r="AW530" s="245"/>
      <c r="AX530" s="245"/>
      <c r="AY530" s="245"/>
      <c r="AZ530" s="245"/>
      <c r="BA530" s="245"/>
      <c r="BB530" s="245"/>
      <c r="BC530" s="245"/>
      <c r="BD530" s="245"/>
      <c r="BE530" s="245"/>
      <c r="BF530" s="245"/>
      <c r="BG530" s="245"/>
      <c r="BH530" s="245"/>
      <c r="BI530" s="245"/>
      <c r="BJ530" s="245"/>
      <c r="BK530" s="245"/>
      <c r="BL530" s="245"/>
      <c r="BM530" s="245"/>
    </row>
    <row r="531" spans="1:65" ht="18" customHeight="1" x14ac:dyDescent="0.25">
      <c r="A531" s="255">
        <v>428922</v>
      </c>
      <c r="B531" s="255" t="s">
        <v>112</v>
      </c>
      <c r="C531" s="245"/>
      <c r="D531" s="245" t="s">
        <v>152</v>
      </c>
      <c r="E531" s="245" t="s">
        <v>152</v>
      </c>
      <c r="F531" s="245"/>
      <c r="G531" s="245"/>
      <c r="H531" s="245" t="s">
        <v>152</v>
      </c>
      <c r="I531" s="245" t="s">
        <v>150</v>
      </c>
      <c r="J531" s="245" t="s">
        <v>150</v>
      </c>
      <c r="K531" s="245" t="s">
        <v>150</v>
      </c>
      <c r="L531" s="245" t="s">
        <v>150</v>
      </c>
      <c r="M531" s="245" t="s">
        <v>150</v>
      </c>
      <c r="N531" s="245"/>
      <c r="O531" s="245"/>
      <c r="P531" s="245"/>
      <c r="Q531" s="245"/>
      <c r="R531" s="245"/>
      <c r="S531" s="245"/>
      <c r="T531" s="245"/>
      <c r="U531" s="245"/>
      <c r="V531" s="245"/>
      <c r="W531" s="245"/>
      <c r="X531" s="245"/>
      <c r="Y531" s="245"/>
      <c r="Z531" s="245"/>
      <c r="AA531" s="245"/>
      <c r="AB531" s="245"/>
      <c r="AC531" s="245"/>
      <c r="AD531" s="245"/>
      <c r="AE531" s="245"/>
      <c r="AF531" s="245"/>
      <c r="AG531" s="245"/>
      <c r="AH531" s="245"/>
      <c r="AI531" s="245"/>
      <c r="AJ531" s="245"/>
      <c r="AK531" s="245"/>
      <c r="AL531" s="245"/>
      <c r="AM531" s="245"/>
      <c r="AN531" s="245"/>
      <c r="AO531" s="245"/>
      <c r="AP531" s="245"/>
      <c r="AQ531" s="245"/>
      <c r="AR531" s="245"/>
      <c r="AS531" s="245"/>
      <c r="AT531" s="245"/>
      <c r="AU531" s="245"/>
      <c r="AV531" s="245"/>
      <c r="AW531" s="245"/>
      <c r="AX531" s="245"/>
      <c r="AY531" s="245"/>
      <c r="AZ531" s="245"/>
      <c r="BA531" s="245"/>
      <c r="BB531" s="245"/>
      <c r="BC531" s="245"/>
      <c r="BD531" s="245"/>
      <c r="BE531" s="245"/>
      <c r="BF531" s="245"/>
      <c r="BG531" s="245"/>
      <c r="BH531" s="245"/>
      <c r="BI531" s="245"/>
      <c r="BJ531" s="245"/>
      <c r="BK531" s="245"/>
      <c r="BL531" s="245"/>
      <c r="BM531" s="245"/>
    </row>
    <row r="532" spans="1:65" ht="18" customHeight="1" x14ac:dyDescent="0.25">
      <c r="A532" s="255">
        <v>428923</v>
      </c>
      <c r="B532" s="255" t="s">
        <v>112</v>
      </c>
      <c r="C532" s="245"/>
      <c r="D532" s="245" t="s">
        <v>152</v>
      </c>
      <c r="E532" s="245"/>
      <c r="F532" s="245"/>
      <c r="G532" s="245"/>
      <c r="H532" s="245" t="s">
        <v>152</v>
      </c>
      <c r="I532" s="245" t="s">
        <v>150</v>
      </c>
      <c r="J532" s="245" t="s">
        <v>150</v>
      </c>
      <c r="K532" s="245" t="s">
        <v>150</v>
      </c>
      <c r="L532" s="245" t="s">
        <v>150</v>
      </c>
      <c r="M532" s="245" t="s">
        <v>150</v>
      </c>
      <c r="N532" s="245"/>
      <c r="O532" s="245"/>
      <c r="P532" s="245"/>
      <c r="Q532" s="245"/>
      <c r="R532" s="245"/>
      <c r="S532" s="245"/>
      <c r="T532" s="245"/>
      <c r="U532" s="245"/>
      <c r="V532" s="245"/>
      <c r="W532" s="245"/>
      <c r="X532" s="245"/>
      <c r="Y532" s="245"/>
      <c r="Z532" s="245"/>
      <c r="AA532" s="245"/>
      <c r="AB532" s="245"/>
      <c r="AC532" s="245"/>
      <c r="AD532" s="245"/>
      <c r="AE532" s="245"/>
      <c r="AF532" s="245"/>
      <c r="AG532" s="245"/>
      <c r="AH532" s="245"/>
      <c r="AI532" s="245"/>
      <c r="AJ532" s="245"/>
      <c r="AK532" s="245"/>
      <c r="AL532" s="245"/>
      <c r="AM532" s="245"/>
      <c r="AN532" s="245"/>
      <c r="AO532" s="245"/>
      <c r="AP532" s="245"/>
      <c r="AQ532" s="245"/>
      <c r="AR532" s="245"/>
      <c r="AS532" s="245"/>
      <c r="AT532" s="245"/>
      <c r="AU532" s="245"/>
      <c r="AV532" s="245"/>
      <c r="AW532" s="245"/>
      <c r="AX532" s="245"/>
      <c r="AY532" s="245"/>
      <c r="AZ532" s="245"/>
      <c r="BA532" s="245"/>
      <c r="BB532" s="245"/>
      <c r="BC532" s="245"/>
      <c r="BD532" s="245"/>
      <c r="BE532" s="245"/>
      <c r="BF532" s="245"/>
      <c r="BG532" s="245"/>
      <c r="BH532" s="245"/>
      <c r="BI532" s="245"/>
      <c r="BJ532" s="245"/>
      <c r="BK532" s="245"/>
      <c r="BL532" s="245"/>
      <c r="BM532" s="245"/>
    </row>
    <row r="533" spans="1:65" ht="18" customHeight="1" x14ac:dyDescent="0.25">
      <c r="A533" s="255">
        <v>428924</v>
      </c>
      <c r="B533" s="255" t="s">
        <v>112</v>
      </c>
      <c r="C533" s="245" t="s">
        <v>152</v>
      </c>
      <c r="D533" s="245" t="s">
        <v>152</v>
      </c>
      <c r="E533" s="245" t="s">
        <v>150</v>
      </c>
      <c r="F533" s="245" t="s">
        <v>152</v>
      </c>
      <c r="G533" s="245" t="s">
        <v>150</v>
      </c>
      <c r="H533" s="245" t="s">
        <v>150</v>
      </c>
      <c r="I533" s="245" t="s">
        <v>150</v>
      </c>
      <c r="J533" s="245" t="s">
        <v>150</v>
      </c>
      <c r="K533" s="245" t="s">
        <v>150</v>
      </c>
      <c r="L533" s="245" t="s">
        <v>150</v>
      </c>
      <c r="M533" s="245" t="s">
        <v>150</v>
      </c>
      <c r="N533" s="245"/>
      <c r="O533" s="245"/>
      <c r="P533" s="245"/>
      <c r="Q533" s="245"/>
      <c r="R533" s="245"/>
      <c r="S533" s="245"/>
      <c r="T533" s="245"/>
      <c r="U533" s="245"/>
      <c r="V533" s="245"/>
      <c r="W533" s="245"/>
      <c r="X533" s="245"/>
      <c r="Y533" s="245"/>
      <c r="Z533" s="245"/>
      <c r="AA533" s="245"/>
      <c r="AB533" s="245"/>
      <c r="AC533" s="245"/>
      <c r="AD533" s="245"/>
      <c r="AE533" s="245"/>
      <c r="AF533" s="245"/>
      <c r="AG533" s="245"/>
      <c r="AH533" s="245"/>
      <c r="AI533" s="245"/>
      <c r="AJ533" s="245"/>
      <c r="AK533" s="245"/>
      <c r="AL533" s="245"/>
      <c r="AM533" s="245"/>
      <c r="AN533" s="245"/>
      <c r="AO533" s="245"/>
      <c r="AP533" s="245"/>
      <c r="AQ533" s="245"/>
      <c r="AR533" s="245"/>
      <c r="AS533" s="245"/>
      <c r="AT533" s="245"/>
      <c r="AU533" s="245"/>
      <c r="AV533" s="245"/>
      <c r="AW533" s="245"/>
      <c r="AX533" s="245"/>
      <c r="AY533" s="245"/>
      <c r="AZ533" s="245"/>
      <c r="BA533" s="245"/>
      <c r="BB533" s="245"/>
      <c r="BC533" s="245"/>
      <c r="BD533" s="245"/>
      <c r="BE533" s="245"/>
      <c r="BF533" s="245"/>
      <c r="BG533" s="245"/>
      <c r="BH533" s="245"/>
      <c r="BI533" s="245"/>
      <c r="BJ533" s="245"/>
      <c r="BK533" s="245"/>
      <c r="BL533" s="245"/>
      <c r="BM533" s="245"/>
    </row>
    <row r="534" spans="1:65" ht="18" customHeight="1" x14ac:dyDescent="0.25">
      <c r="A534" s="255">
        <v>428926</v>
      </c>
      <c r="B534" s="255" t="s">
        <v>112</v>
      </c>
      <c r="C534" s="245" t="s">
        <v>152</v>
      </c>
      <c r="D534" s="245" t="s">
        <v>152</v>
      </c>
      <c r="E534" s="245" t="s">
        <v>152</v>
      </c>
      <c r="F534" s="245"/>
      <c r="G534" s="245"/>
      <c r="H534" s="245" t="s">
        <v>152</v>
      </c>
      <c r="I534" s="245" t="s">
        <v>150</v>
      </c>
      <c r="J534" s="245" t="s">
        <v>150</v>
      </c>
      <c r="K534" s="245" t="s">
        <v>150</v>
      </c>
      <c r="L534" s="245" t="s">
        <v>150</v>
      </c>
      <c r="M534" s="245" t="s">
        <v>150</v>
      </c>
      <c r="N534" s="245"/>
      <c r="O534" s="245"/>
      <c r="P534" s="245"/>
      <c r="Q534" s="245"/>
      <c r="R534" s="245"/>
      <c r="S534" s="245"/>
      <c r="T534" s="245"/>
      <c r="U534" s="245"/>
      <c r="V534" s="245"/>
      <c r="W534" s="245"/>
      <c r="X534" s="245"/>
      <c r="Y534" s="245"/>
      <c r="Z534" s="245"/>
      <c r="AA534" s="245"/>
      <c r="AB534" s="245"/>
      <c r="AC534" s="245"/>
      <c r="AD534" s="245"/>
      <c r="AE534" s="245"/>
      <c r="AF534" s="245"/>
      <c r="AG534" s="245"/>
      <c r="AH534" s="245"/>
      <c r="AI534" s="245"/>
      <c r="AJ534" s="245"/>
      <c r="AK534" s="245"/>
      <c r="AL534" s="245"/>
      <c r="AM534" s="245"/>
      <c r="AN534" s="245"/>
      <c r="AO534" s="245"/>
      <c r="AP534" s="245"/>
      <c r="AQ534" s="245"/>
      <c r="AR534" s="245"/>
      <c r="AS534" s="245"/>
      <c r="AT534" s="245"/>
      <c r="AU534" s="245"/>
      <c r="AV534" s="245"/>
      <c r="AW534" s="245"/>
      <c r="AX534" s="245"/>
      <c r="AY534" s="245"/>
      <c r="AZ534" s="245"/>
      <c r="BA534" s="245"/>
      <c r="BB534" s="245"/>
      <c r="BC534" s="245"/>
      <c r="BD534" s="245"/>
      <c r="BE534" s="245"/>
      <c r="BF534" s="245"/>
      <c r="BG534" s="245"/>
      <c r="BH534" s="245"/>
      <c r="BI534" s="245"/>
      <c r="BJ534" s="245"/>
      <c r="BK534" s="245"/>
      <c r="BL534" s="245"/>
      <c r="BM534" s="245"/>
    </row>
    <row r="535" spans="1:65" ht="18" customHeight="1" x14ac:dyDescent="0.25">
      <c r="A535" s="255">
        <v>428927</v>
      </c>
      <c r="B535" s="255" t="s">
        <v>112</v>
      </c>
      <c r="C535" s="245"/>
      <c r="D535" s="245" t="s">
        <v>152</v>
      </c>
      <c r="E535" s="245" t="s">
        <v>152</v>
      </c>
      <c r="F535" s="245" t="s">
        <v>150</v>
      </c>
      <c r="G535" s="245" t="s">
        <v>150</v>
      </c>
      <c r="H535" s="245" t="s">
        <v>152</v>
      </c>
      <c r="I535" s="245" t="s">
        <v>150</v>
      </c>
      <c r="J535" s="245" t="s">
        <v>150</v>
      </c>
      <c r="K535" s="245" t="s">
        <v>150</v>
      </c>
      <c r="L535" s="245" t="s">
        <v>150</v>
      </c>
      <c r="M535" s="245" t="s">
        <v>150</v>
      </c>
      <c r="N535" s="245"/>
      <c r="O535" s="245"/>
      <c r="P535" s="245"/>
      <c r="Q535" s="245"/>
      <c r="R535" s="245"/>
      <c r="S535" s="245"/>
      <c r="T535" s="245"/>
      <c r="U535" s="245"/>
      <c r="V535" s="245"/>
      <c r="W535" s="245"/>
      <c r="X535" s="245"/>
      <c r="Y535" s="245"/>
      <c r="Z535" s="245"/>
      <c r="AA535" s="245"/>
      <c r="AB535" s="245"/>
      <c r="AC535" s="245"/>
      <c r="AD535" s="245"/>
      <c r="AE535" s="245"/>
      <c r="AF535" s="245"/>
      <c r="AG535" s="245"/>
      <c r="AH535" s="245"/>
      <c r="AI535" s="245"/>
      <c r="AJ535" s="245"/>
      <c r="AK535" s="245"/>
      <c r="AL535" s="245"/>
      <c r="AM535" s="245"/>
      <c r="AN535" s="245"/>
      <c r="AO535" s="245"/>
      <c r="AP535" s="245"/>
      <c r="AQ535" s="245"/>
      <c r="AR535" s="245"/>
      <c r="AS535" s="245"/>
      <c r="AT535" s="245"/>
      <c r="AU535" s="245"/>
      <c r="AV535" s="245"/>
      <c r="AW535" s="245"/>
      <c r="AX535" s="245"/>
      <c r="AY535" s="245"/>
      <c r="AZ535" s="245"/>
      <c r="BA535" s="245"/>
      <c r="BB535" s="245"/>
      <c r="BC535" s="245"/>
      <c r="BD535" s="245"/>
      <c r="BE535" s="245"/>
      <c r="BF535" s="245"/>
      <c r="BG535" s="245"/>
      <c r="BH535" s="245"/>
      <c r="BI535" s="245"/>
      <c r="BJ535" s="245"/>
      <c r="BK535" s="245"/>
      <c r="BL535" s="245"/>
      <c r="BM535" s="245"/>
    </row>
    <row r="536" spans="1:65" ht="18" customHeight="1" x14ac:dyDescent="0.25">
      <c r="A536" s="255">
        <v>428928</v>
      </c>
      <c r="B536" s="255" t="s">
        <v>112</v>
      </c>
      <c r="C536" s="245" t="s">
        <v>150</v>
      </c>
      <c r="D536" s="245" t="s">
        <v>150</v>
      </c>
      <c r="E536" s="245" t="s">
        <v>150</v>
      </c>
      <c r="F536" s="245" t="s">
        <v>150</v>
      </c>
      <c r="G536" s="245" t="s">
        <v>150</v>
      </c>
      <c r="H536" s="245" t="s">
        <v>150</v>
      </c>
      <c r="I536" s="245" t="s">
        <v>150</v>
      </c>
      <c r="J536" s="245" t="s">
        <v>150</v>
      </c>
      <c r="K536" s="245" t="s">
        <v>150</v>
      </c>
      <c r="L536" s="245" t="s">
        <v>150</v>
      </c>
      <c r="M536" s="245" t="s">
        <v>150</v>
      </c>
      <c r="N536" s="245"/>
      <c r="O536" s="245"/>
      <c r="P536" s="245"/>
      <c r="Q536" s="245"/>
      <c r="R536" s="245"/>
      <c r="S536" s="245"/>
      <c r="T536" s="245"/>
      <c r="U536" s="245"/>
      <c r="V536" s="245"/>
      <c r="W536" s="245"/>
      <c r="X536" s="245"/>
      <c r="Y536" s="245"/>
      <c r="Z536" s="245"/>
      <c r="AA536" s="245"/>
      <c r="AB536" s="245"/>
      <c r="AC536" s="245"/>
      <c r="AD536" s="245"/>
      <c r="AE536" s="245"/>
      <c r="AF536" s="245"/>
      <c r="AG536" s="245"/>
      <c r="AH536" s="245"/>
      <c r="AI536" s="245"/>
      <c r="AJ536" s="245"/>
      <c r="AK536" s="245"/>
      <c r="AL536" s="245"/>
      <c r="AM536" s="245"/>
      <c r="AN536" s="245"/>
      <c r="AO536" s="245"/>
      <c r="AP536" s="245"/>
      <c r="AQ536" s="245"/>
      <c r="AR536" s="245"/>
      <c r="AS536" s="245"/>
      <c r="AT536" s="245"/>
      <c r="AU536" s="245"/>
      <c r="AV536" s="245"/>
      <c r="AW536" s="245"/>
      <c r="AX536" s="245"/>
      <c r="AY536" s="245"/>
      <c r="AZ536" s="245"/>
      <c r="BA536" s="245"/>
      <c r="BB536" s="245"/>
      <c r="BC536" s="245"/>
      <c r="BD536" s="245"/>
      <c r="BE536" s="245"/>
      <c r="BF536" s="245"/>
      <c r="BG536" s="245"/>
      <c r="BH536" s="245"/>
      <c r="BI536" s="245"/>
      <c r="BJ536" s="245"/>
      <c r="BK536" s="245"/>
      <c r="BL536" s="245"/>
      <c r="BM536" s="245"/>
    </row>
    <row r="537" spans="1:65" ht="18" customHeight="1" x14ac:dyDescent="0.25">
      <c r="A537" s="255">
        <v>428929</v>
      </c>
      <c r="B537" s="255" t="s">
        <v>112</v>
      </c>
      <c r="C537" s="245" t="s">
        <v>152</v>
      </c>
      <c r="D537" s="245" t="s">
        <v>152</v>
      </c>
      <c r="E537" s="245"/>
      <c r="F537" s="245" t="s">
        <v>152</v>
      </c>
      <c r="G537" s="245" t="s">
        <v>152</v>
      </c>
      <c r="H537" s="245" t="s">
        <v>152</v>
      </c>
      <c r="I537" s="245" t="s">
        <v>150</v>
      </c>
      <c r="J537" s="245" t="s">
        <v>150</v>
      </c>
      <c r="K537" s="245" t="s">
        <v>150</v>
      </c>
      <c r="L537" s="245" t="s">
        <v>150</v>
      </c>
      <c r="M537" s="245" t="s">
        <v>150</v>
      </c>
      <c r="N537" s="245"/>
      <c r="O537" s="245"/>
      <c r="P537" s="245"/>
      <c r="Q537" s="245"/>
      <c r="R537" s="245"/>
      <c r="S537" s="245"/>
      <c r="T537" s="245"/>
      <c r="U537" s="245"/>
      <c r="V537" s="245"/>
      <c r="W537" s="245"/>
      <c r="X537" s="245"/>
      <c r="Y537" s="245"/>
      <c r="Z537" s="245"/>
      <c r="AA537" s="245"/>
      <c r="AB537" s="245"/>
      <c r="AC537" s="245"/>
      <c r="AD537" s="245"/>
      <c r="AE537" s="245"/>
      <c r="AF537" s="245"/>
      <c r="AG537" s="245"/>
      <c r="AH537" s="245"/>
      <c r="AI537" s="245"/>
      <c r="AJ537" s="245"/>
      <c r="AK537" s="245"/>
      <c r="AL537" s="245"/>
      <c r="AM537" s="245"/>
      <c r="AN537" s="245"/>
      <c r="AO537" s="245"/>
      <c r="AP537" s="245"/>
      <c r="AQ537" s="245"/>
      <c r="AR537" s="245"/>
      <c r="AS537" s="245"/>
      <c r="AT537" s="245"/>
      <c r="AU537" s="245"/>
      <c r="AV537" s="245"/>
      <c r="AW537" s="245"/>
      <c r="AX537" s="245"/>
      <c r="AY537" s="245"/>
      <c r="AZ537" s="245"/>
      <c r="BA537" s="245"/>
      <c r="BB537" s="245"/>
      <c r="BC537" s="245"/>
      <c r="BD537" s="245"/>
      <c r="BE537" s="245"/>
      <c r="BF537" s="245"/>
      <c r="BG537" s="245"/>
      <c r="BH537" s="245"/>
      <c r="BI537" s="245"/>
      <c r="BJ537" s="245"/>
      <c r="BK537" s="245"/>
      <c r="BL537" s="245"/>
      <c r="BM537" s="245"/>
    </row>
    <row r="538" spans="1:65" ht="18" customHeight="1" x14ac:dyDescent="0.25">
      <c r="A538" s="255">
        <v>428930</v>
      </c>
      <c r="B538" s="255" t="s">
        <v>112</v>
      </c>
      <c r="C538" s="245" t="s">
        <v>152</v>
      </c>
      <c r="D538" s="245" t="s">
        <v>152</v>
      </c>
      <c r="E538" s="245"/>
      <c r="F538" s="245"/>
      <c r="G538" s="245" t="s">
        <v>152</v>
      </c>
      <c r="H538" s="245" t="s">
        <v>152</v>
      </c>
      <c r="I538" s="245" t="s">
        <v>150</v>
      </c>
      <c r="J538" s="245" t="s">
        <v>150</v>
      </c>
      <c r="K538" s="245" t="s">
        <v>150</v>
      </c>
      <c r="L538" s="245" t="s">
        <v>150</v>
      </c>
      <c r="M538" s="245" t="s">
        <v>150</v>
      </c>
      <c r="N538" s="245"/>
      <c r="O538" s="245"/>
      <c r="P538" s="245"/>
      <c r="Q538" s="245"/>
      <c r="R538" s="245"/>
      <c r="S538" s="245"/>
      <c r="T538" s="245"/>
      <c r="U538" s="245"/>
      <c r="V538" s="245"/>
      <c r="W538" s="245"/>
      <c r="X538" s="245"/>
      <c r="Y538" s="245"/>
      <c r="Z538" s="245"/>
      <c r="AA538" s="245"/>
      <c r="AB538" s="245"/>
      <c r="AC538" s="245"/>
      <c r="AD538" s="245"/>
      <c r="AE538" s="245"/>
      <c r="AF538" s="245"/>
      <c r="AG538" s="245"/>
      <c r="AH538" s="245"/>
      <c r="AI538" s="245"/>
      <c r="AJ538" s="245"/>
      <c r="AK538" s="245"/>
      <c r="AL538" s="245"/>
      <c r="AM538" s="245"/>
      <c r="AN538" s="245"/>
      <c r="AO538" s="245"/>
      <c r="AP538" s="245"/>
      <c r="AQ538" s="245"/>
      <c r="AR538" s="245"/>
      <c r="AS538" s="245"/>
      <c r="AT538" s="245"/>
      <c r="AU538" s="245"/>
      <c r="AV538" s="245"/>
      <c r="AW538" s="245"/>
      <c r="AX538" s="245"/>
      <c r="AY538" s="245"/>
      <c r="AZ538" s="245"/>
      <c r="BA538" s="245"/>
      <c r="BB538" s="245"/>
      <c r="BC538" s="245"/>
      <c r="BD538" s="245"/>
      <c r="BE538" s="245"/>
      <c r="BF538" s="245"/>
      <c r="BG538" s="245"/>
      <c r="BH538" s="245"/>
      <c r="BI538" s="245"/>
      <c r="BJ538" s="245"/>
      <c r="BK538" s="245"/>
      <c r="BL538" s="245"/>
      <c r="BM538" s="245"/>
    </row>
    <row r="539" spans="1:65" ht="18" customHeight="1" x14ac:dyDescent="0.25">
      <c r="A539" s="255">
        <v>428931</v>
      </c>
      <c r="B539" s="255" t="s">
        <v>112</v>
      </c>
      <c r="C539" s="245"/>
      <c r="D539" s="245" t="s">
        <v>152</v>
      </c>
      <c r="E539" s="245" t="s">
        <v>150</v>
      </c>
      <c r="F539" s="245" t="s">
        <v>152</v>
      </c>
      <c r="G539" s="245" t="s">
        <v>152</v>
      </c>
      <c r="H539" s="245" t="s">
        <v>150</v>
      </c>
      <c r="I539" s="245" t="s">
        <v>150</v>
      </c>
      <c r="J539" s="245" t="s">
        <v>150</v>
      </c>
      <c r="K539" s="245" t="s">
        <v>150</v>
      </c>
      <c r="L539" s="245" t="s">
        <v>150</v>
      </c>
      <c r="M539" s="245" t="s">
        <v>150</v>
      </c>
      <c r="N539" s="245"/>
      <c r="O539" s="245"/>
      <c r="P539" s="245"/>
      <c r="Q539" s="245"/>
      <c r="R539" s="245"/>
      <c r="S539" s="245"/>
      <c r="T539" s="245"/>
      <c r="U539" s="245"/>
      <c r="V539" s="245"/>
      <c r="W539" s="245"/>
      <c r="X539" s="245"/>
      <c r="Y539" s="245"/>
      <c r="Z539" s="245"/>
      <c r="AA539" s="245"/>
      <c r="AB539" s="245"/>
      <c r="AC539" s="245"/>
      <c r="AD539" s="245"/>
      <c r="AE539" s="245"/>
      <c r="AF539" s="245"/>
      <c r="AG539" s="245"/>
      <c r="AH539" s="245"/>
      <c r="AI539" s="245"/>
      <c r="AJ539" s="245"/>
      <c r="AK539" s="245"/>
      <c r="AL539" s="245"/>
      <c r="AM539" s="245"/>
      <c r="AN539" s="245"/>
      <c r="AO539" s="245"/>
      <c r="AP539" s="245"/>
      <c r="AQ539" s="245"/>
      <c r="AR539" s="245"/>
      <c r="AS539" s="245"/>
      <c r="AT539" s="245"/>
      <c r="AU539" s="245"/>
      <c r="AV539" s="245"/>
      <c r="AW539" s="245"/>
      <c r="AX539" s="245"/>
      <c r="AY539" s="245"/>
      <c r="AZ539" s="245"/>
      <c r="BA539" s="245"/>
      <c r="BB539" s="245"/>
      <c r="BC539" s="245"/>
      <c r="BD539" s="245"/>
      <c r="BE539" s="245"/>
      <c r="BF539" s="245"/>
      <c r="BG539" s="245"/>
      <c r="BH539" s="245"/>
      <c r="BI539" s="245"/>
      <c r="BJ539" s="245"/>
      <c r="BK539" s="245"/>
      <c r="BL539" s="245"/>
      <c r="BM539" s="245"/>
    </row>
    <row r="540" spans="1:65" ht="18" customHeight="1" x14ac:dyDescent="0.25">
      <c r="A540" s="255">
        <v>428932</v>
      </c>
      <c r="B540" s="255" t="s">
        <v>112</v>
      </c>
      <c r="C540" s="245"/>
      <c r="D540" s="245" t="s">
        <v>152</v>
      </c>
      <c r="E540" s="245" t="s">
        <v>152</v>
      </c>
      <c r="F540" s="245"/>
      <c r="G540" s="245" t="s">
        <v>152</v>
      </c>
      <c r="H540" s="245" t="s">
        <v>152</v>
      </c>
      <c r="I540" s="245" t="s">
        <v>150</v>
      </c>
      <c r="J540" s="245" t="s">
        <v>150</v>
      </c>
      <c r="K540" s="245" t="s">
        <v>150</v>
      </c>
      <c r="L540" s="245" t="s">
        <v>150</v>
      </c>
      <c r="M540" s="245" t="s">
        <v>150</v>
      </c>
      <c r="N540" s="245"/>
      <c r="O540" s="245"/>
      <c r="P540" s="245"/>
      <c r="Q540" s="245"/>
      <c r="R540" s="245"/>
      <c r="S540" s="245"/>
      <c r="T540" s="245"/>
      <c r="U540" s="245"/>
      <c r="V540" s="245"/>
      <c r="W540" s="245"/>
      <c r="X540" s="245"/>
      <c r="Y540" s="245"/>
      <c r="Z540" s="245"/>
      <c r="AA540" s="245"/>
      <c r="AB540" s="245"/>
      <c r="AC540" s="245"/>
      <c r="AD540" s="245"/>
      <c r="AE540" s="245"/>
      <c r="AF540" s="245"/>
      <c r="AG540" s="245"/>
      <c r="AH540" s="245"/>
      <c r="AI540" s="245"/>
      <c r="AJ540" s="245"/>
      <c r="AK540" s="245"/>
      <c r="AL540" s="245"/>
      <c r="AM540" s="245"/>
      <c r="AN540" s="245"/>
      <c r="AO540" s="245"/>
      <c r="AP540" s="245"/>
      <c r="AQ540" s="245"/>
      <c r="AR540" s="245"/>
      <c r="AS540" s="245"/>
      <c r="AT540" s="245"/>
      <c r="AU540" s="245"/>
      <c r="AV540" s="245"/>
      <c r="AW540" s="245"/>
      <c r="AX540" s="245"/>
      <c r="AY540" s="245"/>
      <c r="AZ540" s="245"/>
      <c r="BA540" s="245"/>
      <c r="BB540" s="245"/>
      <c r="BC540" s="245"/>
      <c r="BD540" s="245"/>
      <c r="BE540" s="245"/>
      <c r="BF540" s="245"/>
      <c r="BG540" s="245"/>
      <c r="BH540" s="245"/>
      <c r="BI540" s="245"/>
      <c r="BJ540" s="245"/>
      <c r="BK540" s="245"/>
      <c r="BL540" s="245"/>
      <c r="BM540" s="245"/>
    </row>
    <row r="541" spans="1:65" ht="18" customHeight="1" x14ac:dyDescent="0.25">
      <c r="A541" s="255">
        <v>428933</v>
      </c>
      <c r="B541" s="255" t="s">
        <v>112</v>
      </c>
      <c r="C541" s="245"/>
      <c r="D541" s="245"/>
      <c r="E541" s="245"/>
      <c r="F541" s="245" t="s">
        <v>150</v>
      </c>
      <c r="G541" s="245"/>
      <c r="H541" s="245" t="s">
        <v>150</v>
      </c>
      <c r="I541" s="245" t="s">
        <v>150</v>
      </c>
      <c r="J541" s="245" t="s">
        <v>150</v>
      </c>
      <c r="K541" s="245" t="s">
        <v>150</v>
      </c>
      <c r="L541" s="245" t="s">
        <v>150</v>
      </c>
      <c r="M541" s="245" t="s">
        <v>150</v>
      </c>
      <c r="N541" s="245"/>
      <c r="O541" s="245"/>
      <c r="P541" s="245"/>
      <c r="Q541" s="245"/>
      <c r="R541" s="245"/>
      <c r="S541" s="245"/>
      <c r="T541" s="245"/>
      <c r="U541" s="245"/>
      <c r="V541" s="245"/>
      <c r="W541" s="245"/>
      <c r="X541" s="245"/>
      <c r="Y541" s="245"/>
      <c r="Z541" s="245"/>
      <c r="AA541" s="245"/>
      <c r="AB541" s="245"/>
      <c r="AC541" s="245"/>
      <c r="AD541" s="245"/>
      <c r="AE541" s="245"/>
      <c r="AF541" s="245"/>
      <c r="AG541" s="245"/>
      <c r="AH541" s="245"/>
      <c r="AI541" s="245"/>
      <c r="AJ541" s="245"/>
      <c r="AK541" s="245"/>
      <c r="AL541" s="245"/>
      <c r="AM541" s="245"/>
      <c r="AN541" s="245"/>
      <c r="AO541" s="245"/>
      <c r="AP541" s="245"/>
      <c r="AQ541" s="245"/>
      <c r="AR541" s="245"/>
      <c r="AS541" s="245"/>
      <c r="AT541" s="245"/>
      <c r="AU541" s="245"/>
      <c r="AV541" s="245"/>
      <c r="AW541" s="245"/>
      <c r="AX541" s="245"/>
      <c r="AY541" s="245"/>
      <c r="AZ541" s="245"/>
      <c r="BA541" s="245"/>
      <c r="BB541" s="245"/>
      <c r="BC541" s="245"/>
      <c r="BD541" s="245"/>
      <c r="BE541" s="245"/>
      <c r="BF541" s="245"/>
      <c r="BG541" s="245"/>
      <c r="BH541" s="245"/>
      <c r="BI541" s="245"/>
      <c r="BJ541" s="245"/>
      <c r="BK541" s="245"/>
      <c r="BL541" s="245"/>
      <c r="BM541" s="245"/>
    </row>
    <row r="542" spans="1:65" ht="18" customHeight="1" x14ac:dyDescent="0.25">
      <c r="A542" s="255">
        <v>428934</v>
      </c>
      <c r="B542" s="255" t="s">
        <v>112</v>
      </c>
      <c r="C542" s="245" t="s">
        <v>152</v>
      </c>
      <c r="D542" s="245" t="s">
        <v>152</v>
      </c>
      <c r="E542" s="245" t="s">
        <v>152</v>
      </c>
      <c r="F542" s="245" t="s">
        <v>152</v>
      </c>
      <c r="G542" s="245" t="s">
        <v>152</v>
      </c>
      <c r="H542" s="245" t="s">
        <v>152</v>
      </c>
      <c r="I542" s="245" t="s">
        <v>150</v>
      </c>
      <c r="J542" s="245" t="s">
        <v>150</v>
      </c>
      <c r="K542" s="245" t="s">
        <v>150</v>
      </c>
      <c r="L542" s="245" t="s">
        <v>150</v>
      </c>
      <c r="M542" s="245" t="s">
        <v>150</v>
      </c>
      <c r="N542" s="245"/>
      <c r="O542" s="245"/>
      <c r="P542" s="245"/>
      <c r="Q542" s="245"/>
      <c r="R542" s="245"/>
      <c r="S542" s="245"/>
      <c r="T542" s="245"/>
      <c r="U542" s="245"/>
      <c r="V542" s="245"/>
      <c r="W542" s="245"/>
      <c r="X542" s="245"/>
      <c r="Y542" s="245"/>
      <c r="Z542" s="245"/>
      <c r="AA542" s="245"/>
      <c r="AB542" s="245"/>
      <c r="AC542" s="245"/>
      <c r="AD542" s="245"/>
      <c r="AE542" s="245"/>
      <c r="AF542" s="245"/>
      <c r="AG542" s="245"/>
      <c r="AH542" s="245"/>
      <c r="AI542" s="245"/>
      <c r="AJ542" s="245"/>
      <c r="AK542" s="245"/>
      <c r="AL542" s="245"/>
      <c r="AM542" s="245"/>
      <c r="AN542" s="245"/>
      <c r="AO542" s="245"/>
      <c r="AP542" s="245"/>
      <c r="AQ542" s="245"/>
      <c r="AR542" s="245"/>
      <c r="AS542" s="245"/>
      <c r="AT542" s="245"/>
      <c r="AU542" s="245"/>
      <c r="AV542" s="245"/>
      <c r="AW542" s="245"/>
      <c r="AX542" s="245"/>
      <c r="AY542" s="245"/>
      <c r="AZ542" s="245"/>
      <c r="BA542" s="245"/>
      <c r="BB542" s="245"/>
      <c r="BC542" s="245"/>
      <c r="BD542" s="245"/>
      <c r="BE542" s="245"/>
      <c r="BF542" s="245"/>
      <c r="BG542" s="245"/>
      <c r="BH542" s="245"/>
      <c r="BI542" s="245"/>
      <c r="BJ542" s="245"/>
      <c r="BK542" s="245"/>
      <c r="BL542" s="245"/>
      <c r="BM542" s="245"/>
    </row>
    <row r="543" spans="1:65" ht="18" customHeight="1" x14ac:dyDescent="0.25">
      <c r="A543" s="255">
        <v>428935</v>
      </c>
      <c r="B543" s="255" t="s">
        <v>112</v>
      </c>
      <c r="C543" s="245" t="s">
        <v>152</v>
      </c>
      <c r="D543" s="245" t="s">
        <v>150</v>
      </c>
      <c r="E543" s="245" t="s">
        <v>152</v>
      </c>
      <c r="F543" s="245" t="s">
        <v>152</v>
      </c>
      <c r="G543" s="245" t="s">
        <v>150</v>
      </c>
      <c r="H543" s="245" t="s">
        <v>152</v>
      </c>
      <c r="I543" s="245" t="s">
        <v>150</v>
      </c>
      <c r="J543" s="245" t="s">
        <v>150</v>
      </c>
      <c r="K543" s="245" t="s">
        <v>150</v>
      </c>
      <c r="L543" s="245" t="s">
        <v>150</v>
      </c>
      <c r="M543" s="245" t="s">
        <v>150</v>
      </c>
      <c r="N543" s="245"/>
      <c r="O543" s="245"/>
      <c r="P543" s="245"/>
      <c r="Q543" s="245"/>
      <c r="R543" s="245"/>
      <c r="S543" s="245"/>
      <c r="T543" s="245"/>
      <c r="U543" s="245"/>
      <c r="V543" s="245"/>
      <c r="W543" s="245"/>
      <c r="X543" s="245"/>
      <c r="Y543" s="245"/>
      <c r="Z543" s="245"/>
      <c r="AA543" s="245"/>
      <c r="AB543" s="245"/>
      <c r="AC543" s="245"/>
      <c r="AD543" s="245"/>
      <c r="AE543" s="245"/>
      <c r="AF543" s="245"/>
      <c r="AG543" s="245"/>
      <c r="AH543" s="245"/>
      <c r="AI543" s="245"/>
      <c r="AJ543" s="245"/>
      <c r="AK543" s="245"/>
      <c r="AL543" s="245"/>
      <c r="AM543" s="245"/>
      <c r="AN543" s="245"/>
      <c r="AO543" s="245"/>
      <c r="AP543" s="245"/>
      <c r="AQ543" s="245"/>
      <c r="AR543" s="245"/>
      <c r="AS543" s="245"/>
      <c r="AT543" s="245"/>
      <c r="AU543" s="245"/>
      <c r="AV543" s="245"/>
      <c r="AW543" s="245"/>
      <c r="AX543" s="245"/>
      <c r="AY543" s="245"/>
      <c r="AZ543" s="245"/>
      <c r="BA543" s="245"/>
      <c r="BB543" s="245"/>
      <c r="BC543" s="245"/>
      <c r="BD543" s="245"/>
      <c r="BE543" s="245"/>
      <c r="BF543" s="245"/>
      <c r="BG543" s="245"/>
      <c r="BH543" s="245"/>
      <c r="BI543" s="245"/>
      <c r="BJ543" s="245"/>
      <c r="BK543" s="245"/>
      <c r="BL543" s="245"/>
      <c r="BM543" s="245"/>
    </row>
    <row r="544" spans="1:65" ht="18" customHeight="1" x14ac:dyDescent="0.25">
      <c r="A544" s="255">
        <v>428936</v>
      </c>
      <c r="B544" s="255" t="s">
        <v>112</v>
      </c>
      <c r="C544" s="245"/>
      <c r="D544" s="245" t="s">
        <v>152</v>
      </c>
      <c r="E544" s="245" t="s">
        <v>152</v>
      </c>
      <c r="F544" s="245"/>
      <c r="G544" s="245" t="s">
        <v>152</v>
      </c>
      <c r="H544" s="245" t="s">
        <v>152</v>
      </c>
      <c r="I544" s="245" t="s">
        <v>150</v>
      </c>
      <c r="J544" s="245" t="s">
        <v>150</v>
      </c>
      <c r="K544" s="245" t="s">
        <v>150</v>
      </c>
      <c r="L544" s="245" t="s">
        <v>150</v>
      </c>
      <c r="M544" s="245" t="s">
        <v>150</v>
      </c>
      <c r="N544" s="245"/>
      <c r="O544" s="245"/>
      <c r="P544" s="245"/>
      <c r="Q544" s="245"/>
      <c r="R544" s="245"/>
      <c r="S544" s="245"/>
      <c r="T544" s="245"/>
      <c r="U544" s="245"/>
      <c r="V544" s="245"/>
      <c r="W544" s="245"/>
      <c r="X544" s="245"/>
      <c r="Y544" s="245"/>
      <c r="Z544" s="245"/>
      <c r="AA544" s="245"/>
      <c r="AB544" s="245"/>
      <c r="AC544" s="245"/>
      <c r="AD544" s="245"/>
      <c r="AE544" s="245"/>
      <c r="AF544" s="245"/>
      <c r="AG544" s="245"/>
      <c r="AH544" s="245"/>
      <c r="AI544" s="245"/>
      <c r="AJ544" s="245"/>
      <c r="AK544" s="245"/>
      <c r="AL544" s="245"/>
      <c r="AM544" s="245"/>
      <c r="AN544" s="245"/>
      <c r="AO544" s="245"/>
      <c r="AP544" s="245"/>
      <c r="AQ544" s="245"/>
      <c r="AR544" s="245"/>
      <c r="AS544" s="245"/>
      <c r="AT544" s="245"/>
      <c r="AU544" s="245"/>
      <c r="AV544" s="245"/>
      <c r="AW544" s="245"/>
      <c r="AX544" s="245"/>
      <c r="AY544" s="245"/>
      <c r="AZ544" s="245"/>
      <c r="BA544" s="245"/>
      <c r="BB544" s="245"/>
      <c r="BC544" s="245"/>
      <c r="BD544" s="245"/>
      <c r="BE544" s="245"/>
      <c r="BF544" s="245"/>
      <c r="BG544" s="245"/>
      <c r="BH544" s="245"/>
      <c r="BI544" s="245"/>
      <c r="BJ544" s="245"/>
      <c r="BK544" s="245"/>
      <c r="BL544" s="245"/>
      <c r="BM544" s="245"/>
    </row>
    <row r="545" spans="1:65" ht="18" customHeight="1" x14ac:dyDescent="0.25">
      <c r="A545" s="255">
        <v>428937</v>
      </c>
      <c r="B545" s="255" t="s">
        <v>112</v>
      </c>
      <c r="C545" s="245" t="s">
        <v>152</v>
      </c>
      <c r="D545" s="245"/>
      <c r="E545" s="245"/>
      <c r="F545" s="245"/>
      <c r="G545" s="245" t="s">
        <v>150</v>
      </c>
      <c r="H545" s="245"/>
      <c r="I545" s="245" t="s">
        <v>150</v>
      </c>
      <c r="J545" s="245" t="s">
        <v>150</v>
      </c>
      <c r="K545" s="245" t="s">
        <v>150</v>
      </c>
      <c r="L545" s="245" t="s">
        <v>150</v>
      </c>
      <c r="M545" s="245" t="s">
        <v>150</v>
      </c>
      <c r="N545" s="245"/>
      <c r="O545" s="245"/>
      <c r="P545" s="245"/>
      <c r="Q545" s="245"/>
      <c r="R545" s="245"/>
      <c r="S545" s="245"/>
      <c r="T545" s="245"/>
      <c r="U545" s="245"/>
      <c r="V545" s="245"/>
      <c r="W545" s="245"/>
      <c r="X545" s="245"/>
      <c r="Y545" s="245"/>
      <c r="Z545" s="245"/>
      <c r="AA545" s="245"/>
      <c r="AB545" s="245"/>
      <c r="AC545" s="245"/>
      <c r="AD545" s="245"/>
      <c r="AE545" s="245"/>
      <c r="AF545" s="245"/>
      <c r="AG545" s="245"/>
      <c r="AH545" s="245"/>
      <c r="AI545" s="245"/>
      <c r="AJ545" s="245"/>
      <c r="AK545" s="245"/>
      <c r="AL545" s="245"/>
      <c r="AM545" s="245"/>
      <c r="AN545" s="245"/>
      <c r="AO545" s="245"/>
      <c r="AP545" s="245"/>
      <c r="AQ545" s="245"/>
      <c r="AR545" s="245"/>
      <c r="AS545" s="245"/>
      <c r="AT545" s="245"/>
      <c r="AU545" s="245"/>
      <c r="AV545" s="245"/>
      <c r="AW545" s="245"/>
      <c r="AX545" s="245"/>
      <c r="AY545" s="245"/>
      <c r="AZ545" s="245"/>
      <c r="BA545" s="245"/>
      <c r="BB545" s="245"/>
      <c r="BC545" s="245"/>
      <c r="BD545" s="245"/>
      <c r="BE545" s="245"/>
      <c r="BF545" s="245"/>
      <c r="BG545" s="245"/>
      <c r="BH545" s="245"/>
      <c r="BI545" s="245"/>
      <c r="BJ545" s="245"/>
      <c r="BK545" s="245"/>
      <c r="BL545" s="245"/>
      <c r="BM545" s="245"/>
    </row>
    <row r="546" spans="1:65" ht="18" customHeight="1" x14ac:dyDescent="0.25">
      <c r="A546" s="255">
        <v>428938</v>
      </c>
      <c r="B546" s="255" t="s">
        <v>112</v>
      </c>
      <c r="C546" s="245" t="s">
        <v>152</v>
      </c>
      <c r="D546" s="245" t="s">
        <v>150</v>
      </c>
      <c r="E546" s="245" t="s">
        <v>152</v>
      </c>
      <c r="F546" s="245" t="s">
        <v>152</v>
      </c>
      <c r="G546" s="245" t="s">
        <v>150</v>
      </c>
      <c r="H546" s="245" t="s">
        <v>150</v>
      </c>
      <c r="I546" s="245" t="s">
        <v>150</v>
      </c>
      <c r="J546" s="245" t="s">
        <v>150</v>
      </c>
      <c r="K546" s="245" t="s">
        <v>150</v>
      </c>
      <c r="L546" s="245" t="s">
        <v>150</v>
      </c>
      <c r="M546" s="245" t="s">
        <v>150</v>
      </c>
      <c r="N546" s="245"/>
      <c r="O546" s="245"/>
      <c r="P546" s="245"/>
      <c r="Q546" s="245"/>
      <c r="R546" s="245"/>
      <c r="S546" s="245"/>
      <c r="T546" s="245"/>
      <c r="U546" s="245"/>
      <c r="V546" s="245"/>
      <c r="W546" s="245"/>
      <c r="X546" s="245"/>
      <c r="Y546" s="245"/>
      <c r="Z546" s="245"/>
      <c r="AA546" s="245"/>
      <c r="AB546" s="245"/>
      <c r="AC546" s="245"/>
      <c r="AD546" s="245"/>
      <c r="AE546" s="245"/>
      <c r="AF546" s="245"/>
      <c r="AG546" s="245"/>
      <c r="AH546" s="245"/>
      <c r="AI546" s="245"/>
      <c r="AJ546" s="245"/>
      <c r="AK546" s="245"/>
      <c r="AL546" s="245"/>
      <c r="AM546" s="245"/>
      <c r="AN546" s="245"/>
      <c r="AO546" s="245"/>
      <c r="AP546" s="245"/>
      <c r="AQ546" s="245"/>
      <c r="AR546" s="245"/>
      <c r="AS546" s="245"/>
      <c r="AT546" s="245"/>
      <c r="AU546" s="245"/>
      <c r="AV546" s="245"/>
      <c r="AW546" s="245"/>
      <c r="AX546" s="245"/>
      <c r="AY546" s="245"/>
      <c r="AZ546" s="245"/>
      <c r="BA546" s="245"/>
      <c r="BB546" s="245"/>
      <c r="BC546" s="245"/>
      <c r="BD546" s="245"/>
      <c r="BE546" s="245"/>
      <c r="BF546" s="245"/>
      <c r="BG546" s="245"/>
      <c r="BH546" s="245"/>
      <c r="BI546" s="245"/>
      <c r="BJ546" s="245"/>
      <c r="BK546" s="245"/>
      <c r="BL546" s="245"/>
      <c r="BM546" s="245"/>
    </row>
    <row r="547" spans="1:65" ht="18" customHeight="1" x14ac:dyDescent="0.25">
      <c r="A547" s="255">
        <v>428940</v>
      </c>
      <c r="B547" s="255" t="s">
        <v>112</v>
      </c>
      <c r="C547" s="245" t="s">
        <v>152</v>
      </c>
      <c r="D547" s="245" t="s">
        <v>152</v>
      </c>
      <c r="E547" s="245" t="s">
        <v>152</v>
      </c>
      <c r="F547" s="245" t="s">
        <v>152</v>
      </c>
      <c r="G547" s="245" t="s">
        <v>152</v>
      </c>
      <c r="H547" s="245" t="s">
        <v>152</v>
      </c>
      <c r="I547" s="245" t="s">
        <v>150</v>
      </c>
      <c r="J547" s="245" t="s">
        <v>150</v>
      </c>
      <c r="K547" s="245" t="s">
        <v>150</v>
      </c>
      <c r="L547" s="245" t="s">
        <v>150</v>
      </c>
      <c r="M547" s="245" t="s">
        <v>150</v>
      </c>
      <c r="N547" s="245"/>
      <c r="O547" s="245"/>
      <c r="P547" s="245"/>
      <c r="Q547" s="245"/>
      <c r="R547" s="245"/>
      <c r="S547" s="245"/>
      <c r="T547" s="245"/>
      <c r="U547" s="245"/>
      <c r="V547" s="245"/>
      <c r="W547" s="245"/>
      <c r="X547" s="245"/>
      <c r="Y547" s="245"/>
      <c r="Z547" s="245"/>
      <c r="AA547" s="245"/>
      <c r="AB547" s="245"/>
      <c r="AC547" s="245"/>
      <c r="AD547" s="245"/>
      <c r="AE547" s="245"/>
      <c r="AF547" s="245"/>
      <c r="AG547" s="245"/>
      <c r="AH547" s="245"/>
      <c r="AI547" s="245"/>
      <c r="AJ547" s="245"/>
      <c r="AK547" s="245"/>
      <c r="AL547" s="245"/>
      <c r="AM547" s="245"/>
      <c r="AN547" s="245"/>
      <c r="AO547" s="245"/>
      <c r="AP547" s="245"/>
      <c r="AQ547" s="245"/>
      <c r="AR547" s="245"/>
      <c r="AS547" s="245"/>
      <c r="AT547" s="245"/>
      <c r="AU547" s="245"/>
      <c r="AV547" s="245"/>
      <c r="AW547" s="245"/>
      <c r="AX547" s="245"/>
      <c r="AY547" s="245"/>
      <c r="AZ547" s="245"/>
      <c r="BA547" s="245"/>
      <c r="BB547" s="245"/>
      <c r="BC547" s="245"/>
      <c r="BD547" s="245"/>
      <c r="BE547" s="245"/>
      <c r="BF547" s="245"/>
      <c r="BG547" s="245"/>
      <c r="BH547" s="245"/>
      <c r="BI547" s="245"/>
      <c r="BJ547" s="245"/>
      <c r="BK547" s="245"/>
      <c r="BL547" s="245"/>
      <c r="BM547" s="245"/>
    </row>
    <row r="548" spans="1:65" ht="18" customHeight="1" x14ac:dyDescent="0.25">
      <c r="A548" s="255">
        <v>428941</v>
      </c>
      <c r="B548" s="255" t="s">
        <v>112</v>
      </c>
      <c r="C548" s="245"/>
      <c r="D548" s="245"/>
      <c r="E548" s="245"/>
      <c r="F548" s="245"/>
      <c r="G548" s="245"/>
      <c r="H548" s="245" t="s">
        <v>152</v>
      </c>
      <c r="I548" s="245" t="s">
        <v>150</v>
      </c>
      <c r="J548" s="245" t="s">
        <v>150</v>
      </c>
      <c r="K548" s="245" t="s">
        <v>150</v>
      </c>
      <c r="L548" s="245" t="s">
        <v>150</v>
      </c>
      <c r="M548" s="245" t="s">
        <v>150</v>
      </c>
      <c r="N548" s="245"/>
      <c r="O548" s="245"/>
      <c r="P548" s="245"/>
      <c r="Q548" s="245"/>
      <c r="R548" s="245"/>
      <c r="S548" s="245"/>
      <c r="T548" s="245"/>
      <c r="U548" s="245"/>
      <c r="V548" s="245"/>
      <c r="W548" s="245"/>
      <c r="X548" s="245"/>
      <c r="Y548" s="245"/>
      <c r="Z548" s="245"/>
      <c r="AA548" s="245"/>
      <c r="AB548" s="245"/>
      <c r="AC548" s="245"/>
      <c r="AD548" s="245"/>
      <c r="AE548" s="245"/>
      <c r="AF548" s="245"/>
      <c r="AG548" s="245"/>
      <c r="AH548" s="245"/>
      <c r="AI548" s="245"/>
      <c r="AJ548" s="245"/>
      <c r="AK548" s="245"/>
      <c r="AL548" s="245"/>
      <c r="AM548" s="245"/>
      <c r="AN548" s="245"/>
      <c r="AO548" s="245"/>
      <c r="AP548" s="245"/>
      <c r="AQ548" s="245"/>
      <c r="AR548" s="245"/>
      <c r="AS548" s="245"/>
      <c r="AT548" s="245"/>
      <c r="AU548" s="245"/>
      <c r="AV548" s="245"/>
      <c r="AW548" s="245"/>
      <c r="AX548" s="245"/>
      <c r="AY548" s="245"/>
      <c r="AZ548" s="245"/>
      <c r="BA548" s="245"/>
      <c r="BB548" s="245"/>
      <c r="BC548" s="245"/>
      <c r="BD548" s="245"/>
      <c r="BE548" s="245"/>
      <c r="BF548" s="245"/>
      <c r="BG548" s="245"/>
      <c r="BH548" s="245"/>
      <c r="BI548" s="245"/>
      <c r="BJ548" s="245"/>
      <c r="BK548" s="245"/>
      <c r="BL548" s="245"/>
      <c r="BM548" s="245"/>
    </row>
    <row r="549" spans="1:65" ht="18" customHeight="1" x14ac:dyDescent="0.25">
      <c r="A549" s="255">
        <v>428942</v>
      </c>
      <c r="B549" s="255" t="s">
        <v>112</v>
      </c>
      <c r="C549" s="245" t="s">
        <v>152</v>
      </c>
      <c r="D549" s="245" t="s">
        <v>152</v>
      </c>
      <c r="E549" s="245"/>
      <c r="F549" s="245" t="s">
        <v>152</v>
      </c>
      <c r="G549" s="245"/>
      <c r="H549" s="245" t="s">
        <v>152</v>
      </c>
      <c r="I549" s="245" t="s">
        <v>150</v>
      </c>
      <c r="J549" s="245" t="s">
        <v>150</v>
      </c>
      <c r="K549" s="245" t="s">
        <v>150</v>
      </c>
      <c r="L549" s="245" t="s">
        <v>150</v>
      </c>
      <c r="M549" s="245" t="s">
        <v>150</v>
      </c>
      <c r="N549" s="245"/>
      <c r="O549" s="245"/>
      <c r="P549" s="245"/>
      <c r="Q549" s="245"/>
      <c r="R549" s="245"/>
      <c r="S549" s="245"/>
      <c r="T549" s="245"/>
      <c r="U549" s="245"/>
      <c r="V549" s="245"/>
      <c r="W549" s="245"/>
      <c r="X549" s="245"/>
      <c r="Y549" s="245"/>
      <c r="Z549" s="245"/>
      <c r="AA549" s="245"/>
      <c r="AB549" s="245"/>
      <c r="AC549" s="245"/>
      <c r="AD549" s="245"/>
      <c r="AE549" s="245"/>
      <c r="AF549" s="245"/>
      <c r="AG549" s="245"/>
      <c r="AH549" s="245"/>
      <c r="AI549" s="245"/>
      <c r="AJ549" s="245"/>
      <c r="AK549" s="245"/>
      <c r="AL549" s="245"/>
      <c r="AM549" s="245"/>
      <c r="AN549" s="245"/>
      <c r="AO549" s="245"/>
      <c r="AP549" s="245"/>
      <c r="AQ549" s="245"/>
      <c r="AR549" s="245"/>
      <c r="AS549" s="245"/>
      <c r="AT549" s="245"/>
      <c r="AU549" s="245"/>
      <c r="AV549" s="245"/>
      <c r="AW549" s="245"/>
      <c r="AX549" s="245"/>
      <c r="AY549" s="245"/>
      <c r="AZ549" s="245"/>
      <c r="BA549" s="245"/>
      <c r="BB549" s="245"/>
      <c r="BC549" s="245"/>
      <c r="BD549" s="245"/>
      <c r="BE549" s="245"/>
      <c r="BF549" s="245"/>
      <c r="BG549" s="245"/>
      <c r="BH549" s="245"/>
      <c r="BI549" s="245"/>
      <c r="BJ549" s="245"/>
      <c r="BK549" s="245"/>
      <c r="BL549" s="245"/>
      <c r="BM549" s="245"/>
    </row>
    <row r="550" spans="1:65" ht="18" customHeight="1" x14ac:dyDescent="0.25">
      <c r="A550" s="255">
        <v>428943</v>
      </c>
      <c r="B550" s="255" t="s">
        <v>112</v>
      </c>
      <c r="C550" s="245"/>
      <c r="D550" s="245" t="s">
        <v>150</v>
      </c>
      <c r="E550" s="245" t="s">
        <v>152</v>
      </c>
      <c r="F550" s="245" t="s">
        <v>150</v>
      </c>
      <c r="G550" s="245"/>
      <c r="H550" s="245" t="s">
        <v>152</v>
      </c>
      <c r="I550" s="245" t="s">
        <v>150</v>
      </c>
      <c r="J550" s="245" t="s">
        <v>150</v>
      </c>
      <c r="K550" s="245" t="s">
        <v>150</v>
      </c>
      <c r="L550" s="245" t="s">
        <v>150</v>
      </c>
      <c r="M550" s="245" t="s">
        <v>150</v>
      </c>
      <c r="N550" s="245"/>
      <c r="O550" s="245"/>
      <c r="P550" s="245"/>
      <c r="Q550" s="245"/>
      <c r="R550" s="245"/>
      <c r="S550" s="245"/>
      <c r="T550" s="245"/>
      <c r="U550" s="245"/>
      <c r="V550" s="245"/>
      <c r="W550" s="245"/>
      <c r="X550" s="245"/>
      <c r="Y550" s="245"/>
      <c r="Z550" s="245"/>
      <c r="AA550" s="245"/>
      <c r="AB550" s="245"/>
      <c r="AC550" s="245"/>
      <c r="AD550" s="245"/>
      <c r="AE550" s="245"/>
      <c r="AF550" s="245"/>
      <c r="AG550" s="245"/>
      <c r="AH550" s="245"/>
      <c r="AI550" s="245"/>
      <c r="AJ550" s="245"/>
      <c r="AK550" s="245"/>
      <c r="AL550" s="245"/>
      <c r="AM550" s="245"/>
      <c r="AN550" s="245"/>
      <c r="AO550" s="245"/>
      <c r="AP550" s="245"/>
      <c r="AQ550" s="245"/>
      <c r="AR550" s="245"/>
      <c r="AS550" s="245"/>
      <c r="AT550" s="245"/>
      <c r="AU550" s="245"/>
      <c r="AV550" s="245"/>
      <c r="AW550" s="245"/>
      <c r="AX550" s="245"/>
      <c r="AY550" s="245"/>
      <c r="AZ550" s="245"/>
      <c r="BA550" s="245"/>
      <c r="BB550" s="245"/>
      <c r="BC550" s="245"/>
      <c r="BD550" s="245"/>
      <c r="BE550" s="245"/>
      <c r="BF550" s="245"/>
      <c r="BG550" s="245"/>
      <c r="BH550" s="245"/>
      <c r="BI550" s="245"/>
      <c r="BJ550" s="245"/>
      <c r="BK550" s="245"/>
      <c r="BL550" s="245"/>
      <c r="BM550" s="245"/>
    </row>
    <row r="551" spans="1:65" ht="18" customHeight="1" x14ac:dyDescent="0.25">
      <c r="A551" s="255">
        <v>428944</v>
      </c>
      <c r="B551" s="255" t="s">
        <v>112</v>
      </c>
      <c r="C551" s="245"/>
      <c r="D551" s="245" t="s">
        <v>152</v>
      </c>
      <c r="E551" s="245" t="s">
        <v>152</v>
      </c>
      <c r="F551" s="245" t="s">
        <v>150</v>
      </c>
      <c r="G551" s="245" t="s">
        <v>152</v>
      </c>
      <c r="H551" s="245" t="s">
        <v>152</v>
      </c>
      <c r="I551" s="245" t="s">
        <v>150</v>
      </c>
      <c r="J551" s="245" t="s">
        <v>150</v>
      </c>
      <c r="K551" s="245" t="s">
        <v>150</v>
      </c>
      <c r="L551" s="245" t="s">
        <v>150</v>
      </c>
      <c r="M551" s="245" t="s">
        <v>150</v>
      </c>
      <c r="N551" s="245"/>
      <c r="O551" s="245"/>
      <c r="P551" s="245"/>
      <c r="Q551" s="245"/>
      <c r="R551" s="245"/>
      <c r="S551" s="245"/>
      <c r="T551" s="245"/>
      <c r="U551" s="245"/>
      <c r="V551" s="245"/>
      <c r="W551" s="245"/>
      <c r="X551" s="245"/>
      <c r="Y551" s="245"/>
      <c r="Z551" s="245"/>
      <c r="AA551" s="245"/>
      <c r="AB551" s="245"/>
      <c r="AC551" s="245"/>
      <c r="AD551" s="245"/>
      <c r="AE551" s="245"/>
      <c r="AF551" s="245"/>
      <c r="AG551" s="245"/>
      <c r="AH551" s="245"/>
      <c r="AI551" s="245"/>
      <c r="AJ551" s="245"/>
      <c r="AK551" s="245"/>
      <c r="AL551" s="245"/>
      <c r="AM551" s="245"/>
      <c r="AN551" s="245"/>
      <c r="AO551" s="245"/>
      <c r="AP551" s="245"/>
      <c r="AQ551" s="245"/>
      <c r="AR551" s="245"/>
      <c r="AS551" s="245"/>
      <c r="AT551" s="245"/>
      <c r="AU551" s="245"/>
      <c r="AV551" s="245"/>
      <c r="AW551" s="245"/>
      <c r="AX551" s="245"/>
      <c r="AY551" s="245"/>
      <c r="AZ551" s="245"/>
      <c r="BA551" s="245"/>
      <c r="BB551" s="245"/>
      <c r="BC551" s="245"/>
      <c r="BD551" s="245"/>
      <c r="BE551" s="245"/>
      <c r="BF551" s="245"/>
      <c r="BG551" s="245"/>
      <c r="BH551" s="245"/>
      <c r="BI551" s="245"/>
      <c r="BJ551" s="245"/>
      <c r="BK551" s="245"/>
      <c r="BL551" s="245"/>
      <c r="BM551" s="245"/>
    </row>
    <row r="552" spans="1:65" ht="18" customHeight="1" x14ac:dyDescent="0.25">
      <c r="A552" s="255">
        <v>428945</v>
      </c>
      <c r="B552" s="255" t="s">
        <v>112</v>
      </c>
      <c r="C552" s="245"/>
      <c r="D552" s="245" t="s">
        <v>152</v>
      </c>
      <c r="E552" s="245" t="s">
        <v>152</v>
      </c>
      <c r="F552" s="245" t="s">
        <v>152</v>
      </c>
      <c r="G552" s="245" t="s">
        <v>152</v>
      </c>
      <c r="H552" s="245" t="s">
        <v>152</v>
      </c>
      <c r="I552" s="245" t="s">
        <v>150</v>
      </c>
      <c r="J552" s="245" t="s">
        <v>150</v>
      </c>
      <c r="K552" s="245" t="s">
        <v>150</v>
      </c>
      <c r="L552" s="245" t="s">
        <v>150</v>
      </c>
      <c r="M552" s="245" t="s">
        <v>150</v>
      </c>
      <c r="N552" s="245"/>
      <c r="O552" s="245"/>
      <c r="P552" s="245"/>
      <c r="Q552" s="245"/>
      <c r="R552" s="245"/>
      <c r="S552" s="245"/>
      <c r="T552" s="245"/>
      <c r="U552" s="245"/>
      <c r="V552" s="245"/>
      <c r="W552" s="245"/>
      <c r="X552" s="245"/>
      <c r="Y552" s="245"/>
      <c r="Z552" s="245"/>
      <c r="AA552" s="245"/>
      <c r="AB552" s="245"/>
      <c r="AC552" s="245"/>
      <c r="AD552" s="245"/>
      <c r="AE552" s="245"/>
      <c r="AF552" s="245"/>
      <c r="AG552" s="245"/>
      <c r="AH552" s="245"/>
      <c r="AI552" s="245"/>
      <c r="AJ552" s="245"/>
      <c r="AK552" s="245"/>
      <c r="AL552" s="245"/>
      <c r="AM552" s="245"/>
      <c r="AN552" s="245"/>
      <c r="AO552" s="245"/>
      <c r="AP552" s="245"/>
      <c r="AQ552" s="245"/>
      <c r="AR552" s="245"/>
      <c r="AS552" s="245"/>
      <c r="AT552" s="245"/>
      <c r="AU552" s="245"/>
      <c r="AV552" s="245"/>
      <c r="AW552" s="245"/>
      <c r="AX552" s="245"/>
      <c r="AY552" s="245"/>
      <c r="AZ552" s="245"/>
      <c r="BA552" s="245"/>
      <c r="BB552" s="245"/>
      <c r="BC552" s="245"/>
      <c r="BD552" s="245"/>
      <c r="BE552" s="245"/>
      <c r="BF552" s="245"/>
      <c r="BG552" s="245"/>
      <c r="BH552" s="245"/>
      <c r="BI552" s="245"/>
      <c r="BJ552" s="245"/>
      <c r="BK552" s="245"/>
      <c r="BL552" s="245"/>
      <c r="BM552" s="245"/>
    </row>
    <row r="553" spans="1:65" ht="18" customHeight="1" x14ac:dyDescent="0.25">
      <c r="A553" s="255">
        <v>428946</v>
      </c>
      <c r="B553" s="255" t="s">
        <v>112</v>
      </c>
      <c r="C553" s="245" t="s">
        <v>152</v>
      </c>
      <c r="D553" s="245" t="s">
        <v>152</v>
      </c>
      <c r="E553" s="245" t="s">
        <v>152</v>
      </c>
      <c r="F553" s="245"/>
      <c r="G553" s="245" t="s">
        <v>152</v>
      </c>
      <c r="H553" s="245" t="s">
        <v>152</v>
      </c>
      <c r="I553" s="245" t="s">
        <v>150</v>
      </c>
      <c r="J553" s="245" t="s">
        <v>150</v>
      </c>
      <c r="K553" s="245" t="s">
        <v>150</v>
      </c>
      <c r="L553" s="245" t="s">
        <v>150</v>
      </c>
      <c r="M553" s="245" t="s">
        <v>150</v>
      </c>
      <c r="N553" s="245"/>
      <c r="O553" s="245"/>
      <c r="P553" s="245"/>
      <c r="Q553" s="245"/>
      <c r="R553" s="245"/>
      <c r="S553" s="245"/>
      <c r="T553" s="245"/>
      <c r="U553" s="245"/>
      <c r="V553" s="245"/>
      <c r="W553" s="245"/>
      <c r="X553" s="245"/>
      <c r="Y553" s="245"/>
      <c r="Z553" s="245"/>
      <c r="AA553" s="245"/>
      <c r="AB553" s="245"/>
      <c r="AC553" s="245"/>
      <c r="AD553" s="245"/>
      <c r="AE553" s="245"/>
      <c r="AF553" s="245"/>
      <c r="AG553" s="245"/>
      <c r="AH553" s="245"/>
      <c r="AI553" s="245"/>
      <c r="AJ553" s="245"/>
      <c r="AK553" s="245"/>
      <c r="AL553" s="245"/>
      <c r="AM553" s="245"/>
      <c r="AN553" s="245"/>
      <c r="AO553" s="245"/>
      <c r="AP553" s="245"/>
      <c r="AQ553" s="245"/>
      <c r="AR553" s="245"/>
      <c r="AS553" s="245"/>
      <c r="AT553" s="245"/>
      <c r="AU553" s="245"/>
      <c r="AV553" s="245"/>
      <c r="AW553" s="245"/>
      <c r="AX553" s="245"/>
      <c r="AY553" s="245"/>
      <c r="AZ553" s="245"/>
      <c r="BA553" s="245"/>
      <c r="BB553" s="245"/>
      <c r="BC553" s="245"/>
      <c r="BD553" s="245"/>
      <c r="BE553" s="245"/>
      <c r="BF553" s="245"/>
      <c r="BG553" s="245"/>
      <c r="BH553" s="245"/>
      <c r="BI553" s="245"/>
      <c r="BJ553" s="245"/>
      <c r="BK553" s="245"/>
      <c r="BL553" s="245"/>
      <c r="BM553" s="245"/>
    </row>
    <row r="554" spans="1:65" ht="18" customHeight="1" x14ac:dyDescent="0.25">
      <c r="A554" s="255">
        <v>428947</v>
      </c>
      <c r="B554" s="255" t="s">
        <v>112</v>
      </c>
      <c r="C554" s="245" t="s">
        <v>152</v>
      </c>
      <c r="D554" s="245" t="s">
        <v>152</v>
      </c>
      <c r="E554" s="245" t="s">
        <v>150</v>
      </c>
      <c r="F554" s="245" t="s">
        <v>150</v>
      </c>
      <c r="G554" s="245" t="s">
        <v>150</v>
      </c>
      <c r="H554" s="245" t="s">
        <v>150</v>
      </c>
      <c r="I554" s="245" t="s">
        <v>150</v>
      </c>
      <c r="J554" s="245" t="s">
        <v>150</v>
      </c>
      <c r="K554" s="245" t="s">
        <v>150</v>
      </c>
      <c r="L554" s="245" t="s">
        <v>150</v>
      </c>
      <c r="M554" s="245" t="s">
        <v>150</v>
      </c>
      <c r="N554" s="245"/>
      <c r="O554" s="245"/>
      <c r="P554" s="245"/>
      <c r="Q554" s="245"/>
      <c r="R554" s="245"/>
      <c r="S554" s="245"/>
      <c r="T554" s="245"/>
      <c r="U554" s="245"/>
      <c r="V554" s="245"/>
      <c r="W554" s="245"/>
      <c r="X554" s="245"/>
      <c r="Y554" s="245"/>
      <c r="Z554" s="245"/>
      <c r="AA554" s="245"/>
      <c r="AB554" s="245"/>
      <c r="AC554" s="245"/>
      <c r="AD554" s="245"/>
      <c r="AE554" s="245"/>
      <c r="AF554" s="245"/>
      <c r="AG554" s="245"/>
      <c r="AH554" s="245"/>
      <c r="AI554" s="245"/>
      <c r="AJ554" s="245"/>
      <c r="AK554" s="245"/>
      <c r="AL554" s="245"/>
      <c r="AM554" s="245"/>
      <c r="AN554" s="245"/>
      <c r="AO554" s="245"/>
      <c r="AP554" s="245"/>
      <c r="AQ554" s="245"/>
      <c r="AR554" s="245"/>
      <c r="AS554" s="245"/>
      <c r="AT554" s="245"/>
      <c r="AU554" s="245"/>
      <c r="AV554" s="245"/>
      <c r="AW554" s="245"/>
      <c r="AX554" s="245"/>
      <c r="AY554" s="245"/>
      <c r="AZ554" s="245"/>
      <c r="BA554" s="245"/>
      <c r="BB554" s="245"/>
      <c r="BC554" s="245"/>
      <c r="BD554" s="245"/>
      <c r="BE554" s="245"/>
      <c r="BF554" s="245"/>
      <c r="BG554" s="245"/>
      <c r="BH554" s="245"/>
      <c r="BI554" s="245"/>
      <c r="BJ554" s="245"/>
      <c r="BK554" s="245"/>
      <c r="BL554" s="245"/>
      <c r="BM554" s="245"/>
    </row>
    <row r="555" spans="1:65" ht="18" customHeight="1" x14ac:dyDescent="0.25">
      <c r="A555" s="255">
        <v>428948</v>
      </c>
      <c r="B555" s="255" t="s">
        <v>112</v>
      </c>
      <c r="C555" s="245"/>
      <c r="D555" s="245" t="s">
        <v>152</v>
      </c>
      <c r="E555" s="245"/>
      <c r="F555" s="245"/>
      <c r="G555" s="245"/>
      <c r="H555" s="245" t="s">
        <v>150</v>
      </c>
      <c r="I555" s="245" t="s">
        <v>150</v>
      </c>
      <c r="J555" s="245" t="s">
        <v>150</v>
      </c>
      <c r="K555" s="245" t="s">
        <v>150</v>
      </c>
      <c r="L555" s="245" t="s">
        <v>150</v>
      </c>
      <c r="M555" s="245" t="s">
        <v>150</v>
      </c>
      <c r="N555" s="245"/>
      <c r="O555" s="245"/>
      <c r="P555" s="245"/>
      <c r="Q555" s="245"/>
      <c r="R555" s="245"/>
      <c r="S555" s="245"/>
      <c r="T555" s="245"/>
      <c r="U555" s="245"/>
      <c r="V555" s="245"/>
      <c r="W555" s="245"/>
      <c r="X555" s="245"/>
      <c r="Y555" s="245"/>
      <c r="Z555" s="245"/>
      <c r="AA555" s="245"/>
      <c r="AB555" s="245"/>
      <c r="AC555" s="245"/>
      <c r="AD555" s="245"/>
      <c r="AE555" s="245"/>
      <c r="AF555" s="245"/>
      <c r="AG555" s="245"/>
      <c r="AH555" s="245"/>
      <c r="AI555" s="245"/>
      <c r="AJ555" s="245"/>
      <c r="AK555" s="245"/>
      <c r="AL555" s="245"/>
      <c r="AM555" s="245"/>
      <c r="AN555" s="245"/>
      <c r="AO555" s="245"/>
      <c r="AP555" s="245"/>
      <c r="AQ555" s="245"/>
      <c r="AR555" s="245"/>
      <c r="AS555" s="245"/>
      <c r="AT555" s="245"/>
      <c r="AU555" s="245"/>
      <c r="AV555" s="245"/>
      <c r="AW555" s="245"/>
      <c r="AX555" s="245"/>
      <c r="AY555" s="245"/>
      <c r="AZ555" s="245"/>
      <c r="BA555" s="245"/>
      <c r="BB555" s="245"/>
      <c r="BC555" s="245"/>
      <c r="BD555" s="245"/>
      <c r="BE555" s="245"/>
      <c r="BF555" s="245"/>
      <c r="BG555" s="245"/>
      <c r="BH555" s="245"/>
      <c r="BI555" s="245"/>
      <c r="BJ555" s="245"/>
      <c r="BK555" s="245"/>
      <c r="BL555" s="245"/>
      <c r="BM555" s="245"/>
    </row>
    <row r="556" spans="1:65" ht="18" customHeight="1" x14ac:dyDescent="0.25">
      <c r="A556" s="255">
        <v>428949</v>
      </c>
      <c r="B556" s="255" t="s">
        <v>112</v>
      </c>
      <c r="C556" s="245"/>
      <c r="D556" s="245"/>
      <c r="E556" s="245"/>
      <c r="F556" s="245" t="s">
        <v>150</v>
      </c>
      <c r="G556" s="245"/>
      <c r="H556" s="245" t="s">
        <v>152</v>
      </c>
      <c r="I556" s="245" t="s">
        <v>150</v>
      </c>
      <c r="J556" s="245" t="s">
        <v>150</v>
      </c>
      <c r="K556" s="245" t="s">
        <v>150</v>
      </c>
      <c r="L556" s="245" t="s">
        <v>150</v>
      </c>
      <c r="M556" s="245" t="s">
        <v>150</v>
      </c>
      <c r="N556" s="245"/>
      <c r="O556" s="245"/>
      <c r="P556" s="245"/>
      <c r="Q556" s="245"/>
      <c r="R556" s="245"/>
      <c r="S556" s="245"/>
      <c r="T556" s="245"/>
      <c r="U556" s="245"/>
      <c r="V556" s="245"/>
      <c r="W556" s="245"/>
      <c r="X556" s="245"/>
      <c r="Y556" s="245"/>
      <c r="Z556" s="245"/>
      <c r="AA556" s="245"/>
      <c r="AB556" s="245"/>
      <c r="AC556" s="245"/>
      <c r="AD556" s="245"/>
      <c r="AE556" s="245"/>
      <c r="AF556" s="245"/>
      <c r="AG556" s="245"/>
      <c r="AH556" s="245"/>
      <c r="AI556" s="245"/>
      <c r="AJ556" s="245"/>
      <c r="AK556" s="245"/>
      <c r="AL556" s="245"/>
      <c r="AM556" s="245"/>
      <c r="AN556" s="245"/>
      <c r="AO556" s="245"/>
      <c r="AP556" s="245"/>
      <c r="AQ556" s="245"/>
      <c r="AR556" s="245"/>
      <c r="AS556" s="245"/>
      <c r="AT556" s="245"/>
      <c r="AU556" s="245"/>
      <c r="AV556" s="245"/>
      <c r="AW556" s="245"/>
      <c r="AX556" s="245"/>
      <c r="AY556" s="245"/>
      <c r="AZ556" s="245"/>
      <c r="BA556" s="245"/>
      <c r="BB556" s="245"/>
      <c r="BC556" s="245"/>
      <c r="BD556" s="245"/>
      <c r="BE556" s="245"/>
      <c r="BF556" s="245"/>
      <c r="BG556" s="245"/>
      <c r="BH556" s="245"/>
      <c r="BI556" s="245"/>
      <c r="BJ556" s="245"/>
      <c r="BK556" s="245"/>
      <c r="BL556" s="245"/>
      <c r="BM556" s="245"/>
    </row>
    <row r="557" spans="1:65" ht="18" customHeight="1" x14ac:dyDescent="0.25">
      <c r="A557" s="255">
        <v>428950</v>
      </c>
      <c r="B557" s="255" t="s">
        <v>112</v>
      </c>
      <c r="C557" s="245"/>
      <c r="D557" s="245" t="s">
        <v>152</v>
      </c>
      <c r="E557" s="245" t="s">
        <v>152</v>
      </c>
      <c r="F557" s="245"/>
      <c r="G557" s="245" t="s">
        <v>152</v>
      </c>
      <c r="H557" s="245"/>
      <c r="I557" s="245" t="s">
        <v>150</v>
      </c>
      <c r="J557" s="245" t="s">
        <v>150</v>
      </c>
      <c r="K557" s="245" t="s">
        <v>150</v>
      </c>
      <c r="L557" s="245" t="s">
        <v>150</v>
      </c>
      <c r="M557" s="245" t="s">
        <v>150</v>
      </c>
      <c r="N557" s="245"/>
      <c r="O557" s="245"/>
      <c r="P557" s="245"/>
      <c r="Q557" s="245"/>
      <c r="R557" s="245"/>
      <c r="S557" s="245"/>
      <c r="T557" s="245"/>
      <c r="U557" s="245"/>
      <c r="V557" s="245"/>
      <c r="W557" s="245"/>
      <c r="X557" s="245"/>
      <c r="Y557" s="245"/>
      <c r="Z557" s="245"/>
      <c r="AA557" s="245"/>
      <c r="AB557" s="245"/>
      <c r="AC557" s="245"/>
      <c r="AD557" s="245"/>
      <c r="AE557" s="245"/>
      <c r="AF557" s="245"/>
      <c r="AG557" s="245"/>
      <c r="AH557" s="245"/>
      <c r="AI557" s="245"/>
      <c r="AJ557" s="245"/>
      <c r="AK557" s="245"/>
      <c r="AL557" s="245"/>
      <c r="AM557" s="245"/>
      <c r="AN557" s="245"/>
      <c r="AO557" s="245"/>
      <c r="AP557" s="245"/>
      <c r="AQ557" s="245"/>
      <c r="AR557" s="245"/>
      <c r="AS557" s="245"/>
      <c r="AT557" s="245"/>
      <c r="AU557" s="245"/>
      <c r="AV557" s="245"/>
      <c r="AW557" s="245"/>
      <c r="AX557" s="245"/>
      <c r="AY557" s="245"/>
      <c r="AZ557" s="245"/>
      <c r="BA557" s="245"/>
      <c r="BB557" s="245"/>
      <c r="BC557" s="245"/>
      <c r="BD557" s="245"/>
      <c r="BE557" s="245"/>
      <c r="BF557" s="245"/>
      <c r="BG557" s="245"/>
      <c r="BH557" s="245"/>
      <c r="BI557" s="245"/>
      <c r="BJ557" s="245"/>
      <c r="BK557" s="245"/>
      <c r="BL557" s="245"/>
      <c r="BM557" s="245"/>
    </row>
    <row r="558" spans="1:65" ht="18" customHeight="1" x14ac:dyDescent="0.25">
      <c r="A558" s="255">
        <v>428952</v>
      </c>
      <c r="B558" s="255" t="s">
        <v>112</v>
      </c>
      <c r="C558" s="245"/>
      <c r="D558" s="245" t="s">
        <v>152</v>
      </c>
      <c r="E558" s="245"/>
      <c r="F558" s="245"/>
      <c r="G558" s="245"/>
      <c r="H558" s="245"/>
      <c r="I558" s="245" t="s">
        <v>150</v>
      </c>
      <c r="J558" s="245" t="s">
        <v>150</v>
      </c>
      <c r="K558" s="245" t="s">
        <v>150</v>
      </c>
      <c r="L558" s="245" t="s">
        <v>150</v>
      </c>
      <c r="M558" s="245" t="s">
        <v>150</v>
      </c>
      <c r="N558" s="245"/>
      <c r="O558" s="245"/>
      <c r="P558" s="245"/>
      <c r="Q558" s="245"/>
      <c r="R558" s="245"/>
      <c r="S558" s="245"/>
      <c r="T558" s="245"/>
      <c r="U558" s="245"/>
      <c r="V558" s="245"/>
      <c r="W558" s="245"/>
      <c r="X558" s="245"/>
      <c r="Y558" s="245"/>
      <c r="Z558" s="245"/>
      <c r="AA558" s="245"/>
      <c r="AB558" s="245"/>
      <c r="AC558" s="245"/>
      <c r="AD558" s="245"/>
      <c r="AE558" s="245"/>
      <c r="AF558" s="245"/>
      <c r="AG558" s="245"/>
      <c r="AH558" s="245"/>
      <c r="AI558" s="245"/>
      <c r="AJ558" s="245"/>
      <c r="AK558" s="245"/>
      <c r="AL558" s="245"/>
      <c r="AM558" s="245"/>
      <c r="AN558" s="245"/>
      <c r="AO558" s="245"/>
      <c r="AP558" s="245"/>
      <c r="AQ558" s="245"/>
      <c r="AR558" s="245"/>
      <c r="AS558" s="245"/>
      <c r="AT558" s="245"/>
      <c r="AU558" s="245"/>
      <c r="AV558" s="245"/>
      <c r="AW558" s="245"/>
      <c r="AX558" s="245"/>
      <c r="AY558" s="245"/>
      <c r="AZ558" s="245"/>
      <c r="BA558" s="245"/>
      <c r="BB558" s="245"/>
      <c r="BC558" s="245"/>
      <c r="BD558" s="245"/>
      <c r="BE558" s="245"/>
      <c r="BF558" s="245"/>
      <c r="BG558" s="245"/>
      <c r="BH558" s="245"/>
      <c r="BI558" s="245"/>
      <c r="BJ558" s="245"/>
      <c r="BK558" s="245"/>
      <c r="BL558" s="245"/>
      <c r="BM558" s="245"/>
    </row>
    <row r="559" spans="1:65" ht="18" customHeight="1" x14ac:dyDescent="0.25">
      <c r="A559" s="255">
        <v>428953</v>
      </c>
      <c r="B559" s="255" t="s">
        <v>112</v>
      </c>
      <c r="C559" s="245"/>
      <c r="D559" s="245"/>
      <c r="E559" s="245"/>
      <c r="F559" s="245"/>
      <c r="G559" s="245" t="s">
        <v>152</v>
      </c>
      <c r="H559" s="245" t="s">
        <v>152</v>
      </c>
      <c r="I559" s="245" t="s">
        <v>150</v>
      </c>
      <c r="J559" s="245" t="s">
        <v>150</v>
      </c>
      <c r="K559" s="245" t="s">
        <v>150</v>
      </c>
      <c r="L559" s="245" t="s">
        <v>150</v>
      </c>
      <c r="M559" s="245" t="s">
        <v>150</v>
      </c>
      <c r="N559" s="245"/>
      <c r="O559" s="245"/>
      <c r="P559" s="245"/>
      <c r="Q559" s="245"/>
      <c r="R559" s="245"/>
      <c r="S559" s="245"/>
      <c r="T559" s="245"/>
      <c r="U559" s="245"/>
      <c r="V559" s="245"/>
      <c r="W559" s="245"/>
      <c r="X559" s="245"/>
      <c r="Y559" s="245"/>
      <c r="Z559" s="245"/>
      <c r="AA559" s="245"/>
      <c r="AB559" s="245"/>
      <c r="AC559" s="245"/>
      <c r="AD559" s="245"/>
      <c r="AE559" s="245"/>
      <c r="AF559" s="245"/>
      <c r="AG559" s="245"/>
      <c r="AH559" s="245"/>
      <c r="AI559" s="245"/>
      <c r="AJ559" s="245"/>
      <c r="AK559" s="245"/>
      <c r="AL559" s="245"/>
      <c r="AM559" s="245"/>
      <c r="AN559" s="245"/>
      <c r="AO559" s="245"/>
      <c r="AP559" s="245"/>
      <c r="AQ559" s="245"/>
      <c r="AR559" s="245"/>
      <c r="AS559" s="245"/>
      <c r="AT559" s="245"/>
      <c r="AU559" s="245"/>
      <c r="AV559" s="245"/>
      <c r="AW559" s="245"/>
      <c r="AX559" s="245"/>
      <c r="AY559" s="245"/>
      <c r="AZ559" s="245"/>
      <c r="BA559" s="245"/>
      <c r="BB559" s="245"/>
      <c r="BC559" s="245"/>
      <c r="BD559" s="245"/>
      <c r="BE559" s="245"/>
      <c r="BF559" s="245"/>
      <c r="BG559" s="245"/>
      <c r="BH559" s="245"/>
      <c r="BI559" s="245"/>
      <c r="BJ559" s="245"/>
      <c r="BK559" s="245"/>
      <c r="BL559" s="245"/>
      <c r="BM559" s="245"/>
    </row>
    <row r="560" spans="1:65" ht="18" customHeight="1" x14ac:dyDescent="0.25">
      <c r="A560" s="255">
        <v>428954</v>
      </c>
      <c r="B560" s="255" t="s">
        <v>112</v>
      </c>
      <c r="C560" s="245"/>
      <c r="D560" s="245" t="s">
        <v>152</v>
      </c>
      <c r="E560" s="245" t="s">
        <v>152</v>
      </c>
      <c r="F560" s="245"/>
      <c r="G560" s="245"/>
      <c r="H560" s="245" t="s">
        <v>152</v>
      </c>
      <c r="I560" s="245" t="s">
        <v>150</v>
      </c>
      <c r="J560" s="245" t="s">
        <v>150</v>
      </c>
      <c r="K560" s="245" t="s">
        <v>150</v>
      </c>
      <c r="L560" s="245" t="s">
        <v>150</v>
      </c>
      <c r="M560" s="245" t="s">
        <v>150</v>
      </c>
      <c r="N560" s="245"/>
      <c r="O560" s="245"/>
      <c r="P560" s="245"/>
      <c r="Q560" s="245"/>
      <c r="R560" s="245"/>
      <c r="S560" s="245"/>
      <c r="T560" s="245"/>
      <c r="U560" s="245"/>
      <c r="V560" s="245"/>
      <c r="W560" s="245"/>
      <c r="X560" s="245"/>
      <c r="Y560" s="245"/>
      <c r="Z560" s="245"/>
      <c r="AA560" s="245"/>
      <c r="AB560" s="245"/>
      <c r="AC560" s="245"/>
      <c r="AD560" s="245"/>
      <c r="AE560" s="245"/>
      <c r="AF560" s="245"/>
      <c r="AG560" s="245"/>
      <c r="AH560" s="245"/>
      <c r="AI560" s="245"/>
      <c r="AJ560" s="245"/>
      <c r="AK560" s="245"/>
      <c r="AL560" s="245"/>
      <c r="AM560" s="245"/>
      <c r="AN560" s="245"/>
      <c r="AO560" s="245"/>
      <c r="AP560" s="245"/>
      <c r="AQ560" s="245"/>
      <c r="AR560" s="245"/>
      <c r="AS560" s="245"/>
      <c r="AT560" s="245"/>
      <c r="AU560" s="245"/>
      <c r="AV560" s="245"/>
      <c r="AW560" s="245"/>
      <c r="AX560" s="245"/>
      <c r="AY560" s="245"/>
      <c r="AZ560" s="245"/>
      <c r="BA560" s="245"/>
      <c r="BB560" s="245"/>
      <c r="BC560" s="245"/>
      <c r="BD560" s="245"/>
      <c r="BE560" s="245"/>
      <c r="BF560" s="245"/>
      <c r="BG560" s="245"/>
      <c r="BH560" s="245"/>
      <c r="BI560" s="245"/>
      <c r="BJ560" s="245"/>
      <c r="BK560" s="245"/>
      <c r="BL560" s="245"/>
      <c r="BM560" s="245"/>
    </row>
    <row r="561" spans="1:65" ht="18" customHeight="1" x14ac:dyDescent="0.25">
      <c r="A561" s="255">
        <v>428955</v>
      </c>
      <c r="B561" s="255" t="s">
        <v>112</v>
      </c>
      <c r="C561" s="245"/>
      <c r="D561" s="245"/>
      <c r="E561" s="245"/>
      <c r="F561" s="245"/>
      <c r="G561" s="245"/>
      <c r="H561" s="245"/>
      <c r="I561" s="245" t="s">
        <v>150</v>
      </c>
      <c r="J561" s="245" t="s">
        <v>150</v>
      </c>
      <c r="K561" s="245" t="s">
        <v>150</v>
      </c>
      <c r="L561" s="245" t="s">
        <v>150</v>
      </c>
      <c r="M561" s="245" t="s">
        <v>150</v>
      </c>
      <c r="N561" s="245"/>
      <c r="O561" s="245"/>
      <c r="P561" s="245"/>
      <c r="Q561" s="245"/>
      <c r="R561" s="245"/>
      <c r="S561" s="245"/>
      <c r="T561" s="245"/>
      <c r="U561" s="245"/>
      <c r="V561" s="245"/>
      <c r="W561" s="245"/>
      <c r="X561" s="245"/>
      <c r="Y561" s="245"/>
      <c r="Z561" s="245"/>
      <c r="AA561" s="245"/>
      <c r="AB561" s="245"/>
      <c r="AC561" s="245"/>
      <c r="AD561" s="245"/>
      <c r="AE561" s="245"/>
      <c r="AF561" s="245"/>
      <c r="AG561" s="245"/>
      <c r="AH561" s="245"/>
      <c r="AI561" s="245"/>
      <c r="AJ561" s="245"/>
      <c r="AK561" s="245"/>
      <c r="AL561" s="245"/>
      <c r="AM561" s="245"/>
      <c r="AN561" s="245"/>
      <c r="AO561" s="245"/>
      <c r="AP561" s="245"/>
      <c r="AQ561" s="245"/>
      <c r="AR561" s="245"/>
      <c r="AS561" s="245"/>
      <c r="AT561" s="245"/>
      <c r="AU561" s="245"/>
      <c r="AV561" s="245"/>
      <c r="AW561" s="245"/>
      <c r="AX561" s="245"/>
      <c r="AY561" s="245"/>
      <c r="AZ561" s="245"/>
      <c r="BA561" s="245"/>
      <c r="BB561" s="245"/>
      <c r="BC561" s="245"/>
      <c r="BD561" s="245"/>
      <c r="BE561" s="245"/>
      <c r="BF561" s="245"/>
      <c r="BG561" s="245"/>
      <c r="BH561" s="245"/>
      <c r="BI561" s="245"/>
      <c r="BJ561" s="245"/>
      <c r="BK561" s="245"/>
      <c r="BL561" s="245"/>
      <c r="BM561" s="245"/>
    </row>
    <row r="562" spans="1:65" ht="18" customHeight="1" x14ac:dyDescent="0.25">
      <c r="A562" s="255">
        <v>428956</v>
      </c>
      <c r="B562" s="255" t="s">
        <v>112</v>
      </c>
      <c r="C562" s="245" t="s">
        <v>152</v>
      </c>
      <c r="D562" s="245" t="s">
        <v>150</v>
      </c>
      <c r="E562" s="245" t="s">
        <v>150</v>
      </c>
      <c r="F562" s="245" t="s">
        <v>150</v>
      </c>
      <c r="G562" s="245" t="s">
        <v>152</v>
      </c>
      <c r="H562" s="245" t="s">
        <v>150</v>
      </c>
      <c r="I562" s="245" t="s">
        <v>150</v>
      </c>
      <c r="J562" s="245" t="s">
        <v>150</v>
      </c>
      <c r="K562" s="245" t="s">
        <v>150</v>
      </c>
      <c r="L562" s="245" t="s">
        <v>150</v>
      </c>
      <c r="M562" s="245" t="s">
        <v>150</v>
      </c>
      <c r="N562" s="245"/>
      <c r="O562" s="245"/>
      <c r="P562" s="245"/>
      <c r="Q562" s="245"/>
      <c r="R562" s="245"/>
      <c r="S562" s="245"/>
      <c r="T562" s="245"/>
      <c r="U562" s="245"/>
      <c r="V562" s="245"/>
      <c r="W562" s="245"/>
      <c r="X562" s="245"/>
      <c r="Y562" s="245"/>
      <c r="Z562" s="245"/>
      <c r="AA562" s="245"/>
      <c r="AB562" s="245"/>
      <c r="AC562" s="245"/>
      <c r="AD562" s="245"/>
      <c r="AE562" s="245"/>
      <c r="AF562" s="245"/>
      <c r="AG562" s="245"/>
      <c r="AH562" s="245"/>
      <c r="AI562" s="245"/>
      <c r="AJ562" s="245"/>
      <c r="AK562" s="245"/>
      <c r="AL562" s="245"/>
      <c r="AM562" s="245"/>
      <c r="AN562" s="245"/>
      <c r="AO562" s="245"/>
      <c r="AP562" s="245"/>
      <c r="AQ562" s="245"/>
      <c r="AR562" s="245"/>
      <c r="AS562" s="245"/>
      <c r="AT562" s="245"/>
      <c r="AU562" s="245"/>
      <c r="AV562" s="245"/>
      <c r="AW562" s="245"/>
      <c r="AX562" s="245"/>
      <c r="AY562" s="245"/>
      <c r="AZ562" s="245"/>
      <c r="BA562" s="245"/>
      <c r="BB562" s="245"/>
      <c r="BC562" s="245"/>
      <c r="BD562" s="245"/>
      <c r="BE562" s="245"/>
      <c r="BF562" s="245"/>
      <c r="BG562" s="245"/>
      <c r="BH562" s="245"/>
      <c r="BI562" s="245"/>
      <c r="BJ562" s="245"/>
      <c r="BK562" s="245"/>
      <c r="BL562" s="245"/>
      <c r="BM562" s="245"/>
    </row>
    <row r="563" spans="1:65" ht="18" customHeight="1" x14ac:dyDescent="0.25">
      <c r="A563" s="255">
        <v>428957</v>
      </c>
      <c r="B563" s="255" t="s">
        <v>112</v>
      </c>
      <c r="C563" s="245" t="s">
        <v>152</v>
      </c>
      <c r="D563" s="245" t="s">
        <v>150</v>
      </c>
      <c r="E563" s="245" t="s">
        <v>152</v>
      </c>
      <c r="F563" s="245" t="s">
        <v>150</v>
      </c>
      <c r="G563" s="245" t="s">
        <v>150</v>
      </c>
      <c r="H563" s="245" t="s">
        <v>150</v>
      </c>
      <c r="I563" s="245" t="s">
        <v>150</v>
      </c>
      <c r="J563" s="245" t="s">
        <v>150</v>
      </c>
      <c r="K563" s="245" t="s">
        <v>150</v>
      </c>
      <c r="L563" s="245" t="s">
        <v>150</v>
      </c>
      <c r="M563" s="245" t="s">
        <v>150</v>
      </c>
      <c r="N563" s="245"/>
      <c r="O563" s="245"/>
      <c r="P563" s="245"/>
      <c r="Q563" s="245"/>
      <c r="R563" s="245"/>
      <c r="S563" s="245"/>
      <c r="T563" s="245"/>
      <c r="U563" s="245"/>
      <c r="V563" s="245"/>
      <c r="W563" s="245"/>
      <c r="X563" s="245"/>
      <c r="Y563" s="245"/>
      <c r="Z563" s="245"/>
      <c r="AA563" s="245"/>
      <c r="AB563" s="245"/>
      <c r="AC563" s="245"/>
      <c r="AD563" s="245"/>
      <c r="AE563" s="245"/>
      <c r="AF563" s="245"/>
      <c r="AG563" s="245"/>
      <c r="AH563" s="245"/>
      <c r="AI563" s="245"/>
      <c r="AJ563" s="245"/>
      <c r="AK563" s="245"/>
      <c r="AL563" s="245"/>
      <c r="AM563" s="245"/>
      <c r="AN563" s="245"/>
      <c r="AO563" s="245"/>
      <c r="AP563" s="245"/>
      <c r="AQ563" s="245"/>
      <c r="AR563" s="245"/>
      <c r="AS563" s="245"/>
      <c r="AT563" s="245"/>
      <c r="AU563" s="245"/>
      <c r="AV563" s="245"/>
      <c r="AW563" s="245"/>
      <c r="AX563" s="245"/>
      <c r="AY563" s="245"/>
      <c r="AZ563" s="245"/>
      <c r="BA563" s="245"/>
      <c r="BB563" s="245"/>
      <c r="BC563" s="245"/>
      <c r="BD563" s="245"/>
      <c r="BE563" s="245"/>
      <c r="BF563" s="245"/>
      <c r="BG563" s="245"/>
      <c r="BH563" s="245"/>
      <c r="BI563" s="245"/>
      <c r="BJ563" s="245"/>
      <c r="BK563" s="245"/>
      <c r="BL563" s="245"/>
      <c r="BM563" s="245"/>
    </row>
    <row r="564" spans="1:65" ht="18" customHeight="1" x14ac:dyDescent="0.25">
      <c r="A564" s="255">
        <v>428958</v>
      </c>
      <c r="B564" s="255" t="s">
        <v>112</v>
      </c>
      <c r="C564" s="245"/>
      <c r="D564" s="245" t="s">
        <v>152</v>
      </c>
      <c r="E564" s="245"/>
      <c r="F564" s="245" t="s">
        <v>150</v>
      </c>
      <c r="G564" s="245" t="s">
        <v>150</v>
      </c>
      <c r="H564" s="245" t="s">
        <v>152</v>
      </c>
      <c r="I564" s="245" t="s">
        <v>150</v>
      </c>
      <c r="J564" s="245" t="s">
        <v>150</v>
      </c>
      <c r="K564" s="245" t="s">
        <v>150</v>
      </c>
      <c r="L564" s="245" t="s">
        <v>150</v>
      </c>
      <c r="M564" s="245" t="s">
        <v>150</v>
      </c>
      <c r="N564" s="245"/>
      <c r="O564" s="245"/>
      <c r="P564" s="245"/>
      <c r="Q564" s="245"/>
      <c r="R564" s="245"/>
      <c r="S564" s="245"/>
      <c r="T564" s="245"/>
      <c r="U564" s="245"/>
      <c r="V564" s="245"/>
      <c r="W564" s="245"/>
      <c r="X564" s="245"/>
      <c r="Y564" s="245"/>
      <c r="Z564" s="245"/>
      <c r="AA564" s="245"/>
      <c r="AB564" s="245"/>
      <c r="AC564" s="245"/>
      <c r="AD564" s="245"/>
      <c r="AE564" s="245"/>
      <c r="AF564" s="245"/>
      <c r="AG564" s="245"/>
      <c r="AH564" s="245"/>
      <c r="AI564" s="245"/>
      <c r="AJ564" s="245"/>
      <c r="AK564" s="245"/>
      <c r="AL564" s="245"/>
      <c r="AM564" s="245"/>
      <c r="AN564" s="245"/>
      <c r="AO564" s="245"/>
      <c r="AP564" s="245"/>
      <c r="AQ564" s="245"/>
      <c r="AR564" s="245"/>
      <c r="AS564" s="245"/>
      <c r="AT564" s="245"/>
      <c r="AU564" s="245"/>
      <c r="AV564" s="245"/>
      <c r="AW564" s="245"/>
      <c r="AX564" s="245"/>
      <c r="AY564" s="245"/>
      <c r="AZ564" s="245"/>
      <c r="BA564" s="245"/>
      <c r="BB564" s="245"/>
      <c r="BC564" s="245"/>
      <c r="BD564" s="245"/>
      <c r="BE564" s="245"/>
      <c r="BF564" s="245"/>
      <c r="BG564" s="245"/>
      <c r="BH564" s="245"/>
      <c r="BI564" s="245"/>
      <c r="BJ564" s="245"/>
      <c r="BK564" s="245"/>
      <c r="BL564" s="245"/>
      <c r="BM564" s="245"/>
    </row>
    <row r="565" spans="1:65" ht="18" customHeight="1" x14ac:dyDescent="0.25">
      <c r="A565" s="255">
        <v>428960</v>
      </c>
      <c r="B565" s="255" t="s">
        <v>112</v>
      </c>
      <c r="C565" s="245"/>
      <c r="D565" s="245"/>
      <c r="E565" s="245"/>
      <c r="F565" s="245"/>
      <c r="G565" s="245"/>
      <c r="H565" s="245" t="s">
        <v>150</v>
      </c>
      <c r="I565" s="245" t="s">
        <v>150</v>
      </c>
      <c r="J565" s="245" t="s">
        <v>150</v>
      </c>
      <c r="K565" s="245" t="s">
        <v>150</v>
      </c>
      <c r="L565" s="245" t="s">
        <v>150</v>
      </c>
      <c r="M565" s="245" t="s">
        <v>150</v>
      </c>
      <c r="N565" s="245"/>
      <c r="O565" s="245"/>
      <c r="P565" s="245"/>
      <c r="Q565" s="245"/>
      <c r="R565" s="245"/>
      <c r="S565" s="245"/>
      <c r="T565" s="245"/>
      <c r="U565" s="245"/>
      <c r="V565" s="245"/>
      <c r="W565" s="245"/>
      <c r="X565" s="245"/>
      <c r="Y565" s="245"/>
      <c r="Z565" s="245"/>
      <c r="AA565" s="245"/>
      <c r="AB565" s="245"/>
      <c r="AC565" s="245"/>
      <c r="AD565" s="245"/>
      <c r="AE565" s="245"/>
      <c r="AF565" s="245"/>
      <c r="AG565" s="245"/>
      <c r="AH565" s="245"/>
      <c r="AI565" s="245"/>
      <c r="AJ565" s="245"/>
      <c r="AK565" s="245"/>
      <c r="AL565" s="245"/>
      <c r="AM565" s="245"/>
      <c r="AN565" s="245"/>
      <c r="AO565" s="245"/>
      <c r="AP565" s="245"/>
      <c r="AQ565" s="245"/>
      <c r="AR565" s="245"/>
      <c r="AS565" s="245"/>
      <c r="AT565" s="245"/>
      <c r="AU565" s="245"/>
      <c r="AV565" s="245"/>
      <c r="AW565" s="245"/>
      <c r="AX565" s="245"/>
      <c r="AY565" s="245"/>
      <c r="AZ565" s="245"/>
      <c r="BA565" s="245"/>
      <c r="BB565" s="245"/>
      <c r="BC565" s="245"/>
      <c r="BD565" s="245"/>
      <c r="BE565" s="245"/>
      <c r="BF565" s="245"/>
      <c r="BG565" s="245"/>
      <c r="BH565" s="245"/>
      <c r="BI565" s="245"/>
      <c r="BJ565" s="245"/>
      <c r="BK565" s="245"/>
      <c r="BL565" s="245"/>
      <c r="BM565" s="245"/>
    </row>
    <row r="566" spans="1:65" ht="18" customHeight="1" x14ac:dyDescent="0.25">
      <c r="A566" s="255">
        <v>428961</v>
      </c>
      <c r="B566" s="255" t="s">
        <v>112</v>
      </c>
      <c r="C566" s="245"/>
      <c r="D566" s="245"/>
      <c r="E566" s="245"/>
      <c r="F566" s="245"/>
      <c r="G566" s="245"/>
      <c r="H566" s="245"/>
      <c r="I566" s="245" t="s">
        <v>150</v>
      </c>
      <c r="J566" s="245" t="s">
        <v>150</v>
      </c>
      <c r="K566" s="245" t="s">
        <v>150</v>
      </c>
      <c r="L566" s="245" t="s">
        <v>150</v>
      </c>
      <c r="M566" s="245" t="s">
        <v>150</v>
      </c>
      <c r="N566" s="245"/>
      <c r="O566" s="245"/>
      <c r="P566" s="245"/>
      <c r="Q566" s="245"/>
      <c r="R566" s="245"/>
      <c r="S566" s="245"/>
      <c r="T566" s="245"/>
      <c r="U566" s="245"/>
      <c r="V566" s="245"/>
      <c r="W566" s="245"/>
      <c r="X566" s="245"/>
      <c r="Y566" s="245"/>
      <c r="Z566" s="245"/>
      <c r="AA566" s="245"/>
      <c r="AB566" s="245"/>
      <c r="AC566" s="245"/>
      <c r="AD566" s="245"/>
      <c r="AE566" s="245"/>
      <c r="AF566" s="245"/>
      <c r="AG566" s="245"/>
      <c r="AH566" s="245"/>
      <c r="AI566" s="245"/>
      <c r="AJ566" s="245"/>
      <c r="AK566" s="245"/>
      <c r="AL566" s="245"/>
      <c r="AM566" s="245"/>
      <c r="AN566" s="245"/>
      <c r="AO566" s="245"/>
      <c r="AP566" s="245"/>
      <c r="AQ566" s="245"/>
      <c r="AR566" s="245"/>
      <c r="AS566" s="245"/>
      <c r="AT566" s="245"/>
      <c r="AU566" s="245"/>
      <c r="AV566" s="245"/>
      <c r="AW566" s="245"/>
      <c r="AX566" s="245"/>
      <c r="AY566" s="245"/>
      <c r="AZ566" s="245"/>
      <c r="BA566" s="245"/>
      <c r="BB566" s="245"/>
      <c r="BC566" s="245"/>
      <c r="BD566" s="245"/>
      <c r="BE566" s="245"/>
      <c r="BF566" s="245"/>
      <c r="BG566" s="245"/>
      <c r="BH566" s="245"/>
      <c r="BI566" s="245"/>
      <c r="BJ566" s="245"/>
      <c r="BK566" s="245"/>
      <c r="BL566" s="245"/>
      <c r="BM566" s="245"/>
    </row>
    <row r="567" spans="1:65" ht="18" customHeight="1" x14ac:dyDescent="0.25">
      <c r="A567" s="255">
        <v>428962</v>
      </c>
      <c r="B567" s="255" t="s">
        <v>112</v>
      </c>
      <c r="C567" s="245"/>
      <c r="D567" s="245" t="s">
        <v>152</v>
      </c>
      <c r="E567" s="245"/>
      <c r="F567" s="245"/>
      <c r="G567" s="245" t="s">
        <v>152</v>
      </c>
      <c r="H567" s="245" t="s">
        <v>152</v>
      </c>
      <c r="I567" s="245" t="s">
        <v>150</v>
      </c>
      <c r="J567" s="245" t="s">
        <v>150</v>
      </c>
      <c r="K567" s="245" t="s">
        <v>150</v>
      </c>
      <c r="L567" s="245" t="s">
        <v>150</v>
      </c>
      <c r="M567" s="245" t="s">
        <v>150</v>
      </c>
      <c r="N567" s="245"/>
      <c r="O567" s="245"/>
      <c r="P567" s="245"/>
      <c r="Q567" s="245"/>
      <c r="R567" s="245"/>
      <c r="S567" s="245"/>
      <c r="T567" s="245"/>
      <c r="U567" s="245"/>
      <c r="V567" s="245"/>
      <c r="W567" s="245"/>
      <c r="X567" s="245"/>
      <c r="Y567" s="245"/>
      <c r="Z567" s="245"/>
      <c r="AA567" s="245"/>
      <c r="AB567" s="245"/>
      <c r="AC567" s="245"/>
      <c r="AD567" s="245"/>
      <c r="AE567" s="245"/>
      <c r="AF567" s="245"/>
      <c r="AG567" s="245"/>
      <c r="AH567" s="245"/>
      <c r="AI567" s="245"/>
      <c r="AJ567" s="245"/>
      <c r="AK567" s="245"/>
      <c r="AL567" s="245"/>
      <c r="AM567" s="245"/>
      <c r="AN567" s="245"/>
      <c r="AO567" s="245"/>
      <c r="AP567" s="245"/>
      <c r="AQ567" s="245"/>
      <c r="AR567" s="245"/>
      <c r="AS567" s="245"/>
      <c r="AT567" s="245"/>
      <c r="AU567" s="245"/>
      <c r="AV567" s="245"/>
      <c r="AW567" s="245"/>
      <c r="AX567" s="245"/>
      <c r="AY567" s="245"/>
      <c r="AZ567" s="245"/>
      <c r="BA567" s="245"/>
      <c r="BB567" s="245"/>
      <c r="BC567" s="245"/>
      <c r="BD567" s="245"/>
      <c r="BE567" s="245"/>
      <c r="BF567" s="245"/>
      <c r="BG567" s="245"/>
      <c r="BH567" s="245"/>
      <c r="BI567" s="245"/>
      <c r="BJ567" s="245"/>
      <c r="BK567" s="245"/>
      <c r="BL567" s="245"/>
      <c r="BM567" s="245"/>
    </row>
    <row r="568" spans="1:65" ht="18" customHeight="1" x14ac:dyDescent="0.25">
      <c r="A568" s="255">
        <v>428963</v>
      </c>
      <c r="B568" s="255" t="s">
        <v>112</v>
      </c>
      <c r="C568" s="245"/>
      <c r="D568" s="245" t="s">
        <v>152</v>
      </c>
      <c r="E568" s="245" t="s">
        <v>152</v>
      </c>
      <c r="F568" s="245" t="s">
        <v>152</v>
      </c>
      <c r="G568" s="245" t="s">
        <v>152</v>
      </c>
      <c r="H568" s="245" t="s">
        <v>152</v>
      </c>
      <c r="I568" s="245" t="s">
        <v>150</v>
      </c>
      <c r="J568" s="245" t="s">
        <v>150</v>
      </c>
      <c r="K568" s="245" t="s">
        <v>150</v>
      </c>
      <c r="L568" s="245" t="s">
        <v>150</v>
      </c>
      <c r="M568" s="245" t="s">
        <v>150</v>
      </c>
      <c r="N568" s="245"/>
      <c r="O568" s="245"/>
      <c r="P568" s="245"/>
      <c r="Q568" s="245"/>
      <c r="R568" s="245"/>
      <c r="S568" s="245"/>
      <c r="T568" s="245"/>
      <c r="U568" s="245"/>
      <c r="V568" s="245"/>
      <c r="W568" s="245"/>
      <c r="X568" s="245"/>
      <c r="Y568" s="245"/>
      <c r="Z568" s="245"/>
      <c r="AA568" s="245"/>
      <c r="AB568" s="245"/>
      <c r="AC568" s="245"/>
      <c r="AD568" s="245"/>
      <c r="AE568" s="245"/>
      <c r="AF568" s="245"/>
      <c r="AG568" s="245"/>
      <c r="AH568" s="245"/>
      <c r="AI568" s="245"/>
      <c r="AJ568" s="245"/>
      <c r="AK568" s="245"/>
      <c r="AL568" s="245"/>
      <c r="AM568" s="245"/>
      <c r="AN568" s="245"/>
      <c r="AO568" s="245"/>
      <c r="AP568" s="245"/>
      <c r="AQ568" s="245"/>
      <c r="AR568" s="245"/>
      <c r="AS568" s="245"/>
      <c r="AT568" s="245"/>
      <c r="AU568" s="245"/>
      <c r="AV568" s="245"/>
      <c r="AW568" s="245"/>
      <c r="AX568" s="245"/>
      <c r="AY568" s="245"/>
      <c r="AZ568" s="245"/>
      <c r="BA568" s="245"/>
      <c r="BB568" s="245"/>
      <c r="BC568" s="245"/>
      <c r="BD568" s="245"/>
      <c r="BE568" s="245"/>
      <c r="BF568" s="245"/>
      <c r="BG568" s="245"/>
      <c r="BH568" s="245"/>
      <c r="BI568" s="245"/>
      <c r="BJ568" s="245"/>
      <c r="BK568" s="245"/>
      <c r="BL568" s="245"/>
      <c r="BM568" s="245"/>
    </row>
    <row r="569" spans="1:65" ht="18" customHeight="1" x14ac:dyDescent="0.25">
      <c r="A569" s="255">
        <v>428964</v>
      </c>
      <c r="B569" s="255" t="s">
        <v>112</v>
      </c>
      <c r="C569" s="245" t="s">
        <v>152</v>
      </c>
      <c r="D569" s="245" t="s">
        <v>152</v>
      </c>
      <c r="E569" s="245" t="s">
        <v>152</v>
      </c>
      <c r="F569" s="245" t="s">
        <v>150</v>
      </c>
      <c r="G569" s="245" t="s">
        <v>150</v>
      </c>
      <c r="H569" s="245" t="s">
        <v>150</v>
      </c>
      <c r="I569" s="245" t="s">
        <v>150</v>
      </c>
      <c r="J569" s="245" t="s">
        <v>150</v>
      </c>
      <c r="K569" s="245" t="s">
        <v>150</v>
      </c>
      <c r="L569" s="245" t="s">
        <v>150</v>
      </c>
      <c r="M569" s="245" t="s">
        <v>150</v>
      </c>
      <c r="N569" s="245"/>
      <c r="O569" s="245"/>
      <c r="P569" s="245"/>
      <c r="Q569" s="245"/>
      <c r="R569" s="245"/>
      <c r="S569" s="245"/>
      <c r="T569" s="245"/>
      <c r="U569" s="245"/>
      <c r="V569" s="245"/>
      <c r="W569" s="245"/>
      <c r="X569" s="245"/>
      <c r="Y569" s="245"/>
      <c r="Z569" s="245"/>
      <c r="AA569" s="245"/>
      <c r="AB569" s="245"/>
      <c r="AC569" s="245"/>
      <c r="AD569" s="245"/>
      <c r="AE569" s="245"/>
      <c r="AF569" s="245"/>
      <c r="AG569" s="245"/>
      <c r="AH569" s="245"/>
      <c r="AI569" s="245"/>
      <c r="AJ569" s="245"/>
      <c r="AK569" s="245"/>
      <c r="AL569" s="245"/>
      <c r="AM569" s="245"/>
      <c r="AN569" s="245"/>
      <c r="AO569" s="245"/>
      <c r="AP569" s="245"/>
      <c r="AQ569" s="245"/>
      <c r="AR569" s="245"/>
      <c r="AS569" s="245"/>
      <c r="AT569" s="245"/>
      <c r="AU569" s="245"/>
      <c r="AV569" s="245"/>
      <c r="AW569" s="245"/>
      <c r="AX569" s="245"/>
      <c r="AY569" s="245"/>
      <c r="AZ569" s="245"/>
      <c r="BA569" s="245"/>
      <c r="BB569" s="245"/>
      <c r="BC569" s="245"/>
      <c r="BD569" s="245"/>
      <c r="BE569" s="245"/>
      <c r="BF569" s="245"/>
      <c r="BG569" s="245"/>
      <c r="BH569" s="245"/>
      <c r="BI569" s="245"/>
      <c r="BJ569" s="245"/>
      <c r="BK569" s="245"/>
      <c r="BL569" s="245"/>
      <c r="BM569" s="245"/>
    </row>
    <row r="570" spans="1:65" ht="18" customHeight="1" x14ac:dyDescent="0.25">
      <c r="A570" s="255">
        <v>428965</v>
      </c>
      <c r="B570" s="255" t="s">
        <v>112</v>
      </c>
      <c r="C570" s="245"/>
      <c r="D570" s="245"/>
      <c r="E570" s="245" t="s">
        <v>152</v>
      </c>
      <c r="F570" s="245"/>
      <c r="G570" s="245" t="s">
        <v>150</v>
      </c>
      <c r="H570" s="245" t="s">
        <v>150</v>
      </c>
      <c r="I570" s="245" t="s">
        <v>150</v>
      </c>
      <c r="J570" s="245" t="s">
        <v>150</v>
      </c>
      <c r="K570" s="245" t="s">
        <v>150</v>
      </c>
      <c r="L570" s="245" t="s">
        <v>150</v>
      </c>
      <c r="M570" s="245" t="s">
        <v>150</v>
      </c>
      <c r="N570" s="245"/>
      <c r="O570" s="245"/>
      <c r="P570" s="245"/>
      <c r="Q570" s="245"/>
      <c r="R570" s="245"/>
      <c r="S570" s="245"/>
      <c r="T570" s="245"/>
      <c r="U570" s="245"/>
      <c r="V570" s="245"/>
      <c r="W570" s="245"/>
      <c r="X570" s="245"/>
      <c r="Y570" s="245"/>
      <c r="Z570" s="245"/>
      <c r="AA570" s="245"/>
      <c r="AB570" s="245"/>
      <c r="AC570" s="245"/>
      <c r="AD570" s="245"/>
      <c r="AE570" s="245"/>
      <c r="AF570" s="245"/>
      <c r="AG570" s="245"/>
      <c r="AH570" s="245"/>
      <c r="AI570" s="245"/>
      <c r="AJ570" s="245"/>
      <c r="AK570" s="245"/>
      <c r="AL570" s="245"/>
      <c r="AM570" s="245"/>
      <c r="AN570" s="245"/>
      <c r="AO570" s="245"/>
      <c r="AP570" s="245"/>
      <c r="AQ570" s="245"/>
      <c r="AR570" s="245"/>
      <c r="AS570" s="245"/>
      <c r="AT570" s="245"/>
      <c r="AU570" s="245"/>
      <c r="AV570" s="245"/>
      <c r="AW570" s="245"/>
      <c r="AX570" s="245"/>
      <c r="AY570" s="245"/>
      <c r="AZ570" s="245"/>
      <c r="BA570" s="245"/>
      <c r="BB570" s="245"/>
      <c r="BC570" s="245"/>
      <c r="BD570" s="245"/>
      <c r="BE570" s="245"/>
      <c r="BF570" s="245"/>
      <c r="BG570" s="245"/>
      <c r="BH570" s="245"/>
      <c r="BI570" s="245"/>
      <c r="BJ570" s="245"/>
      <c r="BK570" s="245"/>
      <c r="BL570" s="245"/>
      <c r="BM570" s="245"/>
    </row>
    <row r="571" spans="1:65" ht="18" customHeight="1" x14ac:dyDescent="0.25">
      <c r="A571" s="255">
        <v>428966</v>
      </c>
      <c r="B571" s="255" t="s">
        <v>112</v>
      </c>
      <c r="C571" s="245"/>
      <c r="D571" s="245" t="s">
        <v>152</v>
      </c>
      <c r="E571" s="245"/>
      <c r="F571" s="245" t="s">
        <v>150</v>
      </c>
      <c r="G571" s="245" t="s">
        <v>152</v>
      </c>
      <c r="H571" s="245"/>
      <c r="I571" s="245" t="s">
        <v>150</v>
      </c>
      <c r="J571" s="245" t="s">
        <v>150</v>
      </c>
      <c r="K571" s="245" t="s">
        <v>150</v>
      </c>
      <c r="L571" s="245" t="s">
        <v>150</v>
      </c>
      <c r="M571" s="245" t="s">
        <v>150</v>
      </c>
      <c r="N571" s="245"/>
      <c r="O571" s="245"/>
      <c r="P571" s="245"/>
      <c r="Q571" s="245"/>
      <c r="R571" s="245"/>
      <c r="S571" s="245"/>
      <c r="T571" s="245"/>
      <c r="U571" s="245"/>
      <c r="V571" s="245"/>
      <c r="W571" s="245"/>
      <c r="X571" s="245"/>
      <c r="Y571" s="245"/>
      <c r="Z571" s="245"/>
      <c r="AA571" s="245"/>
      <c r="AB571" s="245"/>
      <c r="AC571" s="245"/>
      <c r="AD571" s="245"/>
      <c r="AE571" s="245"/>
      <c r="AF571" s="245"/>
      <c r="AG571" s="245"/>
      <c r="AH571" s="245"/>
      <c r="AI571" s="245"/>
      <c r="AJ571" s="245"/>
      <c r="AK571" s="245"/>
      <c r="AL571" s="245"/>
      <c r="AM571" s="245"/>
      <c r="AN571" s="245"/>
      <c r="AO571" s="245"/>
      <c r="AP571" s="245"/>
      <c r="AQ571" s="245"/>
      <c r="AR571" s="245"/>
      <c r="AS571" s="245"/>
      <c r="AT571" s="245"/>
      <c r="AU571" s="245"/>
      <c r="AV571" s="245"/>
      <c r="AW571" s="245"/>
      <c r="AX571" s="245"/>
      <c r="AY571" s="245"/>
      <c r="AZ571" s="245"/>
      <c r="BA571" s="245"/>
      <c r="BB571" s="245"/>
      <c r="BC571" s="245"/>
      <c r="BD571" s="245"/>
      <c r="BE571" s="245"/>
      <c r="BF571" s="245"/>
      <c r="BG571" s="245"/>
      <c r="BH571" s="245"/>
      <c r="BI571" s="245"/>
      <c r="BJ571" s="245"/>
      <c r="BK571" s="245"/>
      <c r="BL571" s="245"/>
      <c r="BM571" s="245"/>
    </row>
    <row r="572" spans="1:65" ht="18" customHeight="1" x14ac:dyDescent="0.25">
      <c r="A572" s="255">
        <v>428967</v>
      </c>
      <c r="B572" s="255" t="s">
        <v>112</v>
      </c>
      <c r="C572" s="245" t="s">
        <v>152</v>
      </c>
      <c r="D572" s="245" t="s">
        <v>152</v>
      </c>
      <c r="E572" s="245" t="s">
        <v>150</v>
      </c>
      <c r="F572" s="245" t="s">
        <v>152</v>
      </c>
      <c r="G572" s="245" t="s">
        <v>150</v>
      </c>
      <c r="H572" s="245" t="s">
        <v>150</v>
      </c>
      <c r="I572" s="245" t="s">
        <v>150</v>
      </c>
      <c r="J572" s="245" t="s">
        <v>150</v>
      </c>
      <c r="K572" s="245" t="s">
        <v>150</v>
      </c>
      <c r="L572" s="245" t="s">
        <v>150</v>
      </c>
      <c r="M572" s="245" t="s">
        <v>150</v>
      </c>
      <c r="N572" s="245"/>
      <c r="O572" s="245"/>
      <c r="P572" s="245"/>
      <c r="Q572" s="245"/>
      <c r="R572" s="245"/>
      <c r="S572" s="245"/>
      <c r="T572" s="245"/>
      <c r="U572" s="245"/>
      <c r="V572" s="245"/>
      <c r="W572" s="245"/>
      <c r="X572" s="245"/>
      <c r="Y572" s="245"/>
      <c r="Z572" s="245"/>
      <c r="AA572" s="245"/>
      <c r="AB572" s="245"/>
      <c r="AC572" s="245"/>
      <c r="AD572" s="245"/>
      <c r="AE572" s="245"/>
      <c r="AF572" s="245"/>
      <c r="AG572" s="245"/>
      <c r="AH572" s="245"/>
      <c r="AI572" s="245"/>
      <c r="AJ572" s="245"/>
      <c r="AK572" s="245"/>
      <c r="AL572" s="245"/>
      <c r="AM572" s="245"/>
      <c r="AN572" s="245"/>
      <c r="AO572" s="245"/>
      <c r="AP572" s="245"/>
      <c r="AQ572" s="245"/>
      <c r="AR572" s="245"/>
      <c r="AS572" s="245"/>
      <c r="AT572" s="245"/>
      <c r="AU572" s="245"/>
      <c r="AV572" s="245"/>
      <c r="AW572" s="245"/>
      <c r="AX572" s="245"/>
      <c r="AY572" s="245"/>
      <c r="AZ572" s="245"/>
      <c r="BA572" s="245"/>
      <c r="BB572" s="245"/>
      <c r="BC572" s="245"/>
      <c r="BD572" s="245"/>
      <c r="BE572" s="245"/>
      <c r="BF572" s="245"/>
      <c r="BG572" s="245"/>
      <c r="BH572" s="245"/>
      <c r="BI572" s="245"/>
      <c r="BJ572" s="245"/>
      <c r="BK572" s="245"/>
      <c r="BL572" s="245"/>
      <c r="BM572" s="245"/>
    </row>
    <row r="573" spans="1:65" ht="18" customHeight="1" x14ac:dyDescent="0.25">
      <c r="A573" s="255">
        <v>428968</v>
      </c>
      <c r="B573" s="255" t="s">
        <v>112</v>
      </c>
      <c r="C573" s="245"/>
      <c r="D573" s="245"/>
      <c r="E573" s="245"/>
      <c r="F573" s="245"/>
      <c r="G573" s="245"/>
      <c r="H573" s="245"/>
      <c r="I573" s="245" t="s">
        <v>150</v>
      </c>
      <c r="J573" s="245" t="s">
        <v>150</v>
      </c>
      <c r="K573" s="245" t="s">
        <v>150</v>
      </c>
      <c r="L573" s="245" t="s">
        <v>150</v>
      </c>
      <c r="M573" s="245" t="s">
        <v>150</v>
      </c>
      <c r="N573" s="245"/>
      <c r="O573" s="245"/>
      <c r="P573" s="245"/>
      <c r="Q573" s="245"/>
      <c r="R573" s="245"/>
      <c r="S573" s="245"/>
      <c r="T573" s="245"/>
      <c r="U573" s="245"/>
      <c r="V573" s="245"/>
      <c r="W573" s="245"/>
      <c r="X573" s="245"/>
      <c r="Y573" s="245"/>
      <c r="Z573" s="245"/>
      <c r="AA573" s="245"/>
      <c r="AB573" s="245"/>
      <c r="AC573" s="245"/>
      <c r="AD573" s="245"/>
      <c r="AE573" s="245"/>
      <c r="AF573" s="245"/>
      <c r="AG573" s="245"/>
      <c r="AH573" s="245"/>
      <c r="AI573" s="245"/>
      <c r="AJ573" s="245"/>
      <c r="AK573" s="245"/>
      <c r="AL573" s="245"/>
      <c r="AM573" s="245"/>
      <c r="AN573" s="245"/>
      <c r="AO573" s="245"/>
      <c r="AP573" s="245"/>
      <c r="AQ573" s="245"/>
      <c r="AR573" s="245"/>
      <c r="AS573" s="245"/>
      <c r="AT573" s="245"/>
      <c r="AU573" s="245"/>
      <c r="AV573" s="245"/>
      <c r="AW573" s="245"/>
      <c r="AX573" s="245"/>
      <c r="AY573" s="245"/>
      <c r="AZ573" s="245"/>
      <c r="BA573" s="245"/>
      <c r="BB573" s="245"/>
      <c r="BC573" s="245"/>
      <c r="BD573" s="245"/>
      <c r="BE573" s="245"/>
      <c r="BF573" s="245"/>
      <c r="BG573" s="245"/>
      <c r="BH573" s="245"/>
      <c r="BI573" s="245"/>
      <c r="BJ573" s="245"/>
      <c r="BK573" s="245"/>
      <c r="BL573" s="245"/>
      <c r="BM573" s="245"/>
    </row>
    <row r="574" spans="1:65" ht="18" customHeight="1" x14ac:dyDescent="0.25">
      <c r="A574" s="255">
        <v>428969</v>
      </c>
      <c r="B574" s="255" t="s">
        <v>112</v>
      </c>
      <c r="C574" s="245" t="s">
        <v>152</v>
      </c>
      <c r="D574" s="245" t="s">
        <v>152</v>
      </c>
      <c r="E574" s="245" t="s">
        <v>152</v>
      </c>
      <c r="F574" s="245" t="s">
        <v>152</v>
      </c>
      <c r="G574" s="245" t="s">
        <v>152</v>
      </c>
      <c r="H574" s="245" t="s">
        <v>152</v>
      </c>
      <c r="I574" s="245" t="s">
        <v>150</v>
      </c>
      <c r="J574" s="245" t="s">
        <v>150</v>
      </c>
      <c r="K574" s="245" t="s">
        <v>150</v>
      </c>
      <c r="L574" s="245" t="s">
        <v>150</v>
      </c>
      <c r="M574" s="245" t="s">
        <v>150</v>
      </c>
      <c r="N574" s="245"/>
      <c r="O574" s="245"/>
      <c r="P574" s="245"/>
      <c r="Q574" s="245"/>
      <c r="R574" s="245"/>
      <c r="S574" s="245"/>
      <c r="T574" s="245"/>
      <c r="U574" s="245"/>
      <c r="V574" s="245"/>
      <c r="W574" s="245"/>
      <c r="X574" s="245"/>
      <c r="Y574" s="245"/>
      <c r="Z574" s="245"/>
      <c r="AA574" s="245"/>
      <c r="AB574" s="245"/>
      <c r="AC574" s="245"/>
      <c r="AD574" s="245"/>
      <c r="AE574" s="245"/>
      <c r="AF574" s="245"/>
      <c r="AG574" s="245"/>
      <c r="AH574" s="245"/>
      <c r="AI574" s="245"/>
      <c r="AJ574" s="245"/>
      <c r="AK574" s="245"/>
      <c r="AL574" s="245"/>
      <c r="AM574" s="245"/>
      <c r="AN574" s="245"/>
      <c r="AO574" s="245"/>
      <c r="AP574" s="245"/>
      <c r="AQ574" s="245"/>
      <c r="AR574" s="245"/>
      <c r="AS574" s="245"/>
      <c r="AT574" s="245"/>
      <c r="AU574" s="245"/>
      <c r="AV574" s="245"/>
      <c r="AW574" s="245"/>
      <c r="AX574" s="245"/>
      <c r="AY574" s="245"/>
      <c r="AZ574" s="245"/>
      <c r="BA574" s="245"/>
      <c r="BB574" s="245"/>
      <c r="BC574" s="245"/>
      <c r="BD574" s="245"/>
      <c r="BE574" s="245"/>
      <c r="BF574" s="245"/>
      <c r="BG574" s="245"/>
      <c r="BH574" s="245"/>
      <c r="BI574" s="245"/>
      <c r="BJ574" s="245"/>
      <c r="BK574" s="245"/>
      <c r="BL574" s="245"/>
      <c r="BM574" s="245"/>
    </row>
    <row r="575" spans="1:65" ht="18" customHeight="1" x14ac:dyDescent="0.25">
      <c r="A575" s="255">
        <v>428970</v>
      </c>
      <c r="B575" s="255" t="s">
        <v>112</v>
      </c>
      <c r="C575" s="245"/>
      <c r="D575" s="245"/>
      <c r="E575" s="245"/>
      <c r="F575" s="245"/>
      <c r="G575" s="245"/>
      <c r="H575" s="245"/>
      <c r="I575" s="245" t="s">
        <v>150</v>
      </c>
      <c r="J575" s="245" t="s">
        <v>150</v>
      </c>
      <c r="K575" s="245" t="s">
        <v>150</v>
      </c>
      <c r="L575" s="245" t="s">
        <v>150</v>
      </c>
      <c r="M575" s="245" t="s">
        <v>150</v>
      </c>
      <c r="N575" s="245"/>
      <c r="O575" s="245"/>
      <c r="P575" s="245"/>
      <c r="Q575" s="245"/>
      <c r="R575" s="245"/>
      <c r="S575" s="245"/>
      <c r="T575" s="245"/>
      <c r="U575" s="245"/>
      <c r="V575" s="245"/>
      <c r="W575" s="245"/>
      <c r="X575" s="245"/>
      <c r="Y575" s="245"/>
      <c r="Z575" s="245"/>
      <c r="AA575" s="245"/>
      <c r="AB575" s="245"/>
      <c r="AC575" s="245"/>
      <c r="AD575" s="245"/>
      <c r="AE575" s="245"/>
      <c r="AF575" s="245"/>
      <c r="AG575" s="245"/>
      <c r="AH575" s="245"/>
      <c r="AI575" s="245"/>
      <c r="AJ575" s="245"/>
      <c r="AK575" s="245"/>
      <c r="AL575" s="245"/>
      <c r="AM575" s="245"/>
      <c r="AN575" s="245"/>
      <c r="AO575" s="245"/>
      <c r="AP575" s="245"/>
      <c r="AQ575" s="245"/>
      <c r="AR575" s="245"/>
      <c r="AS575" s="245"/>
      <c r="AT575" s="245"/>
      <c r="AU575" s="245"/>
      <c r="AV575" s="245"/>
      <c r="AW575" s="245"/>
      <c r="AX575" s="245"/>
      <c r="AY575" s="245"/>
      <c r="AZ575" s="245"/>
      <c r="BA575" s="245"/>
      <c r="BB575" s="245"/>
      <c r="BC575" s="245"/>
      <c r="BD575" s="245"/>
      <c r="BE575" s="245"/>
      <c r="BF575" s="245"/>
      <c r="BG575" s="245"/>
      <c r="BH575" s="245"/>
      <c r="BI575" s="245"/>
      <c r="BJ575" s="245"/>
      <c r="BK575" s="245"/>
      <c r="BL575" s="245"/>
      <c r="BM575" s="245"/>
    </row>
    <row r="576" spans="1:65" ht="18" customHeight="1" x14ac:dyDescent="0.25">
      <c r="A576" s="255">
        <v>428971</v>
      </c>
      <c r="B576" s="255" t="s">
        <v>112</v>
      </c>
      <c r="C576" s="245" t="s">
        <v>152</v>
      </c>
      <c r="D576" s="245" t="s">
        <v>150</v>
      </c>
      <c r="E576" s="245" t="s">
        <v>152</v>
      </c>
      <c r="F576" s="245" t="s">
        <v>152</v>
      </c>
      <c r="G576" s="245" t="s">
        <v>150</v>
      </c>
      <c r="H576" s="245" t="s">
        <v>150</v>
      </c>
      <c r="I576" s="245" t="s">
        <v>150</v>
      </c>
      <c r="J576" s="245" t="s">
        <v>150</v>
      </c>
      <c r="K576" s="245" t="s">
        <v>150</v>
      </c>
      <c r="L576" s="245" t="s">
        <v>150</v>
      </c>
      <c r="M576" s="245" t="s">
        <v>150</v>
      </c>
      <c r="N576" s="245"/>
      <c r="O576" s="245"/>
      <c r="P576" s="245"/>
      <c r="Q576" s="245"/>
      <c r="R576" s="245"/>
      <c r="S576" s="245"/>
      <c r="T576" s="245"/>
      <c r="U576" s="245"/>
      <c r="V576" s="245"/>
      <c r="W576" s="245"/>
      <c r="X576" s="245"/>
      <c r="Y576" s="245"/>
      <c r="Z576" s="245"/>
      <c r="AA576" s="245"/>
      <c r="AB576" s="245"/>
      <c r="AC576" s="245"/>
      <c r="AD576" s="245"/>
      <c r="AE576" s="245"/>
      <c r="AF576" s="245"/>
      <c r="AG576" s="245"/>
      <c r="AH576" s="245"/>
      <c r="AI576" s="245"/>
      <c r="AJ576" s="245"/>
      <c r="AK576" s="245"/>
      <c r="AL576" s="245"/>
      <c r="AM576" s="245"/>
      <c r="AN576" s="245"/>
      <c r="AO576" s="245"/>
      <c r="AP576" s="245"/>
      <c r="AQ576" s="245"/>
      <c r="AR576" s="245"/>
      <c r="AS576" s="245"/>
      <c r="AT576" s="245"/>
      <c r="AU576" s="245"/>
      <c r="AV576" s="245"/>
      <c r="AW576" s="245"/>
      <c r="AX576" s="245"/>
      <c r="AY576" s="245"/>
      <c r="AZ576" s="245"/>
      <c r="BA576" s="245"/>
      <c r="BB576" s="245"/>
      <c r="BC576" s="245"/>
      <c r="BD576" s="245"/>
      <c r="BE576" s="245"/>
      <c r="BF576" s="245"/>
      <c r="BG576" s="245"/>
      <c r="BH576" s="245"/>
      <c r="BI576" s="245"/>
      <c r="BJ576" s="245"/>
      <c r="BK576" s="245"/>
      <c r="BL576" s="245"/>
      <c r="BM576" s="245"/>
    </row>
    <row r="577" spans="1:65" ht="18" customHeight="1" x14ac:dyDescent="0.25">
      <c r="A577" s="255">
        <v>428972</v>
      </c>
      <c r="B577" s="255" t="s">
        <v>112</v>
      </c>
      <c r="C577" s="245" t="s">
        <v>152</v>
      </c>
      <c r="D577" s="245" t="s">
        <v>152</v>
      </c>
      <c r="E577" s="245" t="s">
        <v>150</v>
      </c>
      <c r="F577" s="245" t="s">
        <v>150</v>
      </c>
      <c r="G577" s="245" t="s">
        <v>150</v>
      </c>
      <c r="H577" s="245"/>
      <c r="I577" s="245" t="s">
        <v>150</v>
      </c>
      <c r="J577" s="245" t="s">
        <v>150</v>
      </c>
      <c r="K577" s="245" t="s">
        <v>150</v>
      </c>
      <c r="L577" s="245" t="s">
        <v>150</v>
      </c>
      <c r="M577" s="245" t="s">
        <v>150</v>
      </c>
      <c r="N577" s="245"/>
      <c r="O577" s="245"/>
      <c r="P577" s="245"/>
      <c r="Q577" s="245"/>
      <c r="R577" s="245"/>
      <c r="S577" s="245"/>
      <c r="T577" s="245"/>
      <c r="U577" s="245"/>
      <c r="V577" s="245"/>
      <c r="W577" s="245"/>
      <c r="X577" s="245"/>
      <c r="Y577" s="245"/>
      <c r="Z577" s="245"/>
      <c r="AA577" s="245"/>
      <c r="AB577" s="245"/>
      <c r="AC577" s="245"/>
      <c r="AD577" s="245"/>
      <c r="AE577" s="245"/>
      <c r="AF577" s="245"/>
      <c r="AG577" s="245"/>
      <c r="AH577" s="245"/>
      <c r="AI577" s="245"/>
      <c r="AJ577" s="245"/>
      <c r="AK577" s="245"/>
      <c r="AL577" s="245"/>
      <c r="AM577" s="245"/>
      <c r="AN577" s="245"/>
      <c r="AO577" s="245"/>
      <c r="AP577" s="245"/>
      <c r="AQ577" s="245"/>
      <c r="AR577" s="245"/>
      <c r="AS577" s="245"/>
      <c r="AT577" s="245"/>
      <c r="AU577" s="245"/>
      <c r="AV577" s="245"/>
      <c r="AW577" s="245"/>
      <c r="AX577" s="245"/>
      <c r="AY577" s="245"/>
      <c r="AZ577" s="245"/>
      <c r="BA577" s="245"/>
      <c r="BB577" s="245"/>
      <c r="BC577" s="245"/>
      <c r="BD577" s="245"/>
      <c r="BE577" s="245"/>
      <c r="BF577" s="245"/>
      <c r="BG577" s="245"/>
      <c r="BH577" s="245"/>
      <c r="BI577" s="245"/>
      <c r="BJ577" s="245"/>
      <c r="BK577" s="245"/>
      <c r="BL577" s="245"/>
      <c r="BM577" s="245"/>
    </row>
    <row r="578" spans="1:65" ht="18" customHeight="1" x14ac:dyDescent="0.25">
      <c r="A578" s="255">
        <v>428973</v>
      </c>
      <c r="B578" s="255" t="s">
        <v>112</v>
      </c>
      <c r="C578" s="245"/>
      <c r="D578" s="245" t="s">
        <v>150</v>
      </c>
      <c r="E578" s="245"/>
      <c r="F578" s="245" t="s">
        <v>150</v>
      </c>
      <c r="G578" s="245"/>
      <c r="H578" s="245" t="s">
        <v>150</v>
      </c>
      <c r="I578" s="245" t="s">
        <v>150</v>
      </c>
      <c r="J578" s="245" t="s">
        <v>150</v>
      </c>
      <c r="K578" s="245" t="s">
        <v>150</v>
      </c>
      <c r="L578" s="245" t="s">
        <v>150</v>
      </c>
      <c r="M578" s="245" t="s">
        <v>150</v>
      </c>
      <c r="N578" s="245"/>
      <c r="O578" s="245"/>
      <c r="P578" s="245"/>
      <c r="Q578" s="245"/>
      <c r="R578" s="245"/>
      <c r="S578" s="245"/>
      <c r="T578" s="245"/>
      <c r="U578" s="245"/>
      <c r="V578" s="245"/>
      <c r="W578" s="245"/>
      <c r="X578" s="245"/>
      <c r="Y578" s="245"/>
      <c r="Z578" s="245"/>
      <c r="AA578" s="245"/>
      <c r="AB578" s="245"/>
      <c r="AC578" s="245"/>
      <c r="AD578" s="245"/>
      <c r="AE578" s="245"/>
      <c r="AF578" s="245"/>
      <c r="AG578" s="245"/>
      <c r="AH578" s="245"/>
      <c r="AI578" s="245"/>
      <c r="AJ578" s="245"/>
      <c r="AK578" s="245"/>
      <c r="AL578" s="245"/>
      <c r="AM578" s="245"/>
      <c r="AN578" s="245"/>
      <c r="AO578" s="245"/>
      <c r="AP578" s="245"/>
      <c r="AQ578" s="245"/>
      <c r="AR578" s="245"/>
      <c r="AS578" s="245"/>
      <c r="AT578" s="245"/>
      <c r="AU578" s="245"/>
      <c r="AV578" s="245"/>
      <c r="AW578" s="245"/>
      <c r="AX578" s="245"/>
      <c r="AY578" s="245"/>
      <c r="AZ578" s="245"/>
      <c r="BA578" s="245"/>
      <c r="BB578" s="245"/>
      <c r="BC578" s="245"/>
      <c r="BD578" s="245"/>
      <c r="BE578" s="245"/>
      <c r="BF578" s="245"/>
      <c r="BG578" s="245"/>
      <c r="BH578" s="245"/>
      <c r="BI578" s="245"/>
      <c r="BJ578" s="245"/>
      <c r="BK578" s="245"/>
      <c r="BL578" s="245"/>
      <c r="BM578" s="245"/>
    </row>
    <row r="579" spans="1:65" ht="18" customHeight="1" x14ac:dyDescent="0.25">
      <c r="A579" s="255">
        <v>428974</v>
      </c>
      <c r="B579" s="255" t="s">
        <v>112</v>
      </c>
      <c r="C579" s="245" t="s">
        <v>150</v>
      </c>
      <c r="D579" s="245" t="s">
        <v>150</v>
      </c>
      <c r="E579" s="245" t="s">
        <v>150</v>
      </c>
      <c r="F579" s="245" t="s">
        <v>150</v>
      </c>
      <c r="G579" s="245" t="s">
        <v>150</v>
      </c>
      <c r="H579" s="245" t="s">
        <v>150</v>
      </c>
      <c r="I579" s="245" t="s">
        <v>150</v>
      </c>
      <c r="J579" s="245" t="s">
        <v>150</v>
      </c>
      <c r="K579" s="245" t="s">
        <v>150</v>
      </c>
      <c r="L579" s="245" t="s">
        <v>150</v>
      </c>
      <c r="M579" s="245" t="s">
        <v>150</v>
      </c>
      <c r="N579" s="245"/>
      <c r="O579" s="245"/>
      <c r="P579" s="245"/>
      <c r="Q579" s="245"/>
      <c r="R579" s="245"/>
      <c r="S579" s="245"/>
      <c r="T579" s="245"/>
      <c r="U579" s="245"/>
      <c r="V579" s="245"/>
      <c r="W579" s="245"/>
      <c r="X579" s="245"/>
      <c r="Y579" s="245"/>
      <c r="Z579" s="245"/>
      <c r="AA579" s="245"/>
      <c r="AB579" s="245"/>
      <c r="AC579" s="245"/>
      <c r="AD579" s="245"/>
      <c r="AE579" s="245"/>
      <c r="AF579" s="245"/>
      <c r="AG579" s="245"/>
      <c r="AH579" s="245"/>
      <c r="AI579" s="245"/>
      <c r="AJ579" s="245"/>
      <c r="AK579" s="245"/>
      <c r="AL579" s="245"/>
      <c r="AM579" s="245"/>
      <c r="AN579" s="245"/>
      <c r="AO579" s="245"/>
      <c r="AP579" s="245"/>
      <c r="AQ579" s="245"/>
      <c r="AR579" s="245"/>
      <c r="AS579" s="245"/>
      <c r="AT579" s="245"/>
      <c r="AU579" s="245"/>
      <c r="AV579" s="245"/>
      <c r="AW579" s="245"/>
      <c r="AX579" s="245"/>
      <c r="AY579" s="245"/>
      <c r="AZ579" s="245"/>
      <c r="BA579" s="245"/>
      <c r="BB579" s="245"/>
      <c r="BC579" s="245"/>
      <c r="BD579" s="245"/>
      <c r="BE579" s="245"/>
      <c r="BF579" s="245"/>
      <c r="BG579" s="245"/>
      <c r="BH579" s="245"/>
      <c r="BI579" s="245"/>
      <c r="BJ579" s="245"/>
      <c r="BK579" s="245"/>
      <c r="BL579" s="245"/>
      <c r="BM579" s="245"/>
    </row>
    <row r="580" spans="1:65" ht="18" customHeight="1" x14ac:dyDescent="0.25">
      <c r="A580" s="255">
        <v>428975</v>
      </c>
      <c r="B580" s="255" t="s">
        <v>112</v>
      </c>
      <c r="C580" s="245" t="s">
        <v>152</v>
      </c>
      <c r="D580" s="245" t="s">
        <v>152</v>
      </c>
      <c r="E580" s="245" t="s">
        <v>152</v>
      </c>
      <c r="F580" s="245"/>
      <c r="G580" s="245" t="s">
        <v>152</v>
      </c>
      <c r="H580" s="245" t="s">
        <v>152</v>
      </c>
      <c r="I580" s="245" t="s">
        <v>150</v>
      </c>
      <c r="J580" s="245" t="s">
        <v>150</v>
      </c>
      <c r="K580" s="245" t="s">
        <v>150</v>
      </c>
      <c r="L580" s="245" t="s">
        <v>150</v>
      </c>
      <c r="M580" s="245" t="s">
        <v>150</v>
      </c>
      <c r="N580" s="245"/>
      <c r="O580" s="245"/>
      <c r="P580" s="245"/>
      <c r="Q580" s="245"/>
      <c r="R580" s="245"/>
      <c r="S580" s="245"/>
      <c r="T580" s="245"/>
      <c r="U580" s="245"/>
      <c r="V580" s="245"/>
      <c r="W580" s="245"/>
      <c r="X580" s="245"/>
      <c r="Y580" s="245"/>
      <c r="Z580" s="245"/>
      <c r="AA580" s="245"/>
      <c r="AB580" s="245"/>
      <c r="AC580" s="245"/>
      <c r="AD580" s="245"/>
      <c r="AE580" s="245"/>
      <c r="AF580" s="245"/>
      <c r="AG580" s="245"/>
      <c r="AH580" s="245"/>
      <c r="AI580" s="245"/>
      <c r="AJ580" s="245"/>
      <c r="AK580" s="245"/>
      <c r="AL580" s="245"/>
      <c r="AM580" s="245"/>
      <c r="AN580" s="245"/>
      <c r="AO580" s="245"/>
      <c r="AP580" s="245"/>
      <c r="AQ580" s="245"/>
      <c r="AR580" s="245"/>
      <c r="AS580" s="245"/>
      <c r="AT580" s="245"/>
      <c r="AU580" s="245"/>
      <c r="AV580" s="245"/>
      <c r="AW580" s="245"/>
      <c r="AX580" s="245"/>
      <c r="AY580" s="245"/>
      <c r="AZ580" s="245"/>
      <c r="BA580" s="245"/>
      <c r="BB580" s="245"/>
      <c r="BC580" s="245"/>
      <c r="BD580" s="245"/>
      <c r="BE580" s="245"/>
      <c r="BF580" s="245"/>
      <c r="BG580" s="245"/>
      <c r="BH580" s="245"/>
      <c r="BI580" s="245"/>
      <c r="BJ580" s="245"/>
      <c r="BK580" s="245"/>
      <c r="BL580" s="245"/>
      <c r="BM580" s="245"/>
    </row>
    <row r="581" spans="1:65" ht="18" customHeight="1" x14ac:dyDescent="0.25">
      <c r="A581" s="255">
        <v>428976</v>
      </c>
      <c r="B581" s="255" t="s">
        <v>112</v>
      </c>
      <c r="C581" s="245"/>
      <c r="D581" s="245"/>
      <c r="E581" s="245"/>
      <c r="F581" s="245"/>
      <c r="G581" s="245"/>
      <c r="H581" s="245"/>
      <c r="I581" s="245" t="s">
        <v>150</v>
      </c>
      <c r="J581" s="245" t="s">
        <v>150</v>
      </c>
      <c r="K581" s="245" t="s">
        <v>150</v>
      </c>
      <c r="L581" s="245" t="s">
        <v>150</v>
      </c>
      <c r="M581" s="245" t="s">
        <v>150</v>
      </c>
      <c r="N581" s="245"/>
      <c r="O581" s="245"/>
      <c r="P581" s="245"/>
      <c r="Q581" s="245"/>
      <c r="R581" s="245"/>
      <c r="S581" s="245"/>
      <c r="T581" s="245"/>
      <c r="U581" s="245"/>
      <c r="V581" s="245"/>
      <c r="W581" s="245"/>
      <c r="X581" s="245"/>
      <c r="Y581" s="245"/>
      <c r="Z581" s="245"/>
      <c r="AA581" s="245"/>
      <c r="AB581" s="245"/>
      <c r="AC581" s="245"/>
      <c r="AD581" s="245"/>
      <c r="AE581" s="245"/>
      <c r="AF581" s="245"/>
      <c r="AG581" s="245"/>
      <c r="AH581" s="245"/>
      <c r="AI581" s="245"/>
      <c r="AJ581" s="245"/>
      <c r="AK581" s="245"/>
      <c r="AL581" s="245"/>
      <c r="AM581" s="245"/>
      <c r="AN581" s="245"/>
      <c r="AO581" s="245"/>
      <c r="AP581" s="245"/>
      <c r="AQ581" s="245"/>
      <c r="AR581" s="245"/>
      <c r="AS581" s="245"/>
      <c r="AT581" s="245"/>
      <c r="AU581" s="245"/>
      <c r="AV581" s="245"/>
      <c r="AW581" s="245"/>
      <c r="AX581" s="245"/>
      <c r="AY581" s="245"/>
      <c r="AZ581" s="245"/>
      <c r="BA581" s="245"/>
      <c r="BB581" s="245"/>
      <c r="BC581" s="245"/>
      <c r="BD581" s="245"/>
      <c r="BE581" s="245"/>
      <c r="BF581" s="245"/>
      <c r="BG581" s="245"/>
      <c r="BH581" s="245"/>
      <c r="BI581" s="245"/>
      <c r="BJ581" s="245"/>
      <c r="BK581" s="245"/>
      <c r="BL581" s="245"/>
      <c r="BM581" s="245"/>
    </row>
    <row r="582" spans="1:65" ht="18" customHeight="1" x14ac:dyDescent="0.25">
      <c r="A582" s="255">
        <v>428977</v>
      </c>
      <c r="B582" s="255" t="s">
        <v>112</v>
      </c>
      <c r="C582" s="245"/>
      <c r="D582" s="245" t="s">
        <v>152</v>
      </c>
      <c r="E582" s="245"/>
      <c r="F582" s="245" t="s">
        <v>152</v>
      </c>
      <c r="G582" s="245" t="s">
        <v>152</v>
      </c>
      <c r="H582" s="245" t="s">
        <v>152</v>
      </c>
      <c r="I582" s="245" t="s">
        <v>150</v>
      </c>
      <c r="J582" s="245" t="s">
        <v>150</v>
      </c>
      <c r="K582" s="245" t="s">
        <v>150</v>
      </c>
      <c r="L582" s="245" t="s">
        <v>150</v>
      </c>
      <c r="M582" s="245" t="s">
        <v>150</v>
      </c>
      <c r="N582" s="245"/>
      <c r="O582" s="245"/>
      <c r="P582" s="245"/>
      <c r="Q582" s="245"/>
      <c r="R582" s="245"/>
      <c r="S582" s="245"/>
      <c r="T582" s="245"/>
      <c r="U582" s="245"/>
      <c r="V582" s="245"/>
      <c r="W582" s="245"/>
      <c r="X582" s="245"/>
      <c r="Y582" s="245"/>
      <c r="Z582" s="245"/>
      <c r="AA582" s="245"/>
      <c r="AB582" s="245"/>
      <c r="AC582" s="245"/>
      <c r="AD582" s="245"/>
      <c r="AE582" s="245"/>
      <c r="AF582" s="245"/>
      <c r="AG582" s="245"/>
      <c r="AH582" s="245"/>
      <c r="AI582" s="245"/>
      <c r="AJ582" s="245"/>
      <c r="AK582" s="245"/>
      <c r="AL582" s="245"/>
      <c r="AM582" s="245"/>
      <c r="AN582" s="245"/>
      <c r="AO582" s="245"/>
      <c r="AP582" s="245"/>
      <c r="AQ582" s="245"/>
      <c r="AR582" s="245"/>
      <c r="AS582" s="245"/>
      <c r="AT582" s="245"/>
      <c r="AU582" s="245"/>
      <c r="AV582" s="245"/>
      <c r="AW582" s="245"/>
      <c r="AX582" s="245"/>
      <c r="AY582" s="245"/>
      <c r="AZ582" s="245"/>
      <c r="BA582" s="245"/>
      <c r="BB582" s="245"/>
      <c r="BC582" s="245"/>
      <c r="BD582" s="245"/>
      <c r="BE582" s="245"/>
      <c r="BF582" s="245"/>
      <c r="BG582" s="245"/>
      <c r="BH582" s="245"/>
      <c r="BI582" s="245"/>
      <c r="BJ582" s="245"/>
      <c r="BK582" s="245"/>
      <c r="BL582" s="245"/>
      <c r="BM582" s="245"/>
    </row>
    <row r="583" spans="1:65" ht="18" customHeight="1" x14ac:dyDescent="0.25">
      <c r="A583" s="255">
        <v>428978</v>
      </c>
      <c r="B583" s="255" t="s">
        <v>112</v>
      </c>
      <c r="C583" s="245" t="s">
        <v>150</v>
      </c>
      <c r="D583" s="245" t="s">
        <v>150</v>
      </c>
      <c r="E583" s="245" t="s">
        <v>150</v>
      </c>
      <c r="F583" s="245" t="s">
        <v>150</v>
      </c>
      <c r="G583" s="245" t="s">
        <v>150</v>
      </c>
      <c r="H583" s="245" t="s">
        <v>150</v>
      </c>
      <c r="I583" s="245" t="s">
        <v>150</v>
      </c>
      <c r="J583" s="245" t="s">
        <v>150</v>
      </c>
      <c r="K583" s="245" t="s">
        <v>150</v>
      </c>
      <c r="L583" s="245" t="s">
        <v>150</v>
      </c>
      <c r="M583" s="245" t="s">
        <v>150</v>
      </c>
      <c r="N583" s="245"/>
      <c r="O583" s="245"/>
      <c r="P583" s="245"/>
      <c r="Q583" s="245"/>
      <c r="R583" s="245"/>
      <c r="S583" s="245"/>
      <c r="T583" s="245"/>
      <c r="U583" s="245"/>
      <c r="V583" s="245"/>
      <c r="W583" s="245"/>
      <c r="X583" s="245"/>
      <c r="Y583" s="245"/>
      <c r="Z583" s="245"/>
      <c r="AA583" s="245"/>
      <c r="AB583" s="245"/>
      <c r="AC583" s="245"/>
      <c r="AD583" s="245"/>
      <c r="AE583" s="245"/>
      <c r="AF583" s="245"/>
      <c r="AG583" s="245"/>
      <c r="AH583" s="245"/>
      <c r="AI583" s="245"/>
      <c r="AJ583" s="245"/>
      <c r="AK583" s="245"/>
      <c r="AL583" s="245"/>
      <c r="AM583" s="245"/>
      <c r="AN583" s="245"/>
      <c r="AO583" s="245"/>
      <c r="AP583" s="245"/>
      <c r="AQ583" s="245"/>
      <c r="AR583" s="245"/>
      <c r="AS583" s="245"/>
      <c r="AT583" s="245"/>
      <c r="AU583" s="245"/>
      <c r="AV583" s="245"/>
      <c r="AW583" s="245"/>
      <c r="AX583" s="245"/>
      <c r="AY583" s="245"/>
      <c r="AZ583" s="245"/>
      <c r="BA583" s="245"/>
      <c r="BB583" s="245"/>
      <c r="BC583" s="245"/>
      <c r="BD583" s="245"/>
      <c r="BE583" s="245"/>
      <c r="BF583" s="245"/>
      <c r="BG583" s="245"/>
      <c r="BH583" s="245"/>
      <c r="BI583" s="245"/>
      <c r="BJ583" s="245"/>
      <c r="BK583" s="245"/>
      <c r="BL583" s="245"/>
      <c r="BM583" s="245"/>
    </row>
    <row r="584" spans="1:65" ht="18" customHeight="1" x14ac:dyDescent="0.25">
      <c r="A584" s="255">
        <v>428979</v>
      </c>
      <c r="B584" s="255" t="s">
        <v>112</v>
      </c>
      <c r="C584" s="245"/>
      <c r="D584" s="245"/>
      <c r="E584" s="245"/>
      <c r="F584" s="245" t="s">
        <v>152</v>
      </c>
      <c r="G584" s="245"/>
      <c r="H584" s="245"/>
      <c r="I584" s="245" t="s">
        <v>150</v>
      </c>
      <c r="J584" s="245" t="s">
        <v>150</v>
      </c>
      <c r="K584" s="245" t="s">
        <v>150</v>
      </c>
      <c r="L584" s="245" t="s">
        <v>150</v>
      </c>
      <c r="M584" s="245" t="s">
        <v>150</v>
      </c>
      <c r="N584" s="245"/>
      <c r="O584" s="245"/>
      <c r="P584" s="245"/>
      <c r="Q584" s="245"/>
      <c r="R584" s="245"/>
      <c r="S584" s="245"/>
      <c r="T584" s="245"/>
      <c r="U584" s="245"/>
      <c r="V584" s="245"/>
      <c r="W584" s="245"/>
      <c r="X584" s="245"/>
      <c r="Y584" s="245"/>
      <c r="Z584" s="245"/>
      <c r="AA584" s="245"/>
      <c r="AB584" s="245"/>
      <c r="AC584" s="245"/>
      <c r="AD584" s="245"/>
      <c r="AE584" s="245"/>
      <c r="AF584" s="245"/>
      <c r="AG584" s="245"/>
      <c r="AH584" s="245"/>
      <c r="AI584" s="245"/>
      <c r="AJ584" s="245"/>
      <c r="AK584" s="245"/>
      <c r="AL584" s="245"/>
      <c r="AM584" s="245"/>
      <c r="AN584" s="245"/>
      <c r="AO584" s="245"/>
      <c r="AP584" s="245"/>
      <c r="AQ584" s="245"/>
      <c r="AR584" s="245"/>
      <c r="AS584" s="245"/>
      <c r="AT584" s="245"/>
      <c r="AU584" s="245"/>
      <c r="AV584" s="245"/>
      <c r="AW584" s="245"/>
      <c r="AX584" s="245"/>
      <c r="AY584" s="245"/>
      <c r="AZ584" s="245"/>
      <c r="BA584" s="245"/>
      <c r="BB584" s="245"/>
      <c r="BC584" s="245"/>
      <c r="BD584" s="245"/>
      <c r="BE584" s="245"/>
      <c r="BF584" s="245"/>
      <c r="BG584" s="245"/>
      <c r="BH584" s="245"/>
      <c r="BI584" s="245"/>
      <c r="BJ584" s="245"/>
      <c r="BK584" s="245"/>
      <c r="BL584" s="245"/>
      <c r="BM584" s="245"/>
    </row>
    <row r="585" spans="1:65" ht="18" customHeight="1" x14ac:dyDescent="0.25">
      <c r="A585" s="255">
        <v>428980</v>
      </c>
      <c r="B585" s="255" t="s">
        <v>112</v>
      </c>
      <c r="C585" s="245"/>
      <c r="D585" s="245" t="s">
        <v>152</v>
      </c>
      <c r="E585" s="245"/>
      <c r="F585" s="245"/>
      <c r="G585" s="245" t="s">
        <v>152</v>
      </c>
      <c r="H585" s="245" t="s">
        <v>152</v>
      </c>
      <c r="I585" s="245" t="s">
        <v>150</v>
      </c>
      <c r="J585" s="245" t="s">
        <v>150</v>
      </c>
      <c r="K585" s="245" t="s">
        <v>150</v>
      </c>
      <c r="L585" s="245" t="s">
        <v>150</v>
      </c>
      <c r="M585" s="245" t="s">
        <v>150</v>
      </c>
      <c r="N585" s="245"/>
      <c r="O585" s="245"/>
      <c r="P585" s="245"/>
      <c r="Q585" s="245"/>
      <c r="R585" s="245"/>
      <c r="S585" s="245"/>
      <c r="T585" s="245"/>
      <c r="U585" s="245"/>
      <c r="V585" s="245"/>
      <c r="W585" s="245"/>
      <c r="X585" s="245"/>
      <c r="Y585" s="245"/>
      <c r="Z585" s="245"/>
      <c r="AA585" s="245"/>
      <c r="AB585" s="245"/>
      <c r="AC585" s="245"/>
      <c r="AD585" s="245"/>
      <c r="AE585" s="245"/>
      <c r="AF585" s="245"/>
      <c r="AG585" s="245"/>
      <c r="AH585" s="245"/>
      <c r="AI585" s="245"/>
      <c r="AJ585" s="245"/>
      <c r="AK585" s="245"/>
      <c r="AL585" s="245"/>
      <c r="AM585" s="245"/>
      <c r="AN585" s="245"/>
      <c r="AO585" s="245"/>
      <c r="AP585" s="245"/>
      <c r="AQ585" s="245"/>
      <c r="AR585" s="245"/>
      <c r="AS585" s="245"/>
      <c r="AT585" s="245"/>
      <c r="AU585" s="245"/>
      <c r="AV585" s="245"/>
      <c r="AW585" s="245"/>
      <c r="AX585" s="245"/>
      <c r="AY585" s="245"/>
      <c r="AZ585" s="245"/>
      <c r="BA585" s="245"/>
      <c r="BB585" s="245"/>
      <c r="BC585" s="245"/>
      <c r="BD585" s="245"/>
      <c r="BE585" s="245"/>
      <c r="BF585" s="245"/>
      <c r="BG585" s="245"/>
      <c r="BH585" s="245"/>
      <c r="BI585" s="245"/>
      <c r="BJ585" s="245"/>
      <c r="BK585" s="245"/>
      <c r="BL585" s="245"/>
      <c r="BM585" s="245"/>
    </row>
    <row r="586" spans="1:65" ht="18" customHeight="1" x14ac:dyDescent="0.25">
      <c r="A586" s="255">
        <v>428981</v>
      </c>
      <c r="B586" s="255" t="s">
        <v>112</v>
      </c>
      <c r="C586" s="245"/>
      <c r="D586" s="245"/>
      <c r="E586" s="245"/>
      <c r="F586" s="245"/>
      <c r="G586" s="245"/>
      <c r="H586" s="245"/>
      <c r="I586" s="245" t="s">
        <v>150</v>
      </c>
      <c r="J586" s="245" t="s">
        <v>150</v>
      </c>
      <c r="K586" s="245" t="s">
        <v>150</v>
      </c>
      <c r="L586" s="245" t="s">
        <v>150</v>
      </c>
      <c r="M586" s="245" t="s">
        <v>150</v>
      </c>
      <c r="N586" s="245"/>
      <c r="O586" s="245"/>
      <c r="P586" s="245"/>
      <c r="Q586" s="245"/>
      <c r="R586" s="245"/>
      <c r="S586" s="245"/>
      <c r="T586" s="245"/>
      <c r="U586" s="245"/>
      <c r="V586" s="245"/>
      <c r="W586" s="245"/>
      <c r="X586" s="245"/>
      <c r="Y586" s="245"/>
      <c r="Z586" s="245"/>
      <c r="AA586" s="245"/>
      <c r="AB586" s="245"/>
      <c r="AC586" s="245"/>
      <c r="AD586" s="245"/>
      <c r="AE586" s="245"/>
      <c r="AF586" s="245"/>
      <c r="AG586" s="245"/>
      <c r="AH586" s="245"/>
      <c r="AI586" s="245"/>
      <c r="AJ586" s="245"/>
      <c r="AK586" s="245"/>
      <c r="AL586" s="245"/>
      <c r="AM586" s="245"/>
      <c r="AN586" s="245"/>
      <c r="AO586" s="245"/>
      <c r="AP586" s="245"/>
      <c r="AQ586" s="245"/>
      <c r="AR586" s="245"/>
      <c r="AS586" s="245"/>
      <c r="AT586" s="245"/>
      <c r="AU586" s="245"/>
      <c r="AV586" s="245"/>
      <c r="AW586" s="245"/>
      <c r="AX586" s="245"/>
      <c r="AY586" s="245"/>
      <c r="AZ586" s="245"/>
      <c r="BA586" s="245"/>
      <c r="BB586" s="245"/>
      <c r="BC586" s="245"/>
      <c r="BD586" s="245"/>
      <c r="BE586" s="245"/>
      <c r="BF586" s="245"/>
      <c r="BG586" s="245"/>
      <c r="BH586" s="245"/>
      <c r="BI586" s="245"/>
      <c r="BJ586" s="245"/>
      <c r="BK586" s="245"/>
      <c r="BL586" s="245"/>
      <c r="BM586" s="245"/>
    </row>
    <row r="587" spans="1:65" ht="18" customHeight="1" x14ac:dyDescent="0.25">
      <c r="A587" s="255">
        <v>428982</v>
      </c>
      <c r="B587" s="255" t="s">
        <v>112</v>
      </c>
      <c r="C587" s="245"/>
      <c r="D587" s="245" t="s">
        <v>152</v>
      </c>
      <c r="E587" s="245"/>
      <c r="F587" s="245" t="s">
        <v>150</v>
      </c>
      <c r="G587" s="245" t="s">
        <v>150</v>
      </c>
      <c r="H587" s="245"/>
      <c r="I587" s="245" t="s">
        <v>150</v>
      </c>
      <c r="J587" s="245" t="s">
        <v>150</v>
      </c>
      <c r="K587" s="245" t="s">
        <v>150</v>
      </c>
      <c r="L587" s="245" t="s">
        <v>150</v>
      </c>
      <c r="M587" s="245" t="s">
        <v>150</v>
      </c>
      <c r="N587" s="245"/>
      <c r="O587" s="245"/>
      <c r="P587" s="245"/>
      <c r="Q587" s="245"/>
      <c r="R587" s="245"/>
      <c r="S587" s="245"/>
      <c r="T587" s="245"/>
      <c r="U587" s="245"/>
      <c r="V587" s="245"/>
      <c r="W587" s="245"/>
      <c r="X587" s="245"/>
      <c r="Y587" s="245"/>
      <c r="Z587" s="245"/>
      <c r="AA587" s="245"/>
      <c r="AB587" s="245"/>
      <c r="AC587" s="245"/>
      <c r="AD587" s="245"/>
      <c r="AE587" s="245"/>
      <c r="AF587" s="245"/>
      <c r="AG587" s="245"/>
      <c r="AH587" s="245"/>
      <c r="AI587" s="245"/>
      <c r="AJ587" s="245"/>
      <c r="AK587" s="245"/>
      <c r="AL587" s="245"/>
      <c r="AM587" s="245"/>
      <c r="AN587" s="245"/>
      <c r="AO587" s="245"/>
      <c r="AP587" s="245"/>
      <c r="AQ587" s="245"/>
      <c r="AR587" s="245"/>
      <c r="AS587" s="245"/>
      <c r="AT587" s="245"/>
      <c r="AU587" s="245"/>
      <c r="AV587" s="245"/>
      <c r="AW587" s="245"/>
      <c r="AX587" s="245"/>
      <c r="AY587" s="245"/>
      <c r="AZ587" s="245"/>
      <c r="BA587" s="245"/>
      <c r="BB587" s="245"/>
      <c r="BC587" s="245"/>
      <c r="BD587" s="245"/>
      <c r="BE587" s="245"/>
      <c r="BF587" s="245"/>
      <c r="BG587" s="245"/>
      <c r="BH587" s="245"/>
      <c r="BI587" s="245"/>
      <c r="BJ587" s="245"/>
      <c r="BK587" s="245"/>
      <c r="BL587" s="245"/>
      <c r="BM587" s="245"/>
    </row>
    <row r="588" spans="1:65" ht="18" customHeight="1" x14ac:dyDescent="0.25">
      <c r="A588" s="255">
        <v>428983</v>
      </c>
      <c r="B588" s="255" t="s">
        <v>112</v>
      </c>
      <c r="C588" s="245"/>
      <c r="D588" s="245" t="s">
        <v>152</v>
      </c>
      <c r="E588" s="245" t="s">
        <v>152</v>
      </c>
      <c r="F588" s="245" t="s">
        <v>152</v>
      </c>
      <c r="G588" s="245" t="s">
        <v>150</v>
      </c>
      <c r="H588" s="245" t="s">
        <v>150</v>
      </c>
      <c r="I588" s="245" t="s">
        <v>150</v>
      </c>
      <c r="J588" s="245" t="s">
        <v>150</v>
      </c>
      <c r="K588" s="245" t="s">
        <v>150</v>
      </c>
      <c r="L588" s="245" t="s">
        <v>150</v>
      </c>
      <c r="M588" s="245" t="s">
        <v>150</v>
      </c>
      <c r="N588" s="245"/>
      <c r="O588" s="245"/>
      <c r="P588" s="245"/>
      <c r="Q588" s="245"/>
      <c r="R588" s="245"/>
      <c r="S588" s="245"/>
      <c r="T588" s="245"/>
      <c r="U588" s="245"/>
      <c r="V588" s="245"/>
      <c r="W588" s="245"/>
      <c r="X588" s="245"/>
      <c r="Y588" s="245"/>
      <c r="Z588" s="245"/>
      <c r="AA588" s="245"/>
      <c r="AB588" s="245"/>
      <c r="AC588" s="245"/>
      <c r="AD588" s="245"/>
      <c r="AE588" s="245"/>
      <c r="AF588" s="245"/>
      <c r="AG588" s="245"/>
      <c r="AH588" s="245"/>
      <c r="AI588" s="245"/>
      <c r="AJ588" s="245"/>
      <c r="AK588" s="245"/>
      <c r="AL588" s="245"/>
      <c r="AM588" s="245"/>
      <c r="AN588" s="245"/>
      <c r="AO588" s="245"/>
      <c r="AP588" s="245"/>
      <c r="AQ588" s="245"/>
      <c r="AR588" s="245"/>
      <c r="AS588" s="245"/>
      <c r="AT588" s="245"/>
      <c r="AU588" s="245"/>
      <c r="AV588" s="245"/>
      <c r="AW588" s="245"/>
      <c r="AX588" s="245"/>
      <c r="AY588" s="245"/>
      <c r="AZ588" s="245"/>
      <c r="BA588" s="245"/>
      <c r="BB588" s="245"/>
      <c r="BC588" s="245"/>
      <c r="BD588" s="245"/>
      <c r="BE588" s="245"/>
      <c r="BF588" s="245"/>
      <c r="BG588" s="245"/>
      <c r="BH588" s="245"/>
      <c r="BI588" s="245"/>
      <c r="BJ588" s="245"/>
      <c r="BK588" s="245"/>
      <c r="BL588" s="245"/>
      <c r="BM588" s="245"/>
    </row>
    <row r="589" spans="1:65" ht="18" customHeight="1" x14ac:dyDescent="0.25">
      <c r="A589" s="255">
        <v>428984</v>
      </c>
      <c r="B589" s="255" t="s">
        <v>112</v>
      </c>
      <c r="C589" s="245"/>
      <c r="D589" s="245"/>
      <c r="E589" s="245"/>
      <c r="F589" s="245"/>
      <c r="G589" s="245"/>
      <c r="H589" s="245"/>
      <c r="I589" s="245" t="s">
        <v>150</v>
      </c>
      <c r="J589" s="245" t="s">
        <v>150</v>
      </c>
      <c r="K589" s="245" t="s">
        <v>150</v>
      </c>
      <c r="L589" s="245" t="s">
        <v>150</v>
      </c>
      <c r="M589" s="245" t="s">
        <v>150</v>
      </c>
      <c r="N589" s="245"/>
      <c r="O589" s="245"/>
      <c r="P589" s="245"/>
      <c r="Q589" s="245"/>
      <c r="R589" s="245"/>
      <c r="S589" s="245"/>
      <c r="T589" s="245"/>
      <c r="U589" s="245"/>
      <c r="V589" s="245"/>
      <c r="W589" s="245"/>
      <c r="X589" s="245"/>
      <c r="Y589" s="245"/>
      <c r="Z589" s="245"/>
      <c r="AA589" s="245"/>
      <c r="AB589" s="245"/>
      <c r="AC589" s="245"/>
      <c r="AD589" s="245"/>
      <c r="AE589" s="245"/>
      <c r="AF589" s="245"/>
      <c r="AG589" s="245"/>
      <c r="AH589" s="245"/>
      <c r="AI589" s="245"/>
      <c r="AJ589" s="245"/>
      <c r="AK589" s="245"/>
      <c r="AL589" s="245"/>
      <c r="AM589" s="245"/>
      <c r="AN589" s="245"/>
      <c r="AO589" s="245"/>
      <c r="AP589" s="245"/>
      <c r="AQ589" s="245"/>
      <c r="AR589" s="245"/>
      <c r="AS589" s="245"/>
      <c r="AT589" s="245"/>
      <c r="AU589" s="245"/>
      <c r="AV589" s="245"/>
      <c r="AW589" s="245"/>
      <c r="AX589" s="245"/>
      <c r="AY589" s="245"/>
      <c r="AZ589" s="245"/>
      <c r="BA589" s="245"/>
      <c r="BB589" s="245"/>
      <c r="BC589" s="245"/>
      <c r="BD589" s="245"/>
      <c r="BE589" s="245"/>
      <c r="BF589" s="245"/>
      <c r="BG589" s="245"/>
      <c r="BH589" s="245"/>
      <c r="BI589" s="245"/>
      <c r="BJ589" s="245"/>
      <c r="BK589" s="245"/>
      <c r="BL589" s="245"/>
      <c r="BM589" s="245"/>
    </row>
    <row r="590" spans="1:65" ht="18" customHeight="1" x14ac:dyDescent="0.25">
      <c r="A590" s="255">
        <v>428985</v>
      </c>
      <c r="B590" s="255" t="s">
        <v>112</v>
      </c>
      <c r="C590" s="245" t="s">
        <v>150</v>
      </c>
      <c r="D590" s="245" t="s">
        <v>152</v>
      </c>
      <c r="E590" s="245" t="s">
        <v>152</v>
      </c>
      <c r="F590" s="245"/>
      <c r="G590" s="245" t="s">
        <v>152</v>
      </c>
      <c r="H590" s="245" t="s">
        <v>150</v>
      </c>
      <c r="I590" s="245" t="s">
        <v>150</v>
      </c>
      <c r="J590" s="245" t="s">
        <v>150</v>
      </c>
      <c r="K590" s="245" t="s">
        <v>150</v>
      </c>
      <c r="L590" s="245" t="s">
        <v>150</v>
      </c>
      <c r="M590" s="245" t="s">
        <v>150</v>
      </c>
      <c r="N590" s="245"/>
      <c r="O590" s="245"/>
      <c r="P590" s="245"/>
      <c r="Q590" s="245"/>
      <c r="R590" s="245"/>
      <c r="S590" s="245"/>
      <c r="T590" s="245"/>
      <c r="U590" s="245"/>
      <c r="V590" s="245"/>
      <c r="W590" s="245"/>
      <c r="X590" s="245"/>
      <c r="Y590" s="245"/>
      <c r="Z590" s="245"/>
      <c r="AA590" s="245"/>
      <c r="AB590" s="245"/>
      <c r="AC590" s="245"/>
      <c r="AD590" s="245"/>
      <c r="AE590" s="245"/>
      <c r="AF590" s="245"/>
      <c r="AG590" s="245"/>
      <c r="AH590" s="245"/>
      <c r="AI590" s="245"/>
      <c r="AJ590" s="245"/>
      <c r="AK590" s="245"/>
      <c r="AL590" s="245"/>
      <c r="AM590" s="245"/>
      <c r="AN590" s="245"/>
      <c r="AO590" s="245"/>
      <c r="AP590" s="245"/>
      <c r="AQ590" s="245"/>
      <c r="AR590" s="245"/>
      <c r="AS590" s="245"/>
      <c r="AT590" s="245"/>
      <c r="AU590" s="245"/>
      <c r="AV590" s="245"/>
      <c r="AW590" s="245"/>
      <c r="AX590" s="245"/>
      <c r="AY590" s="245"/>
      <c r="AZ590" s="245"/>
      <c r="BA590" s="245"/>
      <c r="BB590" s="245"/>
      <c r="BC590" s="245"/>
      <c r="BD590" s="245"/>
      <c r="BE590" s="245"/>
      <c r="BF590" s="245"/>
      <c r="BG590" s="245"/>
      <c r="BH590" s="245"/>
      <c r="BI590" s="245"/>
      <c r="BJ590" s="245"/>
      <c r="BK590" s="245"/>
      <c r="BL590" s="245"/>
      <c r="BM590" s="245"/>
    </row>
    <row r="591" spans="1:65" ht="18" customHeight="1" x14ac:dyDescent="0.25">
      <c r="A591" s="255">
        <v>428986</v>
      </c>
      <c r="B591" s="255" t="s">
        <v>112</v>
      </c>
      <c r="C591" s="245" t="s">
        <v>150</v>
      </c>
      <c r="D591" s="245" t="s">
        <v>150</v>
      </c>
      <c r="E591" s="245" t="s">
        <v>150</v>
      </c>
      <c r="F591" s="245" t="s">
        <v>150</v>
      </c>
      <c r="G591" s="245" t="s">
        <v>150</v>
      </c>
      <c r="H591" s="245" t="s">
        <v>150</v>
      </c>
      <c r="I591" s="245" t="s">
        <v>150</v>
      </c>
      <c r="J591" s="245" t="s">
        <v>150</v>
      </c>
      <c r="K591" s="245" t="s">
        <v>150</v>
      </c>
      <c r="L591" s="245" t="s">
        <v>150</v>
      </c>
      <c r="M591" s="245" t="s">
        <v>150</v>
      </c>
      <c r="N591" s="245"/>
      <c r="O591" s="245"/>
      <c r="P591" s="245"/>
      <c r="Q591" s="245"/>
      <c r="R591" s="245"/>
      <c r="S591" s="245"/>
      <c r="T591" s="245"/>
      <c r="U591" s="245"/>
      <c r="V591" s="245"/>
      <c r="W591" s="245"/>
      <c r="X591" s="245"/>
      <c r="Y591" s="245"/>
      <c r="Z591" s="245"/>
      <c r="AA591" s="245"/>
      <c r="AB591" s="245"/>
      <c r="AC591" s="245"/>
      <c r="AD591" s="245"/>
      <c r="AE591" s="245"/>
      <c r="AF591" s="245"/>
      <c r="AG591" s="245"/>
      <c r="AH591" s="245"/>
      <c r="AI591" s="245"/>
      <c r="AJ591" s="245"/>
      <c r="AK591" s="245"/>
      <c r="AL591" s="245"/>
      <c r="AM591" s="245"/>
      <c r="AN591" s="245"/>
      <c r="AO591" s="245"/>
      <c r="AP591" s="245"/>
      <c r="AQ591" s="245"/>
      <c r="AR591" s="245"/>
      <c r="AS591" s="245"/>
      <c r="AT591" s="245"/>
      <c r="AU591" s="245"/>
      <c r="AV591" s="245"/>
      <c r="AW591" s="245"/>
      <c r="AX591" s="245"/>
      <c r="AY591" s="245"/>
      <c r="AZ591" s="245"/>
      <c r="BA591" s="245"/>
      <c r="BB591" s="245"/>
      <c r="BC591" s="245"/>
      <c r="BD591" s="245"/>
      <c r="BE591" s="245"/>
      <c r="BF591" s="245"/>
      <c r="BG591" s="245"/>
      <c r="BH591" s="245"/>
      <c r="BI591" s="245"/>
      <c r="BJ591" s="245"/>
      <c r="BK591" s="245"/>
      <c r="BL591" s="245"/>
      <c r="BM591" s="245"/>
    </row>
    <row r="592" spans="1:65" ht="18" customHeight="1" x14ac:dyDescent="0.25">
      <c r="A592" s="255">
        <v>428987</v>
      </c>
      <c r="B592" s="255" t="s">
        <v>112</v>
      </c>
      <c r="C592" s="245"/>
      <c r="D592" s="245" t="s">
        <v>152</v>
      </c>
      <c r="E592" s="245"/>
      <c r="F592" s="245"/>
      <c r="G592" s="245" t="s">
        <v>152</v>
      </c>
      <c r="H592" s="245" t="s">
        <v>152</v>
      </c>
      <c r="I592" s="245" t="s">
        <v>150</v>
      </c>
      <c r="J592" s="245" t="s">
        <v>150</v>
      </c>
      <c r="K592" s="245" t="s">
        <v>150</v>
      </c>
      <c r="L592" s="245" t="s">
        <v>150</v>
      </c>
      <c r="M592" s="245" t="s">
        <v>150</v>
      </c>
      <c r="N592" s="245"/>
      <c r="O592" s="245"/>
      <c r="P592" s="245"/>
      <c r="Q592" s="245"/>
      <c r="R592" s="245"/>
      <c r="S592" s="245"/>
      <c r="T592" s="245"/>
      <c r="U592" s="245"/>
      <c r="V592" s="245"/>
      <c r="W592" s="245"/>
      <c r="X592" s="245"/>
      <c r="Y592" s="245"/>
      <c r="Z592" s="245"/>
      <c r="AA592" s="245"/>
      <c r="AB592" s="245"/>
      <c r="AC592" s="245"/>
      <c r="AD592" s="245"/>
      <c r="AE592" s="245"/>
      <c r="AF592" s="245"/>
      <c r="AG592" s="245"/>
      <c r="AH592" s="245"/>
      <c r="AI592" s="245"/>
      <c r="AJ592" s="245"/>
      <c r="AK592" s="245"/>
      <c r="AL592" s="245"/>
      <c r="AM592" s="245"/>
      <c r="AN592" s="245"/>
      <c r="AO592" s="245"/>
      <c r="AP592" s="245"/>
      <c r="AQ592" s="245"/>
      <c r="AR592" s="245"/>
      <c r="AS592" s="245"/>
      <c r="AT592" s="245"/>
      <c r="AU592" s="245"/>
      <c r="AV592" s="245"/>
      <c r="AW592" s="245"/>
      <c r="AX592" s="245"/>
      <c r="AY592" s="245"/>
      <c r="AZ592" s="245"/>
      <c r="BA592" s="245"/>
      <c r="BB592" s="245"/>
      <c r="BC592" s="245"/>
      <c r="BD592" s="245"/>
      <c r="BE592" s="245"/>
      <c r="BF592" s="245"/>
      <c r="BG592" s="245"/>
      <c r="BH592" s="245"/>
      <c r="BI592" s="245"/>
      <c r="BJ592" s="245"/>
      <c r="BK592" s="245"/>
      <c r="BL592" s="245"/>
      <c r="BM592" s="245"/>
    </row>
    <row r="593" spans="1:65" ht="18" customHeight="1" x14ac:dyDescent="0.25">
      <c r="A593" s="255">
        <v>428988</v>
      </c>
      <c r="B593" s="255" t="s">
        <v>112</v>
      </c>
      <c r="C593" s="245" t="s">
        <v>152</v>
      </c>
      <c r="D593" s="245" t="s">
        <v>150</v>
      </c>
      <c r="E593" s="245"/>
      <c r="F593" s="245"/>
      <c r="G593" s="245" t="s">
        <v>150</v>
      </c>
      <c r="H593" s="245" t="s">
        <v>150</v>
      </c>
      <c r="I593" s="245" t="s">
        <v>150</v>
      </c>
      <c r="J593" s="245" t="s">
        <v>150</v>
      </c>
      <c r="K593" s="245" t="s">
        <v>150</v>
      </c>
      <c r="L593" s="245" t="s">
        <v>150</v>
      </c>
      <c r="M593" s="245" t="s">
        <v>150</v>
      </c>
      <c r="N593" s="245"/>
      <c r="O593" s="245"/>
      <c r="P593" s="245"/>
      <c r="Q593" s="245"/>
      <c r="R593" s="245"/>
      <c r="S593" s="245"/>
      <c r="T593" s="245"/>
      <c r="U593" s="245"/>
      <c r="V593" s="245"/>
      <c r="W593" s="245"/>
      <c r="X593" s="245"/>
      <c r="Y593" s="245"/>
      <c r="Z593" s="245"/>
      <c r="AA593" s="245"/>
      <c r="AB593" s="245"/>
      <c r="AC593" s="245"/>
      <c r="AD593" s="245"/>
      <c r="AE593" s="245"/>
      <c r="AF593" s="245"/>
      <c r="AG593" s="245"/>
      <c r="AH593" s="245"/>
      <c r="AI593" s="245"/>
      <c r="AJ593" s="245"/>
      <c r="AK593" s="245"/>
      <c r="AL593" s="245"/>
      <c r="AM593" s="245"/>
      <c r="AN593" s="245"/>
      <c r="AO593" s="245"/>
      <c r="AP593" s="245"/>
      <c r="AQ593" s="245"/>
      <c r="AR593" s="245"/>
      <c r="AS593" s="245"/>
      <c r="AT593" s="245"/>
      <c r="AU593" s="245"/>
      <c r="AV593" s="245"/>
      <c r="AW593" s="245"/>
      <c r="AX593" s="245"/>
      <c r="AY593" s="245"/>
      <c r="AZ593" s="245"/>
      <c r="BA593" s="245"/>
      <c r="BB593" s="245"/>
      <c r="BC593" s="245"/>
      <c r="BD593" s="245"/>
      <c r="BE593" s="245"/>
      <c r="BF593" s="245"/>
      <c r="BG593" s="245"/>
      <c r="BH593" s="245"/>
      <c r="BI593" s="245"/>
      <c r="BJ593" s="245"/>
      <c r="BK593" s="245"/>
      <c r="BL593" s="245"/>
      <c r="BM593" s="245"/>
    </row>
    <row r="594" spans="1:65" ht="18" customHeight="1" x14ac:dyDescent="0.25">
      <c r="A594" s="255">
        <v>428989</v>
      </c>
      <c r="B594" s="255" t="s">
        <v>112</v>
      </c>
      <c r="C594" s="245"/>
      <c r="D594" s="245"/>
      <c r="E594" s="245"/>
      <c r="F594" s="245"/>
      <c r="G594" s="245"/>
      <c r="H594" s="245"/>
      <c r="I594" s="245" t="s">
        <v>150</v>
      </c>
      <c r="J594" s="245" t="s">
        <v>150</v>
      </c>
      <c r="K594" s="245" t="s">
        <v>150</v>
      </c>
      <c r="L594" s="245" t="s">
        <v>150</v>
      </c>
      <c r="M594" s="245" t="s">
        <v>150</v>
      </c>
      <c r="N594" s="245"/>
      <c r="O594" s="245"/>
      <c r="P594" s="245"/>
      <c r="Q594" s="245"/>
      <c r="R594" s="245"/>
      <c r="S594" s="245"/>
      <c r="T594" s="245"/>
      <c r="U594" s="245"/>
      <c r="V594" s="245"/>
      <c r="W594" s="245"/>
      <c r="X594" s="245"/>
      <c r="Y594" s="245"/>
      <c r="Z594" s="245"/>
      <c r="AA594" s="245"/>
      <c r="AB594" s="245"/>
      <c r="AC594" s="245"/>
      <c r="AD594" s="245"/>
      <c r="AE594" s="245"/>
      <c r="AF594" s="245"/>
      <c r="AG594" s="245"/>
      <c r="AH594" s="245"/>
      <c r="AI594" s="245"/>
      <c r="AJ594" s="245"/>
      <c r="AK594" s="245"/>
      <c r="AL594" s="245"/>
      <c r="AM594" s="245"/>
      <c r="AN594" s="245"/>
      <c r="AO594" s="245"/>
      <c r="AP594" s="245"/>
      <c r="AQ594" s="245"/>
      <c r="AR594" s="245"/>
      <c r="AS594" s="245"/>
      <c r="AT594" s="245"/>
      <c r="AU594" s="245"/>
      <c r="AV594" s="245"/>
      <c r="AW594" s="245"/>
      <c r="AX594" s="245"/>
      <c r="AY594" s="245"/>
      <c r="AZ594" s="245"/>
      <c r="BA594" s="245"/>
      <c r="BB594" s="245"/>
      <c r="BC594" s="245"/>
      <c r="BD594" s="245"/>
      <c r="BE594" s="245"/>
      <c r="BF594" s="245"/>
      <c r="BG594" s="245"/>
      <c r="BH594" s="245"/>
      <c r="BI594" s="245"/>
      <c r="BJ594" s="245"/>
      <c r="BK594" s="245"/>
      <c r="BL594" s="245"/>
      <c r="BM594" s="245"/>
    </row>
    <row r="595" spans="1:65" ht="18" customHeight="1" x14ac:dyDescent="0.25">
      <c r="A595" s="255">
        <v>428990</v>
      </c>
      <c r="B595" s="255" t="s">
        <v>112</v>
      </c>
      <c r="C595" s="245"/>
      <c r="D595" s="245" t="s">
        <v>152</v>
      </c>
      <c r="E595" s="245"/>
      <c r="F595" s="245" t="s">
        <v>152</v>
      </c>
      <c r="G595" s="245" t="s">
        <v>152</v>
      </c>
      <c r="H595" s="245" t="s">
        <v>152</v>
      </c>
      <c r="I595" s="245" t="s">
        <v>150</v>
      </c>
      <c r="J595" s="245" t="s">
        <v>150</v>
      </c>
      <c r="K595" s="245" t="s">
        <v>150</v>
      </c>
      <c r="L595" s="245" t="s">
        <v>150</v>
      </c>
      <c r="M595" s="245" t="s">
        <v>150</v>
      </c>
      <c r="N595" s="245"/>
      <c r="O595" s="245"/>
      <c r="P595" s="245"/>
      <c r="Q595" s="245"/>
      <c r="R595" s="245"/>
      <c r="S595" s="245"/>
      <c r="T595" s="245"/>
      <c r="U595" s="245"/>
      <c r="V595" s="245"/>
      <c r="W595" s="245"/>
      <c r="X595" s="245"/>
      <c r="Y595" s="245"/>
      <c r="Z595" s="245"/>
      <c r="AA595" s="245"/>
      <c r="AB595" s="245"/>
      <c r="AC595" s="245"/>
      <c r="AD595" s="245"/>
      <c r="AE595" s="245"/>
      <c r="AF595" s="245"/>
      <c r="AG595" s="245"/>
      <c r="AH595" s="245"/>
      <c r="AI595" s="245"/>
      <c r="AJ595" s="245"/>
      <c r="AK595" s="245"/>
      <c r="AL595" s="245"/>
      <c r="AM595" s="245"/>
      <c r="AN595" s="245"/>
      <c r="AO595" s="245"/>
      <c r="AP595" s="245"/>
      <c r="AQ595" s="245"/>
      <c r="AR595" s="245"/>
      <c r="AS595" s="245"/>
      <c r="AT595" s="245"/>
      <c r="AU595" s="245"/>
      <c r="AV595" s="245"/>
      <c r="AW595" s="245"/>
      <c r="AX595" s="245"/>
      <c r="AY595" s="245"/>
      <c r="AZ595" s="245"/>
      <c r="BA595" s="245"/>
      <c r="BB595" s="245"/>
      <c r="BC595" s="245"/>
      <c r="BD595" s="245"/>
      <c r="BE595" s="245"/>
      <c r="BF595" s="245"/>
      <c r="BG595" s="245"/>
      <c r="BH595" s="245"/>
      <c r="BI595" s="245"/>
      <c r="BJ595" s="245"/>
      <c r="BK595" s="245"/>
      <c r="BL595" s="245"/>
      <c r="BM595" s="245"/>
    </row>
    <row r="596" spans="1:65" ht="18" customHeight="1" x14ac:dyDescent="0.25">
      <c r="A596" s="255">
        <v>428991</v>
      </c>
      <c r="B596" s="255" t="s">
        <v>112</v>
      </c>
      <c r="C596" s="245" t="s">
        <v>152</v>
      </c>
      <c r="D596" s="245" t="s">
        <v>152</v>
      </c>
      <c r="E596" s="245" t="s">
        <v>152</v>
      </c>
      <c r="F596" s="245" t="s">
        <v>152</v>
      </c>
      <c r="G596" s="245" t="s">
        <v>152</v>
      </c>
      <c r="H596" s="245" t="s">
        <v>152</v>
      </c>
      <c r="I596" s="245" t="s">
        <v>150</v>
      </c>
      <c r="J596" s="245" t="s">
        <v>150</v>
      </c>
      <c r="K596" s="245" t="s">
        <v>150</v>
      </c>
      <c r="L596" s="245" t="s">
        <v>150</v>
      </c>
      <c r="M596" s="245" t="s">
        <v>150</v>
      </c>
      <c r="N596" s="245"/>
      <c r="O596" s="245"/>
      <c r="P596" s="245"/>
      <c r="Q596" s="245"/>
      <c r="R596" s="245"/>
      <c r="S596" s="245"/>
      <c r="T596" s="245"/>
      <c r="U596" s="245"/>
      <c r="V596" s="245"/>
      <c r="W596" s="245"/>
      <c r="X596" s="245"/>
      <c r="Y596" s="245"/>
      <c r="Z596" s="245"/>
      <c r="AA596" s="245"/>
      <c r="AB596" s="245"/>
      <c r="AC596" s="245"/>
      <c r="AD596" s="245"/>
      <c r="AE596" s="245"/>
      <c r="AF596" s="245"/>
      <c r="AG596" s="245"/>
      <c r="AH596" s="245"/>
      <c r="AI596" s="245"/>
      <c r="AJ596" s="245"/>
      <c r="AK596" s="245"/>
      <c r="AL596" s="245"/>
      <c r="AM596" s="245"/>
      <c r="AN596" s="245"/>
      <c r="AO596" s="245"/>
      <c r="AP596" s="245"/>
      <c r="AQ596" s="245"/>
      <c r="AR596" s="245"/>
      <c r="AS596" s="245"/>
      <c r="AT596" s="245"/>
      <c r="AU596" s="245"/>
      <c r="AV596" s="245"/>
      <c r="AW596" s="245"/>
      <c r="AX596" s="245"/>
      <c r="AY596" s="245"/>
      <c r="AZ596" s="245"/>
      <c r="BA596" s="245"/>
      <c r="BB596" s="245"/>
      <c r="BC596" s="245"/>
      <c r="BD596" s="245"/>
      <c r="BE596" s="245"/>
      <c r="BF596" s="245"/>
      <c r="BG596" s="245"/>
      <c r="BH596" s="245"/>
      <c r="BI596" s="245"/>
      <c r="BJ596" s="245"/>
      <c r="BK596" s="245"/>
      <c r="BL596" s="245"/>
      <c r="BM596" s="245"/>
    </row>
    <row r="597" spans="1:65" ht="18" customHeight="1" x14ac:dyDescent="0.25">
      <c r="A597" s="255">
        <v>428992</v>
      </c>
      <c r="B597" s="255" t="s">
        <v>112</v>
      </c>
      <c r="C597" s="245" t="s">
        <v>152</v>
      </c>
      <c r="D597" s="245"/>
      <c r="E597" s="245" t="s">
        <v>150</v>
      </c>
      <c r="F597" s="245"/>
      <c r="G597" s="245"/>
      <c r="H597" s="245" t="s">
        <v>150</v>
      </c>
      <c r="I597" s="245" t="s">
        <v>150</v>
      </c>
      <c r="J597" s="245" t="s">
        <v>150</v>
      </c>
      <c r="K597" s="245" t="s">
        <v>150</v>
      </c>
      <c r="L597" s="245" t="s">
        <v>150</v>
      </c>
      <c r="M597" s="245" t="s">
        <v>150</v>
      </c>
      <c r="N597" s="245"/>
      <c r="O597" s="245"/>
      <c r="P597" s="245"/>
      <c r="Q597" s="245"/>
      <c r="R597" s="245"/>
      <c r="S597" s="245"/>
      <c r="T597" s="245"/>
      <c r="U597" s="245"/>
      <c r="V597" s="245"/>
      <c r="W597" s="245"/>
      <c r="X597" s="245"/>
      <c r="Y597" s="245"/>
      <c r="Z597" s="245"/>
      <c r="AA597" s="245"/>
      <c r="AB597" s="245"/>
      <c r="AC597" s="245"/>
      <c r="AD597" s="245"/>
      <c r="AE597" s="245"/>
      <c r="AF597" s="245"/>
      <c r="AG597" s="245"/>
      <c r="AH597" s="245"/>
      <c r="AI597" s="245"/>
      <c r="AJ597" s="245"/>
      <c r="AK597" s="245"/>
      <c r="AL597" s="245"/>
      <c r="AM597" s="245"/>
      <c r="AN597" s="245"/>
      <c r="AO597" s="245"/>
      <c r="AP597" s="245"/>
      <c r="AQ597" s="245"/>
      <c r="AR597" s="245"/>
      <c r="AS597" s="245"/>
      <c r="AT597" s="245"/>
      <c r="AU597" s="245"/>
      <c r="AV597" s="245"/>
      <c r="AW597" s="245"/>
      <c r="AX597" s="245"/>
      <c r="AY597" s="245"/>
      <c r="AZ597" s="245"/>
      <c r="BA597" s="245"/>
      <c r="BB597" s="245"/>
      <c r="BC597" s="245"/>
      <c r="BD597" s="245"/>
      <c r="BE597" s="245"/>
      <c r="BF597" s="245"/>
      <c r="BG597" s="245"/>
      <c r="BH597" s="245"/>
      <c r="BI597" s="245"/>
      <c r="BJ597" s="245"/>
      <c r="BK597" s="245"/>
      <c r="BL597" s="245"/>
      <c r="BM597" s="245"/>
    </row>
    <row r="598" spans="1:65" ht="18" customHeight="1" x14ac:dyDescent="0.25">
      <c r="A598" s="255">
        <v>428993</v>
      </c>
      <c r="B598" s="255" t="s">
        <v>112</v>
      </c>
      <c r="C598" s="245" t="s">
        <v>152</v>
      </c>
      <c r="D598" s="245"/>
      <c r="E598" s="245" t="s">
        <v>152</v>
      </c>
      <c r="F598" s="245"/>
      <c r="G598" s="245" t="s">
        <v>150</v>
      </c>
      <c r="H598" s="245" t="s">
        <v>150</v>
      </c>
      <c r="I598" s="245" t="s">
        <v>150</v>
      </c>
      <c r="J598" s="245" t="s">
        <v>150</v>
      </c>
      <c r="K598" s="245" t="s">
        <v>150</v>
      </c>
      <c r="L598" s="245" t="s">
        <v>150</v>
      </c>
      <c r="M598" s="245" t="s">
        <v>150</v>
      </c>
      <c r="N598" s="245"/>
      <c r="O598" s="245"/>
      <c r="P598" s="245"/>
      <c r="Q598" s="245"/>
      <c r="R598" s="245"/>
      <c r="S598" s="245"/>
      <c r="T598" s="245"/>
      <c r="U598" s="245"/>
      <c r="V598" s="245"/>
      <c r="W598" s="245"/>
      <c r="X598" s="245"/>
      <c r="Y598" s="245"/>
      <c r="Z598" s="245"/>
      <c r="AA598" s="245"/>
      <c r="AB598" s="245"/>
      <c r="AC598" s="245"/>
      <c r="AD598" s="245"/>
      <c r="AE598" s="245"/>
      <c r="AF598" s="245"/>
      <c r="AG598" s="245"/>
      <c r="AH598" s="245"/>
      <c r="AI598" s="245"/>
      <c r="AJ598" s="245"/>
      <c r="AK598" s="245"/>
      <c r="AL598" s="245"/>
      <c r="AM598" s="245"/>
      <c r="AN598" s="245"/>
      <c r="AO598" s="245"/>
      <c r="AP598" s="245"/>
      <c r="AQ598" s="245"/>
      <c r="AR598" s="245"/>
      <c r="AS598" s="245"/>
      <c r="AT598" s="245"/>
      <c r="AU598" s="245"/>
      <c r="AV598" s="245"/>
      <c r="AW598" s="245"/>
      <c r="AX598" s="245"/>
      <c r="AY598" s="245"/>
      <c r="AZ598" s="245"/>
      <c r="BA598" s="245"/>
      <c r="BB598" s="245"/>
      <c r="BC598" s="245"/>
      <c r="BD598" s="245"/>
      <c r="BE598" s="245"/>
      <c r="BF598" s="245"/>
      <c r="BG598" s="245"/>
      <c r="BH598" s="245"/>
      <c r="BI598" s="245"/>
      <c r="BJ598" s="245"/>
      <c r="BK598" s="245"/>
      <c r="BL598" s="245"/>
      <c r="BM598" s="245"/>
    </row>
    <row r="599" spans="1:65" ht="18" customHeight="1" x14ac:dyDescent="0.25">
      <c r="A599" s="255">
        <v>428994</v>
      </c>
      <c r="B599" s="255" t="s">
        <v>112</v>
      </c>
      <c r="C599" s="245" t="s">
        <v>152</v>
      </c>
      <c r="D599" s="245" t="s">
        <v>152</v>
      </c>
      <c r="E599" s="245" t="s">
        <v>152</v>
      </c>
      <c r="F599" s="245" t="s">
        <v>152</v>
      </c>
      <c r="G599" s="245" t="s">
        <v>152</v>
      </c>
      <c r="H599" s="245" t="s">
        <v>150</v>
      </c>
      <c r="I599" s="245" t="s">
        <v>150</v>
      </c>
      <c r="J599" s="245" t="s">
        <v>150</v>
      </c>
      <c r="K599" s="245" t="s">
        <v>150</v>
      </c>
      <c r="L599" s="245" t="s">
        <v>150</v>
      </c>
      <c r="M599" s="245" t="s">
        <v>150</v>
      </c>
      <c r="N599" s="245"/>
      <c r="O599" s="245"/>
      <c r="P599" s="245"/>
      <c r="Q599" s="245"/>
      <c r="R599" s="245"/>
      <c r="S599" s="245"/>
      <c r="T599" s="245"/>
      <c r="U599" s="245"/>
      <c r="V599" s="245"/>
      <c r="W599" s="245"/>
      <c r="X599" s="245"/>
      <c r="Y599" s="245"/>
      <c r="Z599" s="245"/>
      <c r="AA599" s="245"/>
      <c r="AB599" s="245"/>
      <c r="AC599" s="245"/>
      <c r="AD599" s="245"/>
      <c r="AE599" s="245"/>
      <c r="AF599" s="245"/>
      <c r="AG599" s="245"/>
      <c r="AH599" s="245"/>
      <c r="AI599" s="245"/>
      <c r="AJ599" s="245"/>
      <c r="AK599" s="245"/>
      <c r="AL599" s="245"/>
      <c r="AM599" s="245"/>
      <c r="AN599" s="245"/>
      <c r="AO599" s="245"/>
      <c r="AP599" s="245"/>
      <c r="AQ599" s="245"/>
      <c r="AR599" s="245"/>
      <c r="AS599" s="245"/>
      <c r="AT599" s="245"/>
      <c r="AU599" s="245"/>
      <c r="AV599" s="245"/>
      <c r="AW599" s="245"/>
      <c r="AX599" s="245"/>
      <c r="AY599" s="245"/>
      <c r="AZ599" s="245"/>
      <c r="BA599" s="245"/>
      <c r="BB599" s="245"/>
      <c r="BC599" s="245"/>
      <c r="BD599" s="245"/>
      <c r="BE599" s="245"/>
      <c r="BF599" s="245"/>
      <c r="BG599" s="245"/>
      <c r="BH599" s="245"/>
      <c r="BI599" s="245"/>
      <c r="BJ599" s="245"/>
      <c r="BK599" s="245"/>
      <c r="BL599" s="245"/>
      <c r="BM599" s="245"/>
    </row>
    <row r="600" spans="1:65" ht="18" customHeight="1" x14ac:dyDescent="0.25">
      <c r="A600" s="255">
        <v>428995</v>
      </c>
      <c r="B600" s="255" t="s">
        <v>112</v>
      </c>
      <c r="C600" s="245"/>
      <c r="D600" s="245" t="s">
        <v>152</v>
      </c>
      <c r="E600" s="245" t="s">
        <v>150</v>
      </c>
      <c r="F600" s="245" t="s">
        <v>152</v>
      </c>
      <c r="G600" s="245" t="s">
        <v>150</v>
      </c>
      <c r="H600" s="245" t="s">
        <v>150</v>
      </c>
      <c r="I600" s="245" t="s">
        <v>150</v>
      </c>
      <c r="J600" s="245" t="s">
        <v>150</v>
      </c>
      <c r="K600" s="245" t="s">
        <v>150</v>
      </c>
      <c r="L600" s="245" t="s">
        <v>150</v>
      </c>
      <c r="M600" s="245" t="s">
        <v>150</v>
      </c>
      <c r="N600" s="245"/>
      <c r="O600" s="245"/>
      <c r="P600" s="245"/>
      <c r="Q600" s="245"/>
      <c r="R600" s="245"/>
      <c r="S600" s="245"/>
      <c r="T600" s="245"/>
      <c r="U600" s="245"/>
      <c r="V600" s="245"/>
      <c r="W600" s="245"/>
      <c r="X600" s="245"/>
      <c r="Y600" s="245"/>
      <c r="Z600" s="245"/>
      <c r="AA600" s="245"/>
      <c r="AB600" s="245"/>
      <c r="AC600" s="245"/>
      <c r="AD600" s="245"/>
      <c r="AE600" s="245"/>
      <c r="AF600" s="245"/>
      <c r="AG600" s="245"/>
      <c r="AH600" s="245"/>
      <c r="AI600" s="245"/>
      <c r="AJ600" s="245"/>
      <c r="AK600" s="245"/>
      <c r="AL600" s="245"/>
      <c r="AM600" s="245"/>
      <c r="AN600" s="245"/>
      <c r="AO600" s="245"/>
      <c r="AP600" s="245"/>
      <c r="AQ600" s="245"/>
      <c r="AR600" s="245"/>
      <c r="AS600" s="245"/>
      <c r="AT600" s="245"/>
      <c r="AU600" s="245"/>
      <c r="AV600" s="245"/>
      <c r="AW600" s="245"/>
      <c r="AX600" s="245"/>
      <c r="AY600" s="245"/>
      <c r="AZ600" s="245"/>
      <c r="BA600" s="245"/>
      <c r="BB600" s="245"/>
      <c r="BC600" s="245"/>
      <c r="BD600" s="245"/>
      <c r="BE600" s="245"/>
      <c r="BF600" s="245"/>
      <c r="BG600" s="245"/>
      <c r="BH600" s="245"/>
      <c r="BI600" s="245"/>
      <c r="BJ600" s="245"/>
      <c r="BK600" s="245"/>
      <c r="BL600" s="245"/>
      <c r="BM600" s="245"/>
    </row>
    <row r="601" spans="1:65" ht="18" customHeight="1" x14ac:dyDescent="0.25">
      <c r="A601" s="255">
        <v>428997</v>
      </c>
      <c r="B601" s="255" t="s">
        <v>112</v>
      </c>
      <c r="C601" s="245"/>
      <c r="D601" s="245" t="s">
        <v>152</v>
      </c>
      <c r="E601" s="245"/>
      <c r="F601" s="245"/>
      <c r="G601" s="245"/>
      <c r="H601" s="245"/>
      <c r="I601" s="245"/>
      <c r="J601" s="245" t="s">
        <v>150</v>
      </c>
      <c r="K601" s="245" t="s">
        <v>150</v>
      </c>
      <c r="L601" s="245" t="s">
        <v>150</v>
      </c>
      <c r="M601" s="245" t="s">
        <v>150</v>
      </c>
      <c r="N601" s="245"/>
      <c r="O601" s="245"/>
      <c r="P601" s="245"/>
      <c r="Q601" s="245"/>
      <c r="R601" s="245"/>
      <c r="S601" s="245"/>
      <c r="T601" s="245"/>
      <c r="U601" s="245"/>
      <c r="V601" s="245"/>
      <c r="W601" s="245"/>
      <c r="X601" s="245"/>
      <c r="Y601" s="245"/>
      <c r="Z601" s="245"/>
      <c r="AA601" s="245"/>
      <c r="AB601" s="245"/>
      <c r="AC601" s="245"/>
      <c r="AD601" s="245"/>
      <c r="AE601" s="245"/>
      <c r="AF601" s="245"/>
      <c r="AG601" s="245"/>
      <c r="AH601" s="245"/>
      <c r="AI601" s="245"/>
      <c r="AJ601" s="245"/>
      <c r="AK601" s="245"/>
      <c r="AL601" s="245"/>
      <c r="AM601" s="245"/>
      <c r="AN601" s="245"/>
      <c r="AO601" s="245"/>
      <c r="AP601" s="245"/>
      <c r="AQ601" s="245"/>
      <c r="AR601" s="245"/>
      <c r="AS601" s="245"/>
      <c r="AT601" s="245"/>
      <c r="AU601" s="245"/>
      <c r="AV601" s="245"/>
      <c r="AW601" s="245"/>
      <c r="AX601" s="245"/>
      <c r="AY601" s="245"/>
      <c r="AZ601" s="245"/>
      <c r="BA601" s="245"/>
      <c r="BB601" s="245"/>
      <c r="BC601" s="245"/>
      <c r="BD601" s="245"/>
      <c r="BE601" s="245"/>
      <c r="BF601" s="245"/>
      <c r="BG601" s="245"/>
      <c r="BH601" s="245"/>
      <c r="BI601" s="245"/>
      <c r="BJ601" s="245"/>
      <c r="BK601" s="245"/>
      <c r="BL601" s="245"/>
      <c r="BM601" s="245"/>
    </row>
    <row r="602" spans="1:65" ht="18" customHeight="1" x14ac:dyDescent="0.25">
      <c r="A602" s="255">
        <v>428998</v>
      </c>
      <c r="B602" s="255" t="s">
        <v>112</v>
      </c>
      <c r="C602" s="245"/>
      <c r="D602" s="245"/>
      <c r="E602" s="245" t="s">
        <v>152</v>
      </c>
      <c r="F602" s="245" t="s">
        <v>150</v>
      </c>
      <c r="G602" s="245" t="s">
        <v>152</v>
      </c>
      <c r="H602" s="245" t="s">
        <v>152</v>
      </c>
      <c r="I602" s="245" t="s">
        <v>150</v>
      </c>
      <c r="J602" s="245" t="s">
        <v>150</v>
      </c>
      <c r="K602" s="245" t="s">
        <v>150</v>
      </c>
      <c r="L602" s="245" t="s">
        <v>150</v>
      </c>
      <c r="M602" s="245" t="s">
        <v>150</v>
      </c>
      <c r="N602" s="245"/>
      <c r="O602" s="245"/>
      <c r="P602" s="245"/>
      <c r="Q602" s="245"/>
      <c r="R602" s="245"/>
      <c r="S602" s="245"/>
      <c r="T602" s="245"/>
      <c r="U602" s="245"/>
      <c r="V602" s="245"/>
      <c r="W602" s="245"/>
      <c r="X602" s="245"/>
      <c r="Y602" s="245"/>
      <c r="Z602" s="245"/>
      <c r="AA602" s="245"/>
      <c r="AB602" s="245"/>
      <c r="AC602" s="245"/>
      <c r="AD602" s="245"/>
      <c r="AE602" s="245"/>
      <c r="AF602" s="245"/>
      <c r="AG602" s="245"/>
      <c r="AH602" s="245"/>
      <c r="AI602" s="245"/>
      <c r="AJ602" s="245"/>
      <c r="AK602" s="245"/>
      <c r="AL602" s="245"/>
      <c r="AM602" s="245"/>
      <c r="AN602" s="245"/>
      <c r="AO602" s="245"/>
      <c r="AP602" s="245"/>
      <c r="AQ602" s="245"/>
      <c r="AR602" s="245"/>
      <c r="AS602" s="245"/>
      <c r="AT602" s="245"/>
      <c r="AU602" s="245"/>
      <c r="AV602" s="245"/>
      <c r="AW602" s="245"/>
      <c r="AX602" s="245"/>
      <c r="AY602" s="245"/>
      <c r="AZ602" s="245"/>
      <c r="BA602" s="245"/>
      <c r="BB602" s="245"/>
      <c r="BC602" s="245"/>
      <c r="BD602" s="245"/>
      <c r="BE602" s="245"/>
      <c r="BF602" s="245"/>
      <c r="BG602" s="245"/>
      <c r="BH602" s="245"/>
      <c r="BI602" s="245"/>
      <c r="BJ602" s="245"/>
      <c r="BK602" s="245"/>
      <c r="BL602" s="245"/>
      <c r="BM602" s="245"/>
    </row>
    <row r="603" spans="1:65" ht="18" customHeight="1" x14ac:dyDescent="0.25">
      <c r="A603" s="255">
        <v>428999</v>
      </c>
      <c r="B603" s="255" t="s">
        <v>112</v>
      </c>
      <c r="C603" s="245" t="s">
        <v>152</v>
      </c>
      <c r="D603" s="245" t="s">
        <v>152</v>
      </c>
      <c r="E603" s="245" t="s">
        <v>152</v>
      </c>
      <c r="F603" s="245"/>
      <c r="G603" s="245"/>
      <c r="H603" s="245" t="s">
        <v>152</v>
      </c>
      <c r="I603" s="245" t="s">
        <v>150</v>
      </c>
      <c r="J603" s="245" t="s">
        <v>150</v>
      </c>
      <c r="K603" s="245" t="s">
        <v>150</v>
      </c>
      <c r="L603" s="245" t="s">
        <v>150</v>
      </c>
      <c r="M603" s="245" t="s">
        <v>150</v>
      </c>
      <c r="N603" s="245"/>
      <c r="O603" s="245"/>
      <c r="P603" s="245"/>
      <c r="Q603" s="245"/>
      <c r="R603" s="245"/>
      <c r="S603" s="245"/>
      <c r="T603" s="245"/>
      <c r="U603" s="245"/>
      <c r="V603" s="245"/>
      <c r="W603" s="245"/>
      <c r="X603" s="245"/>
      <c r="Y603" s="245"/>
      <c r="Z603" s="245"/>
      <c r="AA603" s="245"/>
      <c r="AB603" s="245"/>
      <c r="AC603" s="245"/>
      <c r="AD603" s="245"/>
      <c r="AE603" s="245"/>
      <c r="AF603" s="245"/>
      <c r="AG603" s="245"/>
      <c r="AH603" s="245"/>
      <c r="AI603" s="245"/>
      <c r="AJ603" s="245"/>
      <c r="AK603" s="245"/>
      <c r="AL603" s="245"/>
      <c r="AM603" s="245"/>
      <c r="AN603" s="245"/>
      <c r="AO603" s="245"/>
      <c r="AP603" s="245"/>
      <c r="AQ603" s="245"/>
      <c r="AR603" s="245"/>
      <c r="AS603" s="245"/>
      <c r="AT603" s="245"/>
      <c r="AU603" s="245"/>
      <c r="AV603" s="245"/>
      <c r="AW603" s="245"/>
      <c r="AX603" s="245"/>
      <c r="AY603" s="245"/>
      <c r="AZ603" s="245"/>
      <c r="BA603" s="245"/>
      <c r="BB603" s="245"/>
      <c r="BC603" s="245"/>
      <c r="BD603" s="245"/>
      <c r="BE603" s="245"/>
      <c r="BF603" s="245"/>
      <c r="BG603" s="245"/>
      <c r="BH603" s="245"/>
      <c r="BI603" s="245"/>
      <c r="BJ603" s="245"/>
      <c r="BK603" s="245"/>
      <c r="BL603" s="245"/>
      <c r="BM603" s="245"/>
    </row>
    <row r="604" spans="1:65" ht="18" customHeight="1" x14ac:dyDescent="0.25">
      <c r="A604" s="255">
        <v>429000</v>
      </c>
      <c r="B604" s="255" t="s">
        <v>112</v>
      </c>
      <c r="C604" s="245"/>
      <c r="D604" s="245" t="s">
        <v>152</v>
      </c>
      <c r="E604" s="245" t="s">
        <v>152</v>
      </c>
      <c r="F604" s="245" t="s">
        <v>152</v>
      </c>
      <c r="G604" s="245" t="s">
        <v>152</v>
      </c>
      <c r="H604" s="245" t="s">
        <v>152</v>
      </c>
      <c r="I604" s="245" t="s">
        <v>150</v>
      </c>
      <c r="J604" s="245" t="s">
        <v>150</v>
      </c>
      <c r="K604" s="245" t="s">
        <v>150</v>
      </c>
      <c r="L604" s="245" t="s">
        <v>150</v>
      </c>
      <c r="M604" s="245" t="s">
        <v>150</v>
      </c>
      <c r="N604" s="245"/>
      <c r="O604" s="245"/>
      <c r="P604" s="245"/>
      <c r="Q604" s="245"/>
      <c r="R604" s="245"/>
      <c r="S604" s="245"/>
      <c r="T604" s="245"/>
      <c r="U604" s="245"/>
      <c r="V604" s="245"/>
      <c r="W604" s="245"/>
      <c r="X604" s="245"/>
      <c r="Y604" s="245"/>
      <c r="Z604" s="245"/>
      <c r="AA604" s="245"/>
      <c r="AB604" s="245"/>
      <c r="AC604" s="245"/>
      <c r="AD604" s="245"/>
      <c r="AE604" s="245"/>
      <c r="AF604" s="245"/>
      <c r="AG604" s="245"/>
      <c r="AH604" s="245"/>
      <c r="AI604" s="245"/>
      <c r="AJ604" s="245"/>
      <c r="AK604" s="245"/>
      <c r="AL604" s="245"/>
      <c r="AM604" s="245"/>
      <c r="AN604" s="245"/>
      <c r="AO604" s="245"/>
      <c r="AP604" s="245"/>
      <c r="AQ604" s="245"/>
      <c r="AR604" s="245"/>
      <c r="AS604" s="245"/>
      <c r="AT604" s="245"/>
      <c r="AU604" s="245"/>
      <c r="AV604" s="245"/>
      <c r="AW604" s="245"/>
      <c r="AX604" s="245"/>
      <c r="AY604" s="245"/>
      <c r="AZ604" s="245"/>
      <c r="BA604" s="245"/>
      <c r="BB604" s="245"/>
      <c r="BC604" s="245"/>
      <c r="BD604" s="245"/>
      <c r="BE604" s="245"/>
      <c r="BF604" s="245"/>
      <c r="BG604" s="245"/>
      <c r="BH604" s="245"/>
      <c r="BI604" s="245"/>
      <c r="BJ604" s="245"/>
      <c r="BK604" s="245"/>
      <c r="BL604" s="245"/>
      <c r="BM604" s="245"/>
    </row>
    <row r="605" spans="1:65" ht="18" customHeight="1" x14ac:dyDescent="0.25">
      <c r="A605" s="255">
        <v>429001</v>
      </c>
      <c r="B605" s="255" t="s">
        <v>112</v>
      </c>
      <c r="C605" s="245" t="s">
        <v>152</v>
      </c>
      <c r="D605" s="245" t="s">
        <v>152</v>
      </c>
      <c r="E605" s="245" t="s">
        <v>150</v>
      </c>
      <c r="F605" s="245" t="s">
        <v>150</v>
      </c>
      <c r="G605" s="245" t="s">
        <v>152</v>
      </c>
      <c r="H605" s="245" t="s">
        <v>152</v>
      </c>
      <c r="I605" s="245" t="s">
        <v>150</v>
      </c>
      <c r="J605" s="245" t="s">
        <v>150</v>
      </c>
      <c r="K605" s="245" t="s">
        <v>150</v>
      </c>
      <c r="L605" s="245" t="s">
        <v>150</v>
      </c>
      <c r="M605" s="245" t="s">
        <v>150</v>
      </c>
      <c r="N605" s="245"/>
      <c r="O605" s="245"/>
      <c r="P605" s="245"/>
      <c r="Q605" s="245"/>
      <c r="R605" s="245"/>
      <c r="S605" s="245"/>
      <c r="T605" s="245"/>
      <c r="U605" s="245"/>
      <c r="V605" s="245"/>
      <c r="W605" s="245"/>
      <c r="X605" s="245"/>
      <c r="Y605" s="245"/>
      <c r="Z605" s="245"/>
      <c r="AA605" s="245"/>
      <c r="AB605" s="245"/>
      <c r="AC605" s="245"/>
      <c r="AD605" s="245"/>
      <c r="AE605" s="245"/>
      <c r="AF605" s="245"/>
      <c r="AG605" s="245"/>
      <c r="AH605" s="245"/>
      <c r="AI605" s="245"/>
      <c r="AJ605" s="245"/>
      <c r="AK605" s="245"/>
      <c r="AL605" s="245"/>
      <c r="AM605" s="245"/>
      <c r="AN605" s="245"/>
      <c r="AO605" s="245"/>
      <c r="AP605" s="245"/>
      <c r="AQ605" s="245"/>
      <c r="AR605" s="245"/>
      <c r="AS605" s="245"/>
      <c r="AT605" s="245"/>
      <c r="AU605" s="245"/>
      <c r="AV605" s="245"/>
      <c r="AW605" s="245"/>
      <c r="AX605" s="245"/>
      <c r="AY605" s="245"/>
      <c r="AZ605" s="245"/>
      <c r="BA605" s="245"/>
      <c r="BB605" s="245"/>
      <c r="BC605" s="245"/>
      <c r="BD605" s="245"/>
      <c r="BE605" s="245"/>
      <c r="BF605" s="245"/>
      <c r="BG605" s="245"/>
      <c r="BH605" s="245"/>
      <c r="BI605" s="245"/>
      <c r="BJ605" s="245"/>
      <c r="BK605" s="245"/>
      <c r="BL605" s="245"/>
      <c r="BM605" s="245"/>
    </row>
    <row r="606" spans="1:65" ht="18" customHeight="1" x14ac:dyDescent="0.25">
      <c r="A606" s="255">
        <v>429002</v>
      </c>
      <c r="B606" s="255" t="s">
        <v>112</v>
      </c>
      <c r="C606" s="245"/>
      <c r="D606" s="245"/>
      <c r="E606" s="245" t="s">
        <v>152</v>
      </c>
      <c r="F606" s="245" t="s">
        <v>150</v>
      </c>
      <c r="G606" s="245"/>
      <c r="H606" s="245" t="s">
        <v>152</v>
      </c>
      <c r="I606" s="245" t="s">
        <v>150</v>
      </c>
      <c r="J606" s="245" t="s">
        <v>150</v>
      </c>
      <c r="K606" s="245" t="s">
        <v>150</v>
      </c>
      <c r="L606" s="245" t="s">
        <v>150</v>
      </c>
      <c r="M606" s="245" t="s">
        <v>150</v>
      </c>
      <c r="N606" s="245"/>
      <c r="O606" s="245"/>
      <c r="P606" s="245"/>
      <c r="Q606" s="245"/>
      <c r="R606" s="245"/>
      <c r="S606" s="245"/>
      <c r="T606" s="245"/>
      <c r="U606" s="245"/>
      <c r="V606" s="245"/>
      <c r="W606" s="245"/>
      <c r="X606" s="245"/>
      <c r="Y606" s="245"/>
      <c r="Z606" s="245"/>
      <c r="AA606" s="245"/>
      <c r="AB606" s="245"/>
      <c r="AC606" s="245"/>
      <c r="AD606" s="245"/>
      <c r="AE606" s="245"/>
      <c r="AF606" s="245"/>
      <c r="AG606" s="245"/>
      <c r="AH606" s="245"/>
      <c r="AI606" s="245"/>
      <c r="AJ606" s="245"/>
      <c r="AK606" s="245"/>
      <c r="AL606" s="245"/>
      <c r="AM606" s="245"/>
      <c r="AN606" s="245"/>
      <c r="AO606" s="245"/>
      <c r="AP606" s="245"/>
      <c r="AQ606" s="245"/>
      <c r="AR606" s="245"/>
      <c r="AS606" s="245"/>
      <c r="AT606" s="245"/>
      <c r="AU606" s="245"/>
      <c r="AV606" s="245"/>
      <c r="AW606" s="245"/>
      <c r="AX606" s="245"/>
      <c r="AY606" s="245"/>
      <c r="AZ606" s="245"/>
      <c r="BA606" s="245"/>
      <c r="BB606" s="245"/>
      <c r="BC606" s="245"/>
      <c r="BD606" s="245"/>
      <c r="BE606" s="245"/>
      <c r="BF606" s="245"/>
      <c r="BG606" s="245"/>
      <c r="BH606" s="245"/>
      <c r="BI606" s="245"/>
      <c r="BJ606" s="245"/>
      <c r="BK606" s="245"/>
      <c r="BL606" s="245"/>
      <c r="BM606" s="245"/>
    </row>
    <row r="607" spans="1:65" ht="18" customHeight="1" x14ac:dyDescent="0.25">
      <c r="A607" s="255">
        <v>429003</v>
      </c>
      <c r="B607" s="255" t="s">
        <v>112</v>
      </c>
      <c r="C607" s="245"/>
      <c r="D607" s="245" t="s">
        <v>152</v>
      </c>
      <c r="E607" s="245"/>
      <c r="F607" s="245"/>
      <c r="G607" s="245"/>
      <c r="H607" s="245"/>
      <c r="I607" s="245" t="s">
        <v>150</v>
      </c>
      <c r="J607" s="245" t="s">
        <v>150</v>
      </c>
      <c r="K607" s="245" t="s">
        <v>150</v>
      </c>
      <c r="L607" s="245" t="s">
        <v>150</v>
      </c>
      <c r="M607" s="245" t="s">
        <v>150</v>
      </c>
      <c r="N607" s="245"/>
      <c r="O607" s="245"/>
      <c r="P607" s="245"/>
      <c r="Q607" s="245"/>
      <c r="R607" s="245"/>
      <c r="S607" s="245"/>
      <c r="T607" s="245"/>
      <c r="U607" s="245"/>
      <c r="V607" s="245"/>
      <c r="W607" s="245"/>
      <c r="X607" s="245"/>
      <c r="Y607" s="245"/>
      <c r="Z607" s="245"/>
      <c r="AA607" s="245"/>
      <c r="AB607" s="245"/>
      <c r="AC607" s="245"/>
      <c r="AD607" s="245"/>
      <c r="AE607" s="245"/>
      <c r="AF607" s="245"/>
      <c r="AG607" s="245"/>
      <c r="AH607" s="245"/>
      <c r="AI607" s="245"/>
      <c r="AJ607" s="245"/>
      <c r="AK607" s="245"/>
      <c r="AL607" s="245"/>
      <c r="AM607" s="245"/>
      <c r="AN607" s="245"/>
      <c r="AO607" s="245"/>
      <c r="AP607" s="245"/>
      <c r="AQ607" s="245"/>
      <c r="AR607" s="245"/>
      <c r="AS607" s="245"/>
      <c r="AT607" s="245"/>
      <c r="AU607" s="245"/>
      <c r="AV607" s="245"/>
      <c r="AW607" s="245"/>
      <c r="AX607" s="245"/>
      <c r="AY607" s="245"/>
      <c r="AZ607" s="245"/>
      <c r="BA607" s="245"/>
      <c r="BB607" s="245"/>
      <c r="BC607" s="245"/>
      <c r="BD607" s="245"/>
      <c r="BE607" s="245"/>
      <c r="BF607" s="245"/>
      <c r="BG607" s="245"/>
      <c r="BH607" s="245"/>
      <c r="BI607" s="245"/>
      <c r="BJ607" s="245"/>
      <c r="BK607" s="245"/>
      <c r="BL607" s="245"/>
      <c r="BM607" s="245"/>
    </row>
    <row r="608" spans="1:65" ht="18" customHeight="1" x14ac:dyDescent="0.25">
      <c r="A608" s="255">
        <v>429004</v>
      </c>
      <c r="B608" s="255" t="s">
        <v>112</v>
      </c>
      <c r="C608" s="245" t="s">
        <v>152</v>
      </c>
      <c r="D608" s="245" t="s">
        <v>152</v>
      </c>
      <c r="E608" s="245" t="s">
        <v>152</v>
      </c>
      <c r="F608" s="245" t="s">
        <v>152</v>
      </c>
      <c r="G608" s="245" t="s">
        <v>152</v>
      </c>
      <c r="H608" s="245" t="s">
        <v>152</v>
      </c>
      <c r="I608" s="245" t="s">
        <v>150</v>
      </c>
      <c r="J608" s="245" t="s">
        <v>150</v>
      </c>
      <c r="K608" s="245" t="s">
        <v>150</v>
      </c>
      <c r="L608" s="245" t="s">
        <v>150</v>
      </c>
      <c r="M608" s="245" t="s">
        <v>150</v>
      </c>
      <c r="N608" s="245"/>
      <c r="O608" s="245"/>
      <c r="P608" s="245"/>
      <c r="Q608" s="245"/>
      <c r="R608" s="245"/>
      <c r="S608" s="245"/>
      <c r="T608" s="245"/>
      <c r="U608" s="245"/>
      <c r="V608" s="245"/>
      <c r="W608" s="245"/>
      <c r="X608" s="245"/>
      <c r="Y608" s="245"/>
      <c r="Z608" s="245"/>
      <c r="AA608" s="245"/>
      <c r="AB608" s="245"/>
      <c r="AC608" s="245"/>
      <c r="AD608" s="245"/>
      <c r="AE608" s="245"/>
      <c r="AF608" s="245"/>
      <c r="AG608" s="245"/>
      <c r="AH608" s="245"/>
      <c r="AI608" s="245"/>
      <c r="AJ608" s="245"/>
      <c r="AK608" s="245"/>
      <c r="AL608" s="245"/>
      <c r="AM608" s="245"/>
      <c r="AN608" s="245"/>
      <c r="AO608" s="245"/>
      <c r="AP608" s="245"/>
      <c r="AQ608" s="245"/>
      <c r="AR608" s="245"/>
      <c r="AS608" s="245"/>
      <c r="AT608" s="245"/>
      <c r="AU608" s="245"/>
      <c r="AV608" s="245"/>
      <c r="AW608" s="245"/>
      <c r="AX608" s="245"/>
      <c r="AY608" s="245"/>
      <c r="AZ608" s="245"/>
      <c r="BA608" s="245"/>
      <c r="BB608" s="245"/>
      <c r="BC608" s="245"/>
      <c r="BD608" s="245"/>
      <c r="BE608" s="245"/>
      <c r="BF608" s="245"/>
      <c r="BG608" s="245"/>
      <c r="BH608" s="245"/>
      <c r="BI608" s="245"/>
      <c r="BJ608" s="245"/>
      <c r="BK608" s="245"/>
      <c r="BL608" s="245"/>
      <c r="BM608" s="245"/>
    </row>
    <row r="609" spans="1:65" ht="18" customHeight="1" x14ac:dyDescent="0.25">
      <c r="A609" s="255">
        <v>429005</v>
      </c>
      <c r="B609" s="255" t="s">
        <v>112</v>
      </c>
      <c r="C609" s="245" t="s">
        <v>152</v>
      </c>
      <c r="D609" s="245" t="s">
        <v>152</v>
      </c>
      <c r="E609" s="245" t="s">
        <v>152</v>
      </c>
      <c r="F609" s="245" t="s">
        <v>150</v>
      </c>
      <c r="G609" s="245" t="s">
        <v>150</v>
      </c>
      <c r="H609" s="245" t="s">
        <v>152</v>
      </c>
      <c r="I609" s="245" t="s">
        <v>150</v>
      </c>
      <c r="J609" s="245" t="s">
        <v>150</v>
      </c>
      <c r="K609" s="245" t="s">
        <v>150</v>
      </c>
      <c r="L609" s="245" t="s">
        <v>150</v>
      </c>
      <c r="M609" s="245" t="s">
        <v>150</v>
      </c>
      <c r="N609" s="245"/>
      <c r="O609" s="245"/>
      <c r="P609" s="245"/>
      <c r="Q609" s="245"/>
      <c r="R609" s="245"/>
      <c r="S609" s="245"/>
      <c r="T609" s="245"/>
      <c r="U609" s="245"/>
      <c r="V609" s="245"/>
      <c r="W609" s="245"/>
      <c r="X609" s="245"/>
      <c r="Y609" s="245"/>
      <c r="Z609" s="245"/>
      <c r="AA609" s="245"/>
      <c r="AB609" s="245"/>
      <c r="AC609" s="245"/>
      <c r="AD609" s="245"/>
      <c r="AE609" s="245"/>
      <c r="AF609" s="245"/>
      <c r="AG609" s="245"/>
      <c r="AH609" s="245"/>
      <c r="AI609" s="245"/>
      <c r="AJ609" s="245"/>
      <c r="AK609" s="245"/>
      <c r="AL609" s="245"/>
      <c r="AM609" s="245"/>
      <c r="AN609" s="245"/>
      <c r="AO609" s="245"/>
      <c r="AP609" s="245"/>
      <c r="AQ609" s="245"/>
      <c r="AR609" s="245"/>
      <c r="AS609" s="245"/>
      <c r="AT609" s="245"/>
      <c r="AU609" s="245"/>
      <c r="AV609" s="245"/>
      <c r="AW609" s="245"/>
      <c r="AX609" s="245"/>
      <c r="AY609" s="245"/>
      <c r="AZ609" s="245"/>
      <c r="BA609" s="245"/>
      <c r="BB609" s="245"/>
      <c r="BC609" s="245"/>
      <c r="BD609" s="245"/>
      <c r="BE609" s="245"/>
      <c r="BF609" s="245"/>
      <c r="BG609" s="245"/>
      <c r="BH609" s="245"/>
      <c r="BI609" s="245"/>
      <c r="BJ609" s="245"/>
      <c r="BK609" s="245"/>
      <c r="BL609" s="245"/>
      <c r="BM609" s="245"/>
    </row>
    <row r="610" spans="1:65" ht="18" customHeight="1" x14ac:dyDescent="0.25">
      <c r="A610" s="255">
        <v>429006</v>
      </c>
      <c r="B610" s="255" t="s">
        <v>112</v>
      </c>
      <c r="C610" s="245" t="s">
        <v>152</v>
      </c>
      <c r="D610" s="245" t="s">
        <v>152</v>
      </c>
      <c r="E610" s="245" t="s">
        <v>150</v>
      </c>
      <c r="F610" s="245" t="s">
        <v>150</v>
      </c>
      <c r="G610" s="245" t="s">
        <v>150</v>
      </c>
      <c r="H610" s="245" t="s">
        <v>152</v>
      </c>
      <c r="I610" s="245" t="s">
        <v>150</v>
      </c>
      <c r="J610" s="245" t="s">
        <v>150</v>
      </c>
      <c r="K610" s="245" t="s">
        <v>150</v>
      </c>
      <c r="L610" s="245" t="s">
        <v>150</v>
      </c>
      <c r="M610" s="245" t="s">
        <v>150</v>
      </c>
      <c r="N610" s="245"/>
      <c r="O610" s="245"/>
      <c r="P610" s="245"/>
      <c r="Q610" s="245"/>
      <c r="R610" s="245"/>
      <c r="S610" s="245"/>
      <c r="T610" s="245"/>
      <c r="U610" s="245"/>
      <c r="V610" s="245"/>
      <c r="W610" s="245"/>
      <c r="X610" s="245"/>
      <c r="Y610" s="245"/>
      <c r="Z610" s="245"/>
      <c r="AA610" s="245"/>
      <c r="AB610" s="245"/>
      <c r="AC610" s="245"/>
      <c r="AD610" s="245"/>
      <c r="AE610" s="245"/>
      <c r="AF610" s="245"/>
      <c r="AG610" s="245"/>
      <c r="AH610" s="245"/>
      <c r="AI610" s="245"/>
      <c r="AJ610" s="245"/>
      <c r="AK610" s="245"/>
      <c r="AL610" s="245"/>
      <c r="AM610" s="245"/>
      <c r="AN610" s="245"/>
      <c r="AO610" s="245"/>
      <c r="AP610" s="245"/>
      <c r="AQ610" s="245"/>
      <c r="AR610" s="245"/>
      <c r="AS610" s="245"/>
      <c r="AT610" s="245"/>
      <c r="AU610" s="245"/>
      <c r="AV610" s="245"/>
      <c r="AW610" s="245"/>
      <c r="AX610" s="245"/>
      <c r="AY610" s="245"/>
      <c r="AZ610" s="245"/>
      <c r="BA610" s="245"/>
      <c r="BB610" s="245"/>
      <c r="BC610" s="245"/>
      <c r="BD610" s="245"/>
      <c r="BE610" s="245"/>
      <c r="BF610" s="245"/>
      <c r="BG610" s="245"/>
      <c r="BH610" s="245"/>
      <c r="BI610" s="245"/>
      <c r="BJ610" s="245"/>
      <c r="BK610" s="245"/>
      <c r="BL610" s="245"/>
      <c r="BM610" s="245"/>
    </row>
    <row r="611" spans="1:65" ht="18" customHeight="1" x14ac:dyDescent="0.25">
      <c r="A611" s="255">
        <v>429007</v>
      </c>
      <c r="B611" s="255" t="s">
        <v>112</v>
      </c>
      <c r="C611" s="245"/>
      <c r="D611" s="245"/>
      <c r="E611" s="245"/>
      <c r="F611" s="245"/>
      <c r="G611" s="245"/>
      <c r="H611" s="245"/>
      <c r="I611" s="245" t="s">
        <v>150</v>
      </c>
      <c r="J611" s="245" t="s">
        <v>150</v>
      </c>
      <c r="K611" s="245" t="s">
        <v>150</v>
      </c>
      <c r="L611" s="245" t="s">
        <v>150</v>
      </c>
      <c r="M611" s="245" t="s">
        <v>150</v>
      </c>
      <c r="N611" s="245"/>
      <c r="O611" s="245"/>
      <c r="P611" s="245"/>
      <c r="Q611" s="245"/>
      <c r="R611" s="245"/>
      <c r="S611" s="245"/>
      <c r="T611" s="245"/>
      <c r="U611" s="245"/>
      <c r="V611" s="245"/>
      <c r="W611" s="245"/>
      <c r="X611" s="245"/>
      <c r="Y611" s="245"/>
      <c r="Z611" s="245"/>
      <c r="AA611" s="245"/>
      <c r="AB611" s="245"/>
      <c r="AC611" s="245"/>
      <c r="AD611" s="245"/>
      <c r="AE611" s="245"/>
      <c r="AF611" s="245"/>
      <c r="AG611" s="245"/>
      <c r="AH611" s="245"/>
      <c r="AI611" s="245"/>
      <c r="AJ611" s="245"/>
      <c r="AK611" s="245"/>
      <c r="AL611" s="245"/>
      <c r="AM611" s="245"/>
      <c r="AN611" s="245"/>
      <c r="AO611" s="245"/>
      <c r="AP611" s="245"/>
      <c r="AQ611" s="245"/>
      <c r="AR611" s="245"/>
      <c r="AS611" s="245"/>
      <c r="AT611" s="245"/>
      <c r="AU611" s="245"/>
      <c r="AV611" s="245"/>
      <c r="AW611" s="245"/>
      <c r="AX611" s="245"/>
      <c r="AY611" s="245"/>
      <c r="AZ611" s="245"/>
      <c r="BA611" s="245"/>
      <c r="BB611" s="245"/>
      <c r="BC611" s="245"/>
      <c r="BD611" s="245"/>
      <c r="BE611" s="245"/>
      <c r="BF611" s="245"/>
      <c r="BG611" s="245"/>
      <c r="BH611" s="245"/>
      <c r="BI611" s="245"/>
      <c r="BJ611" s="245"/>
      <c r="BK611" s="245"/>
      <c r="BL611" s="245"/>
      <c r="BM611" s="245"/>
    </row>
    <row r="612" spans="1:65" ht="18" customHeight="1" x14ac:dyDescent="0.25">
      <c r="A612" s="255">
        <v>429008</v>
      </c>
      <c r="B612" s="255" t="s">
        <v>112</v>
      </c>
      <c r="C612" s="245"/>
      <c r="D612" s="245" t="s">
        <v>152</v>
      </c>
      <c r="E612" s="245"/>
      <c r="F612" s="245"/>
      <c r="G612" s="245" t="s">
        <v>152</v>
      </c>
      <c r="H612" s="245" t="s">
        <v>152</v>
      </c>
      <c r="I612" s="245" t="s">
        <v>150</v>
      </c>
      <c r="J612" s="245" t="s">
        <v>150</v>
      </c>
      <c r="K612" s="245" t="s">
        <v>150</v>
      </c>
      <c r="L612" s="245" t="s">
        <v>150</v>
      </c>
      <c r="M612" s="245" t="s">
        <v>150</v>
      </c>
      <c r="N612" s="245"/>
      <c r="O612" s="245"/>
      <c r="P612" s="245"/>
      <c r="Q612" s="245"/>
      <c r="R612" s="245"/>
      <c r="S612" s="245"/>
      <c r="T612" s="245"/>
      <c r="U612" s="245"/>
      <c r="V612" s="245"/>
      <c r="W612" s="245"/>
      <c r="X612" s="245"/>
      <c r="Y612" s="245"/>
      <c r="Z612" s="245"/>
      <c r="AA612" s="245"/>
      <c r="AB612" s="245"/>
      <c r="AC612" s="245"/>
      <c r="AD612" s="245"/>
      <c r="AE612" s="245"/>
      <c r="AF612" s="245"/>
      <c r="AG612" s="245"/>
      <c r="AH612" s="245"/>
      <c r="AI612" s="245"/>
      <c r="AJ612" s="245"/>
      <c r="AK612" s="245"/>
      <c r="AL612" s="245"/>
      <c r="AM612" s="245"/>
      <c r="AN612" s="245"/>
      <c r="AO612" s="245"/>
      <c r="AP612" s="245"/>
      <c r="AQ612" s="245"/>
      <c r="AR612" s="245"/>
      <c r="AS612" s="245"/>
      <c r="AT612" s="245"/>
      <c r="AU612" s="245"/>
      <c r="AV612" s="245"/>
      <c r="AW612" s="245"/>
      <c r="AX612" s="245"/>
      <c r="AY612" s="245"/>
      <c r="AZ612" s="245"/>
      <c r="BA612" s="245"/>
      <c r="BB612" s="245"/>
      <c r="BC612" s="245"/>
      <c r="BD612" s="245"/>
      <c r="BE612" s="245"/>
      <c r="BF612" s="245"/>
      <c r="BG612" s="245"/>
      <c r="BH612" s="245"/>
      <c r="BI612" s="245"/>
      <c r="BJ612" s="245"/>
      <c r="BK612" s="245"/>
      <c r="BL612" s="245"/>
      <c r="BM612" s="245"/>
    </row>
    <row r="613" spans="1:65" ht="18" customHeight="1" x14ac:dyDescent="0.25">
      <c r="A613" s="255">
        <v>429009</v>
      </c>
      <c r="B613" s="255" t="s">
        <v>112</v>
      </c>
      <c r="C613" s="245" t="s">
        <v>150</v>
      </c>
      <c r="D613" s="245" t="s">
        <v>150</v>
      </c>
      <c r="E613" s="245" t="s">
        <v>150</v>
      </c>
      <c r="F613" s="245" t="s">
        <v>150</v>
      </c>
      <c r="G613" s="245" t="s">
        <v>150</v>
      </c>
      <c r="H613" s="245" t="s">
        <v>150</v>
      </c>
      <c r="I613" s="245" t="s">
        <v>150</v>
      </c>
      <c r="J613" s="245" t="s">
        <v>150</v>
      </c>
      <c r="K613" s="245" t="s">
        <v>150</v>
      </c>
      <c r="L613" s="245" t="s">
        <v>150</v>
      </c>
      <c r="M613" s="245" t="s">
        <v>150</v>
      </c>
      <c r="N613" s="245"/>
      <c r="O613" s="245"/>
      <c r="P613" s="245"/>
      <c r="Q613" s="245"/>
      <c r="R613" s="245"/>
      <c r="S613" s="245"/>
      <c r="T613" s="245"/>
      <c r="U613" s="245"/>
      <c r="V613" s="245"/>
      <c r="W613" s="245"/>
      <c r="X613" s="245"/>
      <c r="Y613" s="245"/>
      <c r="Z613" s="245"/>
      <c r="AA613" s="245"/>
      <c r="AB613" s="245"/>
      <c r="AC613" s="245"/>
      <c r="AD613" s="245"/>
      <c r="AE613" s="245"/>
      <c r="AF613" s="245"/>
      <c r="AG613" s="245"/>
      <c r="AH613" s="245"/>
      <c r="AI613" s="245"/>
      <c r="AJ613" s="245"/>
      <c r="AK613" s="245"/>
      <c r="AL613" s="245"/>
      <c r="AM613" s="245"/>
      <c r="AN613" s="245"/>
      <c r="AO613" s="245"/>
      <c r="AP613" s="245"/>
      <c r="AQ613" s="245"/>
      <c r="AR613" s="245"/>
      <c r="AS613" s="245"/>
      <c r="AT613" s="245"/>
      <c r="AU613" s="245"/>
      <c r="AV613" s="245"/>
      <c r="AW613" s="245"/>
      <c r="AX613" s="245"/>
      <c r="AY613" s="245"/>
      <c r="AZ613" s="245"/>
      <c r="BA613" s="245"/>
      <c r="BB613" s="245"/>
      <c r="BC613" s="245"/>
      <c r="BD613" s="245"/>
      <c r="BE613" s="245"/>
      <c r="BF613" s="245"/>
      <c r="BG613" s="245"/>
      <c r="BH613" s="245"/>
      <c r="BI613" s="245"/>
      <c r="BJ613" s="245"/>
      <c r="BK613" s="245"/>
      <c r="BL613" s="245"/>
      <c r="BM613" s="245"/>
    </row>
    <row r="614" spans="1:65" ht="18" customHeight="1" x14ac:dyDescent="0.25">
      <c r="A614" s="255">
        <v>429010</v>
      </c>
      <c r="B614" s="255" t="s">
        <v>112</v>
      </c>
      <c r="C614" s="245" t="s">
        <v>152</v>
      </c>
      <c r="D614" s="245"/>
      <c r="E614" s="245" t="s">
        <v>152</v>
      </c>
      <c r="F614" s="245" t="s">
        <v>150</v>
      </c>
      <c r="G614" s="245" t="s">
        <v>150</v>
      </c>
      <c r="H614" s="245" t="s">
        <v>150</v>
      </c>
      <c r="I614" s="245" t="s">
        <v>150</v>
      </c>
      <c r="J614" s="245" t="s">
        <v>150</v>
      </c>
      <c r="K614" s="245" t="s">
        <v>150</v>
      </c>
      <c r="L614" s="245" t="s">
        <v>150</v>
      </c>
      <c r="M614" s="245" t="s">
        <v>150</v>
      </c>
      <c r="N614" s="245"/>
      <c r="O614" s="245"/>
      <c r="P614" s="245"/>
      <c r="Q614" s="245"/>
      <c r="R614" s="245"/>
      <c r="S614" s="245"/>
      <c r="T614" s="245"/>
      <c r="U614" s="245"/>
      <c r="V614" s="245"/>
      <c r="W614" s="245"/>
      <c r="X614" s="245"/>
      <c r="Y614" s="245"/>
      <c r="Z614" s="245"/>
      <c r="AA614" s="245"/>
      <c r="AB614" s="245"/>
      <c r="AC614" s="245"/>
      <c r="AD614" s="245"/>
      <c r="AE614" s="245"/>
      <c r="AF614" s="245"/>
      <c r="AG614" s="245"/>
      <c r="AH614" s="245"/>
      <c r="AI614" s="245"/>
      <c r="AJ614" s="245"/>
      <c r="AK614" s="245"/>
      <c r="AL614" s="245"/>
      <c r="AM614" s="245"/>
      <c r="AN614" s="245"/>
      <c r="AO614" s="245"/>
      <c r="AP614" s="245"/>
      <c r="AQ614" s="245"/>
      <c r="AR614" s="245"/>
      <c r="AS614" s="245"/>
      <c r="AT614" s="245"/>
      <c r="AU614" s="245"/>
      <c r="AV614" s="245"/>
      <c r="AW614" s="245"/>
      <c r="AX614" s="245"/>
      <c r="AY614" s="245"/>
      <c r="AZ614" s="245"/>
      <c r="BA614" s="245"/>
      <c r="BB614" s="245"/>
      <c r="BC614" s="245"/>
      <c r="BD614" s="245"/>
      <c r="BE614" s="245"/>
      <c r="BF614" s="245"/>
      <c r="BG614" s="245"/>
      <c r="BH614" s="245"/>
      <c r="BI614" s="245"/>
      <c r="BJ614" s="245"/>
      <c r="BK614" s="245"/>
      <c r="BL614" s="245"/>
      <c r="BM614" s="245"/>
    </row>
    <row r="615" spans="1:65" ht="18" customHeight="1" x14ac:dyDescent="0.25">
      <c r="A615" s="255">
        <v>429011</v>
      </c>
      <c r="B615" s="255" t="s">
        <v>112</v>
      </c>
      <c r="C615" s="245"/>
      <c r="D615" s="245" t="s">
        <v>152</v>
      </c>
      <c r="E615" s="245"/>
      <c r="F615" s="245" t="s">
        <v>152</v>
      </c>
      <c r="G615" s="245" t="s">
        <v>152</v>
      </c>
      <c r="H615" s="245"/>
      <c r="I615" s="245" t="s">
        <v>150</v>
      </c>
      <c r="J615" s="245" t="s">
        <v>150</v>
      </c>
      <c r="K615" s="245" t="s">
        <v>150</v>
      </c>
      <c r="L615" s="245" t="s">
        <v>150</v>
      </c>
      <c r="M615" s="245" t="s">
        <v>150</v>
      </c>
      <c r="N615" s="245"/>
      <c r="O615" s="245"/>
      <c r="P615" s="245"/>
      <c r="Q615" s="245"/>
      <c r="R615" s="245"/>
      <c r="S615" s="245"/>
      <c r="T615" s="245"/>
      <c r="U615" s="245"/>
      <c r="V615" s="245"/>
      <c r="W615" s="245"/>
      <c r="X615" s="245"/>
      <c r="Y615" s="245"/>
      <c r="Z615" s="245"/>
      <c r="AA615" s="245"/>
      <c r="AB615" s="245"/>
      <c r="AC615" s="245"/>
      <c r="AD615" s="245"/>
      <c r="AE615" s="245"/>
      <c r="AF615" s="245"/>
      <c r="AG615" s="245"/>
      <c r="AH615" s="245"/>
      <c r="AI615" s="245"/>
      <c r="AJ615" s="245"/>
      <c r="AK615" s="245"/>
      <c r="AL615" s="245"/>
      <c r="AM615" s="245"/>
      <c r="AN615" s="245"/>
      <c r="AO615" s="245"/>
      <c r="AP615" s="245"/>
      <c r="AQ615" s="245"/>
      <c r="AR615" s="245"/>
      <c r="AS615" s="245"/>
      <c r="AT615" s="245"/>
      <c r="AU615" s="245"/>
      <c r="AV615" s="245"/>
      <c r="AW615" s="245"/>
      <c r="AX615" s="245"/>
      <c r="AY615" s="245"/>
      <c r="AZ615" s="245"/>
      <c r="BA615" s="245"/>
      <c r="BB615" s="245"/>
      <c r="BC615" s="245"/>
      <c r="BD615" s="245"/>
      <c r="BE615" s="245"/>
      <c r="BF615" s="245"/>
      <c r="BG615" s="245"/>
      <c r="BH615" s="245"/>
      <c r="BI615" s="245"/>
      <c r="BJ615" s="245"/>
      <c r="BK615" s="245"/>
      <c r="BL615" s="245"/>
      <c r="BM615" s="245"/>
    </row>
    <row r="616" spans="1:65" ht="18" customHeight="1" x14ac:dyDescent="0.25">
      <c r="A616" s="255">
        <v>429012</v>
      </c>
      <c r="B616" s="255" t="s">
        <v>112</v>
      </c>
      <c r="C616" s="245" t="s">
        <v>150</v>
      </c>
      <c r="D616" s="245" t="s">
        <v>152</v>
      </c>
      <c r="E616" s="245" t="s">
        <v>150</v>
      </c>
      <c r="F616" s="245"/>
      <c r="G616" s="245" t="s">
        <v>150</v>
      </c>
      <c r="H616" s="245"/>
      <c r="I616" s="245" t="s">
        <v>150</v>
      </c>
      <c r="J616" s="245" t="s">
        <v>150</v>
      </c>
      <c r="K616" s="245" t="s">
        <v>150</v>
      </c>
      <c r="L616" s="245" t="s">
        <v>150</v>
      </c>
      <c r="M616" s="245" t="s">
        <v>150</v>
      </c>
      <c r="N616" s="245"/>
      <c r="O616" s="245"/>
      <c r="P616" s="245"/>
      <c r="Q616" s="245"/>
      <c r="R616" s="245"/>
      <c r="S616" s="245"/>
      <c r="T616" s="245"/>
      <c r="U616" s="245"/>
      <c r="V616" s="245"/>
      <c r="W616" s="245"/>
      <c r="X616" s="245"/>
      <c r="Y616" s="245"/>
      <c r="Z616" s="245"/>
      <c r="AA616" s="245"/>
      <c r="AB616" s="245"/>
      <c r="AC616" s="245"/>
      <c r="AD616" s="245"/>
      <c r="AE616" s="245"/>
      <c r="AF616" s="245"/>
      <c r="AG616" s="245"/>
      <c r="AH616" s="245"/>
      <c r="AI616" s="245"/>
      <c r="AJ616" s="245"/>
      <c r="AK616" s="245"/>
      <c r="AL616" s="245"/>
      <c r="AM616" s="245"/>
      <c r="AN616" s="245"/>
      <c r="AO616" s="245"/>
      <c r="AP616" s="245"/>
      <c r="AQ616" s="245"/>
      <c r="AR616" s="245"/>
      <c r="AS616" s="245"/>
      <c r="AT616" s="245"/>
      <c r="AU616" s="245"/>
      <c r="AV616" s="245"/>
      <c r="AW616" s="245"/>
      <c r="AX616" s="245"/>
      <c r="AY616" s="245"/>
      <c r="AZ616" s="245"/>
      <c r="BA616" s="245"/>
      <c r="BB616" s="245"/>
      <c r="BC616" s="245"/>
      <c r="BD616" s="245"/>
      <c r="BE616" s="245"/>
      <c r="BF616" s="245"/>
      <c r="BG616" s="245"/>
      <c r="BH616" s="245"/>
      <c r="BI616" s="245"/>
      <c r="BJ616" s="245"/>
      <c r="BK616" s="245"/>
      <c r="BL616" s="245"/>
      <c r="BM616" s="245"/>
    </row>
    <row r="617" spans="1:65" ht="18" customHeight="1" x14ac:dyDescent="0.25">
      <c r="A617" s="255">
        <v>429013</v>
      </c>
      <c r="B617" s="255" t="s">
        <v>112</v>
      </c>
      <c r="C617" s="245" t="s">
        <v>152</v>
      </c>
      <c r="D617" s="245" t="s">
        <v>152</v>
      </c>
      <c r="E617" s="245" t="s">
        <v>152</v>
      </c>
      <c r="F617" s="245"/>
      <c r="G617" s="245" t="s">
        <v>152</v>
      </c>
      <c r="H617" s="245" t="s">
        <v>152</v>
      </c>
      <c r="I617" s="245" t="s">
        <v>150</v>
      </c>
      <c r="J617" s="245" t="s">
        <v>150</v>
      </c>
      <c r="K617" s="245" t="s">
        <v>150</v>
      </c>
      <c r="L617" s="245" t="s">
        <v>150</v>
      </c>
      <c r="M617" s="245" t="s">
        <v>150</v>
      </c>
      <c r="N617" s="245"/>
      <c r="O617" s="245"/>
      <c r="P617" s="245"/>
      <c r="Q617" s="245"/>
      <c r="R617" s="245"/>
      <c r="S617" s="245"/>
      <c r="T617" s="245"/>
      <c r="U617" s="245"/>
      <c r="V617" s="245"/>
      <c r="W617" s="245"/>
      <c r="X617" s="245"/>
      <c r="Y617" s="245"/>
      <c r="Z617" s="245"/>
      <c r="AA617" s="245"/>
      <c r="AB617" s="245"/>
      <c r="AC617" s="245"/>
      <c r="AD617" s="245"/>
      <c r="AE617" s="245"/>
      <c r="AF617" s="245"/>
      <c r="AG617" s="245"/>
      <c r="AH617" s="245"/>
      <c r="AI617" s="245"/>
      <c r="AJ617" s="245"/>
      <c r="AK617" s="245"/>
      <c r="AL617" s="245"/>
      <c r="AM617" s="245"/>
      <c r="AN617" s="245"/>
      <c r="AO617" s="245"/>
      <c r="AP617" s="245"/>
      <c r="AQ617" s="245"/>
      <c r="AR617" s="245"/>
      <c r="AS617" s="245"/>
      <c r="AT617" s="245"/>
      <c r="AU617" s="245"/>
      <c r="AV617" s="245"/>
      <c r="AW617" s="245"/>
      <c r="AX617" s="245"/>
      <c r="AY617" s="245"/>
      <c r="AZ617" s="245"/>
      <c r="BA617" s="245"/>
      <c r="BB617" s="245"/>
      <c r="BC617" s="245"/>
      <c r="BD617" s="245"/>
      <c r="BE617" s="245"/>
      <c r="BF617" s="245"/>
      <c r="BG617" s="245"/>
      <c r="BH617" s="245"/>
      <c r="BI617" s="245"/>
      <c r="BJ617" s="245"/>
      <c r="BK617" s="245"/>
      <c r="BL617" s="245"/>
      <c r="BM617" s="245"/>
    </row>
    <row r="618" spans="1:65" ht="18" customHeight="1" x14ac:dyDescent="0.25">
      <c r="A618" s="255">
        <v>429014</v>
      </c>
      <c r="B618" s="255" t="s">
        <v>112</v>
      </c>
      <c r="C618" s="245"/>
      <c r="D618" s="245" t="s">
        <v>150</v>
      </c>
      <c r="E618" s="245" t="s">
        <v>150</v>
      </c>
      <c r="F618" s="245" t="s">
        <v>152</v>
      </c>
      <c r="G618" s="245" t="s">
        <v>150</v>
      </c>
      <c r="H618" s="245" t="s">
        <v>152</v>
      </c>
      <c r="I618" s="245" t="s">
        <v>150</v>
      </c>
      <c r="J618" s="245" t="s">
        <v>150</v>
      </c>
      <c r="K618" s="245" t="s">
        <v>150</v>
      </c>
      <c r="L618" s="245" t="s">
        <v>150</v>
      </c>
      <c r="M618" s="245" t="s">
        <v>150</v>
      </c>
      <c r="N618" s="245"/>
      <c r="O618" s="245"/>
      <c r="P618" s="245"/>
      <c r="Q618" s="245"/>
      <c r="R618" s="245"/>
      <c r="S618" s="245"/>
      <c r="T618" s="245"/>
      <c r="U618" s="245"/>
      <c r="V618" s="245"/>
      <c r="W618" s="245"/>
      <c r="X618" s="245"/>
      <c r="Y618" s="245"/>
      <c r="Z618" s="245"/>
      <c r="AA618" s="245"/>
      <c r="AB618" s="245"/>
      <c r="AC618" s="245"/>
      <c r="AD618" s="245"/>
      <c r="AE618" s="245"/>
      <c r="AF618" s="245"/>
      <c r="AG618" s="245"/>
      <c r="AH618" s="245"/>
      <c r="AI618" s="245"/>
      <c r="AJ618" s="245"/>
      <c r="AK618" s="245"/>
      <c r="AL618" s="245"/>
      <c r="AM618" s="245"/>
      <c r="AN618" s="245"/>
      <c r="AO618" s="245"/>
      <c r="AP618" s="245"/>
      <c r="AQ618" s="245"/>
      <c r="AR618" s="245"/>
      <c r="AS618" s="245"/>
      <c r="AT618" s="245"/>
      <c r="AU618" s="245"/>
      <c r="AV618" s="245"/>
      <c r="AW618" s="245"/>
      <c r="AX618" s="245"/>
      <c r="AY618" s="245"/>
      <c r="AZ618" s="245"/>
      <c r="BA618" s="245"/>
      <c r="BB618" s="245"/>
      <c r="BC618" s="245"/>
      <c r="BD618" s="245"/>
      <c r="BE618" s="245"/>
      <c r="BF618" s="245"/>
      <c r="BG618" s="245"/>
      <c r="BH618" s="245"/>
      <c r="BI618" s="245"/>
      <c r="BJ618" s="245"/>
      <c r="BK618" s="245"/>
      <c r="BL618" s="245"/>
      <c r="BM618" s="245"/>
    </row>
    <row r="619" spans="1:65" ht="18" customHeight="1" x14ac:dyDescent="0.25">
      <c r="A619" s="255">
        <v>429015</v>
      </c>
      <c r="B619" s="255" t="s">
        <v>112</v>
      </c>
      <c r="C619" s="245" t="s">
        <v>152</v>
      </c>
      <c r="D619" s="245" t="s">
        <v>152</v>
      </c>
      <c r="E619" s="245" t="s">
        <v>152</v>
      </c>
      <c r="F619" s="245" t="s">
        <v>152</v>
      </c>
      <c r="G619" s="245" t="s">
        <v>152</v>
      </c>
      <c r="H619" s="245" t="s">
        <v>152</v>
      </c>
      <c r="I619" s="245" t="s">
        <v>150</v>
      </c>
      <c r="J619" s="245" t="s">
        <v>150</v>
      </c>
      <c r="K619" s="245" t="s">
        <v>150</v>
      </c>
      <c r="L619" s="245" t="s">
        <v>150</v>
      </c>
      <c r="M619" s="245" t="s">
        <v>150</v>
      </c>
      <c r="N619" s="245"/>
      <c r="O619" s="245"/>
      <c r="P619" s="245"/>
      <c r="Q619" s="245"/>
      <c r="R619" s="245"/>
      <c r="S619" s="245"/>
      <c r="T619" s="245"/>
      <c r="U619" s="245"/>
      <c r="V619" s="245"/>
      <c r="W619" s="245"/>
      <c r="X619" s="245"/>
      <c r="Y619" s="245"/>
      <c r="Z619" s="245"/>
      <c r="AA619" s="245"/>
      <c r="AB619" s="245"/>
      <c r="AC619" s="245"/>
      <c r="AD619" s="245"/>
      <c r="AE619" s="245"/>
      <c r="AF619" s="245"/>
      <c r="AG619" s="245"/>
      <c r="AH619" s="245"/>
      <c r="AI619" s="245"/>
      <c r="AJ619" s="245"/>
      <c r="AK619" s="245"/>
      <c r="AL619" s="245"/>
      <c r="AM619" s="245"/>
      <c r="AN619" s="245"/>
      <c r="AO619" s="245"/>
      <c r="AP619" s="245"/>
      <c r="AQ619" s="245"/>
      <c r="AR619" s="245"/>
      <c r="AS619" s="245"/>
      <c r="AT619" s="245"/>
      <c r="AU619" s="245"/>
      <c r="AV619" s="245"/>
      <c r="AW619" s="245"/>
      <c r="AX619" s="245"/>
      <c r="AY619" s="245"/>
      <c r="AZ619" s="245"/>
      <c r="BA619" s="245"/>
      <c r="BB619" s="245"/>
      <c r="BC619" s="245"/>
      <c r="BD619" s="245"/>
      <c r="BE619" s="245"/>
      <c r="BF619" s="245"/>
      <c r="BG619" s="245"/>
      <c r="BH619" s="245"/>
      <c r="BI619" s="245"/>
      <c r="BJ619" s="245"/>
      <c r="BK619" s="245"/>
      <c r="BL619" s="245"/>
      <c r="BM619" s="245"/>
    </row>
    <row r="620" spans="1:65" ht="18" customHeight="1" x14ac:dyDescent="0.25">
      <c r="A620" s="255">
        <v>429016</v>
      </c>
      <c r="B620" s="255" t="s">
        <v>112</v>
      </c>
      <c r="C620" s="245"/>
      <c r="D620" s="245" t="s">
        <v>152</v>
      </c>
      <c r="E620" s="245"/>
      <c r="F620" s="245" t="s">
        <v>152</v>
      </c>
      <c r="G620" s="245" t="s">
        <v>152</v>
      </c>
      <c r="H620" s="245" t="s">
        <v>152</v>
      </c>
      <c r="I620" s="245" t="s">
        <v>150</v>
      </c>
      <c r="J620" s="245" t="s">
        <v>150</v>
      </c>
      <c r="K620" s="245" t="s">
        <v>150</v>
      </c>
      <c r="L620" s="245" t="s">
        <v>150</v>
      </c>
      <c r="M620" s="245" t="s">
        <v>150</v>
      </c>
      <c r="N620" s="245"/>
      <c r="O620" s="245"/>
      <c r="P620" s="245"/>
      <c r="Q620" s="245"/>
      <c r="R620" s="245"/>
      <c r="S620" s="245"/>
      <c r="T620" s="245"/>
      <c r="U620" s="245"/>
      <c r="V620" s="245"/>
      <c r="W620" s="245"/>
      <c r="X620" s="245"/>
      <c r="Y620" s="245"/>
      <c r="Z620" s="245"/>
      <c r="AA620" s="245"/>
      <c r="AB620" s="245"/>
      <c r="AC620" s="245"/>
      <c r="AD620" s="245"/>
      <c r="AE620" s="245"/>
      <c r="AF620" s="245"/>
      <c r="AG620" s="245"/>
      <c r="AH620" s="245"/>
      <c r="AI620" s="245"/>
      <c r="AJ620" s="245"/>
      <c r="AK620" s="245"/>
      <c r="AL620" s="245"/>
      <c r="AM620" s="245"/>
      <c r="AN620" s="245"/>
      <c r="AO620" s="245"/>
      <c r="AP620" s="245"/>
      <c r="AQ620" s="245"/>
      <c r="AR620" s="245"/>
      <c r="AS620" s="245"/>
      <c r="AT620" s="245"/>
      <c r="AU620" s="245"/>
      <c r="AV620" s="245"/>
      <c r="AW620" s="245"/>
      <c r="AX620" s="245"/>
      <c r="AY620" s="245"/>
      <c r="AZ620" s="245"/>
      <c r="BA620" s="245"/>
      <c r="BB620" s="245"/>
      <c r="BC620" s="245"/>
      <c r="BD620" s="245"/>
      <c r="BE620" s="245"/>
      <c r="BF620" s="245"/>
      <c r="BG620" s="245"/>
      <c r="BH620" s="245"/>
      <c r="BI620" s="245"/>
      <c r="BJ620" s="245"/>
      <c r="BK620" s="245"/>
      <c r="BL620" s="245"/>
      <c r="BM620" s="245"/>
    </row>
    <row r="621" spans="1:65" ht="18" customHeight="1" x14ac:dyDescent="0.25">
      <c r="A621" s="255">
        <v>429017</v>
      </c>
      <c r="B621" s="255" t="s">
        <v>112</v>
      </c>
      <c r="C621" s="245" t="s">
        <v>150</v>
      </c>
      <c r="D621" s="245" t="s">
        <v>150</v>
      </c>
      <c r="E621" s="245" t="s">
        <v>152</v>
      </c>
      <c r="F621" s="245" t="s">
        <v>150</v>
      </c>
      <c r="G621" s="245" t="s">
        <v>150</v>
      </c>
      <c r="H621" s="245"/>
      <c r="I621" s="245" t="s">
        <v>150</v>
      </c>
      <c r="J621" s="245" t="s">
        <v>150</v>
      </c>
      <c r="K621" s="245" t="s">
        <v>150</v>
      </c>
      <c r="L621" s="245" t="s">
        <v>150</v>
      </c>
      <c r="M621" s="245" t="s">
        <v>150</v>
      </c>
      <c r="N621" s="245"/>
      <c r="O621" s="245"/>
      <c r="P621" s="245"/>
      <c r="Q621" s="245"/>
      <c r="R621" s="245"/>
      <c r="S621" s="245"/>
      <c r="T621" s="245"/>
      <c r="U621" s="245"/>
      <c r="V621" s="245"/>
      <c r="W621" s="245"/>
      <c r="X621" s="245"/>
      <c r="Y621" s="245"/>
      <c r="Z621" s="245"/>
      <c r="AA621" s="245"/>
      <c r="AB621" s="245"/>
      <c r="AC621" s="245"/>
      <c r="AD621" s="245"/>
      <c r="AE621" s="245"/>
      <c r="AF621" s="245"/>
      <c r="AG621" s="245"/>
      <c r="AH621" s="245"/>
      <c r="AI621" s="245"/>
      <c r="AJ621" s="245"/>
      <c r="AK621" s="245"/>
      <c r="AL621" s="245"/>
      <c r="AM621" s="245"/>
      <c r="AN621" s="245"/>
      <c r="AO621" s="245"/>
      <c r="AP621" s="245"/>
      <c r="AQ621" s="245"/>
      <c r="AR621" s="245"/>
      <c r="AS621" s="245"/>
      <c r="AT621" s="245"/>
      <c r="AU621" s="245"/>
      <c r="AV621" s="245"/>
      <c r="AW621" s="245"/>
      <c r="AX621" s="245"/>
      <c r="AY621" s="245"/>
      <c r="AZ621" s="245"/>
      <c r="BA621" s="245"/>
      <c r="BB621" s="245"/>
      <c r="BC621" s="245"/>
      <c r="BD621" s="245"/>
      <c r="BE621" s="245"/>
      <c r="BF621" s="245"/>
      <c r="BG621" s="245"/>
      <c r="BH621" s="245"/>
      <c r="BI621" s="245"/>
      <c r="BJ621" s="245"/>
      <c r="BK621" s="245"/>
      <c r="BL621" s="245"/>
      <c r="BM621" s="245"/>
    </row>
    <row r="622" spans="1:65" ht="18" customHeight="1" x14ac:dyDescent="0.25">
      <c r="A622" s="255">
        <v>429018</v>
      </c>
      <c r="B622" s="255" t="s">
        <v>112</v>
      </c>
      <c r="C622" s="245" t="s">
        <v>150</v>
      </c>
      <c r="D622" s="245" t="s">
        <v>150</v>
      </c>
      <c r="E622" s="245" t="s">
        <v>150</v>
      </c>
      <c r="F622" s="245" t="s">
        <v>150</v>
      </c>
      <c r="G622" s="245" t="s">
        <v>150</v>
      </c>
      <c r="H622" s="245" t="s">
        <v>150</v>
      </c>
      <c r="I622" s="245" t="s">
        <v>150</v>
      </c>
      <c r="J622" s="245" t="s">
        <v>150</v>
      </c>
      <c r="K622" s="245" t="s">
        <v>150</v>
      </c>
      <c r="L622" s="245" t="s">
        <v>150</v>
      </c>
      <c r="M622" s="245" t="s">
        <v>150</v>
      </c>
      <c r="N622" s="245"/>
      <c r="O622" s="245"/>
      <c r="P622" s="245"/>
      <c r="Q622" s="245"/>
      <c r="R622" s="245"/>
      <c r="S622" s="245"/>
      <c r="T622" s="245"/>
      <c r="U622" s="245"/>
      <c r="V622" s="245"/>
      <c r="W622" s="245"/>
      <c r="X622" s="245"/>
      <c r="Y622" s="245"/>
      <c r="Z622" s="245"/>
      <c r="AA622" s="245"/>
      <c r="AB622" s="245"/>
      <c r="AC622" s="245"/>
      <c r="AD622" s="245"/>
      <c r="AE622" s="245"/>
      <c r="AF622" s="245"/>
      <c r="AG622" s="245"/>
      <c r="AH622" s="245"/>
      <c r="AI622" s="245"/>
      <c r="AJ622" s="245"/>
      <c r="AK622" s="245"/>
      <c r="AL622" s="245"/>
      <c r="AM622" s="245"/>
      <c r="AN622" s="245"/>
      <c r="AO622" s="245"/>
      <c r="AP622" s="245"/>
      <c r="AQ622" s="245"/>
      <c r="AR622" s="245"/>
      <c r="AS622" s="245"/>
      <c r="AT622" s="245"/>
      <c r="AU622" s="245"/>
      <c r="AV622" s="245"/>
      <c r="AW622" s="245"/>
      <c r="AX622" s="245"/>
      <c r="AY622" s="245"/>
      <c r="AZ622" s="245"/>
      <c r="BA622" s="245"/>
      <c r="BB622" s="245"/>
      <c r="BC622" s="245"/>
      <c r="BD622" s="245"/>
      <c r="BE622" s="245"/>
      <c r="BF622" s="245"/>
      <c r="BG622" s="245"/>
      <c r="BH622" s="245"/>
      <c r="BI622" s="245"/>
      <c r="BJ622" s="245"/>
      <c r="BK622" s="245"/>
      <c r="BL622" s="245"/>
      <c r="BM622" s="245"/>
    </row>
    <row r="623" spans="1:65" ht="18" customHeight="1" x14ac:dyDescent="0.25">
      <c r="A623" s="255">
        <v>429019</v>
      </c>
      <c r="B623" s="255" t="s">
        <v>112</v>
      </c>
      <c r="C623" s="245"/>
      <c r="D623" s="245" t="s">
        <v>152</v>
      </c>
      <c r="E623" s="245" t="s">
        <v>152</v>
      </c>
      <c r="F623" s="245" t="s">
        <v>150</v>
      </c>
      <c r="G623" s="245" t="s">
        <v>152</v>
      </c>
      <c r="H623" s="245" t="s">
        <v>150</v>
      </c>
      <c r="I623" s="245" t="s">
        <v>150</v>
      </c>
      <c r="J623" s="245" t="s">
        <v>150</v>
      </c>
      <c r="K623" s="245" t="s">
        <v>150</v>
      </c>
      <c r="L623" s="245" t="s">
        <v>150</v>
      </c>
      <c r="M623" s="245" t="s">
        <v>150</v>
      </c>
      <c r="N623" s="245"/>
      <c r="O623" s="245"/>
      <c r="P623" s="245"/>
      <c r="Q623" s="245"/>
      <c r="R623" s="245"/>
      <c r="S623" s="245"/>
      <c r="T623" s="245"/>
      <c r="U623" s="245"/>
      <c r="V623" s="245"/>
      <c r="W623" s="245"/>
      <c r="X623" s="245"/>
      <c r="Y623" s="245"/>
      <c r="Z623" s="245"/>
      <c r="AA623" s="245"/>
      <c r="AB623" s="245"/>
      <c r="AC623" s="245"/>
      <c r="AD623" s="245"/>
      <c r="AE623" s="245"/>
      <c r="AF623" s="245"/>
      <c r="AG623" s="245"/>
      <c r="AH623" s="245"/>
      <c r="AI623" s="245"/>
      <c r="AJ623" s="245"/>
      <c r="AK623" s="245"/>
      <c r="AL623" s="245"/>
      <c r="AM623" s="245"/>
      <c r="AN623" s="245"/>
      <c r="AO623" s="245"/>
      <c r="AP623" s="245"/>
      <c r="AQ623" s="245"/>
      <c r="AR623" s="245"/>
      <c r="AS623" s="245"/>
      <c r="AT623" s="245"/>
      <c r="AU623" s="245"/>
      <c r="AV623" s="245"/>
      <c r="AW623" s="245"/>
      <c r="AX623" s="245"/>
      <c r="AY623" s="245"/>
      <c r="AZ623" s="245"/>
      <c r="BA623" s="245"/>
      <c r="BB623" s="245"/>
      <c r="BC623" s="245"/>
      <c r="BD623" s="245"/>
      <c r="BE623" s="245"/>
      <c r="BF623" s="245"/>
      <c r="BG623" s="245"/>
      <c r="BH623" s="245"/>
      <c r="BI623" s="245"/>
      <c r="BJ623" s="245"/>
      <c r="BK623" s="245"/>
      <c r="BL623" s="245"/>
      <c r="BM623" s="245"/>
    </row>
    <row r="624" spans="1:65" ht="18" customHeight="1" x14ac:dyDescent="0.25">
      <c r="A624" s="255">
        <v>429020</v>
      </c>
      <c r="B624" s="255" t="s">
        <v>112</v>
      </c>
      <c r="C624" s="245" t="s">
        <v>152</v>
      </c>
      <c r="D624" s="245" t="s">
        <v>152</v>
      </c>
      <c r="E624" s="245" t="s">
        <v>152</v>
      </c>
      <c r="F624" s="245" t="s">
        <v>152</v>
      </c>
      <c r="G624" s="245" t="s">
        <v>152</v>
      </c>
      <c r="H624" s="245" t="s">
        <v>152</v>
      </c>
      <c r="I624" s="245" t="s">
        <v>150</v>
      </c>
      <c r="J624" s="245" t="s">
        <v>150</v>
      </c>
      <c r="K624" s="245" t="s">
        <v>150</v>
      </c>
      <c r="L624" s="245" t="s">
        <v>150</v>
      </c>
      <c r="M624" s="245" t="s">
        <v>150</v>
      </c>
      <c r="N624" s="245"/>
      <c r="O624" s="245"/>
      <c r="P624" s="245"/>
      <c r="Q624" s="245"/>
      <c r="R624" s="245"/>
      <c r="S624" s="245"/>
      <c r="T624" s="245"/>
      <c r="U624" s="245"/>
      <c r="V624" s="245"/>
      <c r="W624" s="245"/>
      <c r="X624" s="245"/>
      <c r="Y624" s="245"/>
      <c r="Z624" s="245"/>
      <c r="AA624" s="245"/>
      <c r="AB624" s="245"/>
      <c r="AC624" s="245"/>
      <c r="AD624" s="245"/>
      <c r="AE624" s="245"/>
      <c r="AF624" s="245"/>
      <c r="AG624" s="245"/>
      <c r="AH624" s="245"/>
      <c r="AI624" s="245"/>
      <c r="AJ624" s="245"/>
      <c r="AK624" s="245"/>
      <c r="AL624" s="245"/>
      <c r="AM624" s="245"/>
      <c r="AN624" s="245"/>
      <c r="AO624" s="245"/>
      <c r="AP624" s="245"/>
      <c r="AQ624" s="245"/>
      <c r="AR624" s="245"/>
      <c r="AS624" s="245"/>
      <c r="AT624" s="245"/>
      <c r="AU624" s="245"/>
      <c r="AV624" s="245"/>
      <c r="AW624" s="245"/>
      <c r="AX624" s="245"/>
      <c r="AY624" s="245"/>
      <c r="AZ624" s="245"/>
      <c r="BA624" s="245"/>
      <c r="BB624" s="245"/>
      <c r="BC624" s="245"/>
      <c r="BD624" s="245"/>
      <c r="BE624" s="245"/>
      <c r="BF624" s="245"/>
      <c r="BG624" s="245"/>
      <c r="BH624" s="245"/>
      <c r="BI624" s="245"/>
      <c r="BJ624" s="245"/>
      <c r="BK624" s="245"/>
      <c r="BL624" s="245"/>
      <c r="BM624" s="245"/>
    </row>
    <row r="625" spans="1:65" ht="18" customHeight="1" x14ac:dyDescent="0.25">
      <c r="A625" s="255">
        <v>429021</v>
      </c>
      <c r="B625" s="255" t="s">
        <v>112</v>
      </c>
      <c r="C625" s="245"/>
      <c r="D625" s="245"/>
      <c r="E625" s="245"/>
      <c r="F625" s="245"/>
      <c r="G625" s="245" t="s">
        <v>152</v>
      </c>
      <c r="H625" s="245" t="s">
        <v>152</v>
      </c>
      <c r="I625" s="245" t="s">
        <v>150</v>
      </c>
      <c r="J625" s="245" t="s">
        <v>150</v>
      </c>
      <c r="K625" s="245" t="s">
        <v>150</v>
      </c>
      <c r="L625" s="245" t="s">
        <v>150</v>
      </c>
      <c r="M625" s="245" t="s">
        <v>150</v>
      </c>
      <c r="N625" s="245"/>
      <c r="O625" s="245"/>
      <c r="P625" s="245"/>
      <c r="Q625" s="245"/>
      <c r="R625" s="245"/>
      <c r="S625" s="245"/>
      <c r="T625" s="245"/>
      <c r="U625" s="245"/>
      <c r="V625" s="245"/>
      <c r="W625" s="245"/>
      <c r="X625" s="245"/>
      <c r="Y625" s="245"/>
      <c r="Z625" s="245"/>
      <c r="AA625" s="245"/>
      <c r="AB625" s="245"/>
      <c r="AC625" s="245"/>
      <c r="AD625" s="245"/>
      <c r="AE625" s="245"/>
      <c r="AF625" s="245"/>
      <c r="AG625" s="245"/>
      <c r="AH625" s="245"/>
      <c r="AI625" s="245"/>
      <c r="AJ625" s="245"/>
      <c r="AK625" s="245"/>
      <c r="AL625" s="245"/>
      <c r="AM625" s="245"/>
      <c r="AN625" s="245"/>
      <c r="AO625" s="245"/>
      <c r="AP625" s="245"/>
      <c r="AQ625" s="245"/>
      <c r="AR625" s="245"/>
      <c r="AS625" s="245"/>
      <c r="AT625" s="245"/>
      <c r="AU625" s="245"/>
      <c r="AV625" s="245"/>
      <c r="AW625" s="245"/>
      <c r="AX625" s="245"/>
      <c r="AY625" s="245"/>
      <c r="AZ625" s="245"/>
      <c r="BA625" s="245"/>
      <c r="BB625" s="245"/>
      <c r="BC625" s="245"/>
      <c r="BD625" s="245"/>
      <c r="BE625" s="245"/>
      <c r="BF625" s="245"/>
      <c r="BG625" s="245"/>
      <c r="BH625" s="245"/>
      <c r="BI625" s="245"/>
      <c r="BJ625" s="245"/>
      <c r="BK625" s="245"/>
      <c r="BL625" s="245"/>
      <c r="BM625" s="245"/>
    </row>
    <row r="626" spans="1:65" ht="18" customHeight="1" x14ac:dyDescent="0.25">
      <c r="A626" s="255">
        <v>429022</v>
      </c>
      <c r="B626" s="255" t="s">
        <v>112</v>
      </c>
      <c r="C626" s="245" t="s">
        <v>150</v>
      </c>
      <c r="D626" s="245"/>
      <c r="E626" s="245"/>
      <c r="F626" s="245" t="s">
        <v>150</v>
      </c>
      <c r="G626" s="245"/>
      <c r="H626" s="245"/>
      <c r="I626" s="245" t="s">
        <v>150</v>
      </c>
      <c r="J626" s="245" t="s">
        <v>150</v>
      </c>
      <c r="K626" s="245" t="s">
        <v>150</v>
      </c>
      <c r="L626" s="245" t="s">
        <v>150</v>
      </c>
      <c r="M626" s="245" t="s">
        <v>150</v>
      </c>
      <c r="N626" s="245"/>
      <c r="O626" s="245"/>
      <c r="P626" s="245"/>
      <c r="Q626" s="245"/>
      <c r="R626" s="245"/>
      <c r="S626" s="245"/>
      <c r="T626" s="245"/>
      <c r="U626" s="245"/>
      <c r="V626" s="245"/>
      <c r="W626" s="245"/>
      <c r="X626" s="245"/>
      <c r="Y626" s="245"/>
      <c r="Z626" s="245"/>
      <c r="AA626" s="245"/>
      <c r="AB626" s="245"/>
      <c r="AC626" s="245"/>
      <c r="AD626" s="245"/>
      <c r="AE626" s="245"/>
      <c r="AF626" s="245"/>
      <c r="AG626" s="245"/>
      <c r="AH626" s="245"/>
      <c r="AI626" s="245"/>
      <c r="AJ626" s="245"/>
      <c r="AK626" s="245"/>
      <c r="AL626" s="245"/>
      <c r="AM626" s="245"/>
      <c r="AN626" s="245"/>
      <c r="AO626" s="245"/>
      <c r="AP626" s="245"/>
      <c r="AQ626" s="245"/>
      <c r="AR626" s="245"/>
      <c r="AS626" s="245"/>
      <c r="AT626" s="245"/>
      <c r="AU626" s="245"/>
      <c r="AV626" s="245"/>
      <c r="AW626" s="245"/>
      <c r="AX626" s="245"/>
      <c r="AY626" s="245"/>
      <c r="AZ626" s="245"/>
      <c r="BA626" s="245"/>
      <c r="BB626" s="245"/>
      <c r="BC626" s="245"/>
      <c r="BD626" s="245"/>
      <c r="BE626" s="245"/>
      <c r="BF626" s="245"/>
      <c r="BG626" s="245"/>
      <c r="BH626" s="245"/>
      <c r="BI626" s="245"/>
      <c r="BJ626" s="245"/>
      <c r="BK626" s="245"/>
      <c r="BL626" s="245"/>
      <c r="BM626" s="245"/>
    </row>
    <row r="627" spans="1:65" ht="18" customHeight="1" x14ac:dyDescent="0.25">
      <c r="A627" s="255">
        <v>429025</v>
      </c>
      <c r="B627" s="255" t="s">
        <v>112</v>
      </c>
      <c r="C627" s="245" t="s">
        <v>150</v>
      </c>
      <c r="D627" s="245" t="s">
        <v>150</v>
      </c>
      <c r="E627" s="245" t="s">
        <v>150</v>
      </c>
      <c r="F627" s="245" t="s">
        <v>150</v>
      </c>
      <c r="G627" s="245" t="s">
        <v>150</v>
      </c>
      <c r="H627" s="245" t="s">
        <v>150</v>
      </c>
      <c r="I627" s="245" t="s">
        <v>150</v>
      </c>
      <c r="J627" s="245" t="s">
        <v>150</v>
      </c>
      <c r="K627" s="245" t="s">
        <v>150</v>
      </c>
      <c r="L627" s="245" t="s">
        <v>150</v>
      </c>
      <c r="M627" s="245" t="s">
        <v>150</v>
      </c>
      <c r="N627" s="245"/>
      <c r="O627" s="245"/>
      <c r="P627" s="245"/>
      <c r="Q627" s="245"/>
      <c r="R627" s="245"/>
      <c r="S627" s="245"/>
      <c r="T627" s="245"/>
      <c r="U627" s="245"/>
      <c r="V627" s="245"/>
      <c r="W627" s="245"/>
      <c r="X627" s="245"/>
      <c r="Y627" s="245"/>
      <c r="Z627" s="245"/>
      <c r="AA627" s="245"/>
      <c r="AB627" s="245"/>
      <c r="AC627" s="245"/>
      <c r="AD627" s="245"/>
      <c r="AE627" s="245"/>
      <c r="AF627" s="245"/>
      <c r="AG627" s="245"/>
      <c r="AH627" s="245"/>
      <c r="AI627" s="245"/>
      <c r="AJ627" s="245"/>
      <c r="AK627" s="245"/>
      <c r="AL627" s="245"/>
      <c r="AM627" s="245"/>
      <c r="AN627" s="245"/>
      <c r="AO627" s="245"/>
      <c r="AP627" s="245"/>
      <c r="AQ627" s="245"/>
      <c r="AR627" s="245"/>
      <c r="AS627" s="245"/>
      <c r="AT627" s="245"/>
      <c r="AU627" s="245"/>
      <c r="AV627" s="245"/>
      <c r="AW627" s="245"/>
      <c r="AX627" s="245"/>
      <c r="AY627" s="245"/>
      <c r="AZ627" s="245"/>
      <c r="BA627" s="245"/>
      <c r="BB627" s="245"/>
      <c r="BC627" s="245"/>
      <c r="BD627" s="245"/>
      <c r="BE627" s="245"/>
      <c r="BF627" s="245"/>
      <c r="BG627" s="245"/>
      <c r="BH627" s="245"/>
      <c r="BI627" s="245"/>
      <c r="BJ627" s="245"/>
      <c r="BK627" s="245"/>
      <c r="BL627" s="245"/>
      <c r="BM627" s="245"/>
    </row>
    <row r="628" spans="1:65" ht="18" customHeight="1" x14ac:dyDescent="0.25">
      <c r="A628" s="255">
        <v>429026</v>
      </c>
      <c r="B628" s="255" t="s">
        <v>112</v>
      </c>
      <c r="C628" s="245" t="s">
        <v>152</v>
      </c>
      <c r="D628" s="245" t="s">
        <v>152</v>
      </c>
      <c r="E628" s="245" t="s">
        <v>152</v>
      </c>
      <c r="F628" s="245" t="s">
        <v>152</v>
      </c>
      <c r="G628" s="245" t="s">
        <v>152</v>
      </c>
      <c r="H628" s="245" t="s">
        <v>152</v>
      </c>
      <c r="I628" s="245" t="s">
        <v>150</v>
      </c>
      <c r="J628" s="245" t="s">
        <v>150</v>
      </c>
      <c r="K628" s="245" t="s">
        <v>150</v>
      </c>
      <c r="L628" s="245" t="s">
        <v>150</v>
      </c>
      <c r="M628" s="245" t="s">
        <v>150</v>
      </c>
      <c r="N628" s="245"/>
      <c r="O628" s="245"/>
      <c r="P628" s="245"/>
      <c r="Q628" s="245"/>
      <c r="R628" s="245"/>
      <c r="S628" s="245"/>
      <c r="T628" s="245"/>
      <c r="U628" s="245"/>
      <c r="V628" s="245"/>
      <c r="W628" s="245"/>
      <c r="X628" s="245"/>
      <c r="Y628" s="245"/>
      <c r="Z628" s="245"/>
      <c r="AA628" s="245"/>
      <c r="AB628" s="245"/>
      <c r="AC628" s="245"/>
      <c r="AD628" s="245"/>
      <c r="AE628" s="245"/>
      <c r="AF628" s="245"/>
      <c r="AG628" s="245"/>
      <c r="AH628" s="245"/>
      <c r="AI628" s="245"/>
      <c r="AJ628" s="245"/>
      <c r="AK628" s="245"/>
      <c r="AL628" s="245"/>
      <c r="AM628" s="245"/>
      <c r="AN628" s="245"/>
      <c r="AO628" s="245"/>
      <c r="AP628" s="245"/>
      <c r="AQ628" s="245"/>
      <c r="AR628" s="245"/>
      <c r="AS628" s="245"/>
      <c r="AT628" s="245"/>
      <c r="AU628" s="245"/>
      <c r="AV628" s="245"/>
      <c r="AW628" s="245"/>
      <c r="AX628" s="245"/>
      <c r="AY628" s="245"/>
      <c r="AZ628" s="245"/>
      <c r="BA628" s="245"/>
      <c r="BB628" s="245"/>
      <c r="BC628" s="245"/>
      <c r="BD628" s="245"/>
      <c r="BE628" s="245"/>
      <c r="BF628" s="245"/>
      <c r="BG628" s="245"/>
      <c r="BH628" s="245"/>
      <c r="BI628" s="245"/>
      <c r="BJ628" s="245"/>
      <c r="BK628" s="245"/>
      <c r="BL628" s="245"/>
      <c r="BM628" s="245"/>
    </row>
    <row r="629" spans="1:65" ht="18" customHeight="1" x14ac:dyDescent="0.25">
      <c r="A629" s="255">
        <v>429027</v>
      </c>
      <c r="B629" s="255" t="s">
        <v>112</v>
      </c>
      <c r="C629" s="245"/>
      <c r="D629" s="245"/>
      <c r="E629" s="245" t="s">
        <v>152</v>
      </c>
      <c r="F629" s="245" t="s">
        <v>150</v>
      </c>
      <c r="G629" s="245"/>
      <c r="H629" s="245"/>
      <c r="I629" s="245" t="s">
        <v>150</v>
      </c>
      <c r="J629" s="245" t="s">
        <v>150</v>
      </c>
      <c r="K629" s="245" t="s">
        <v>150</v>
      </c>
      <c r="L629" s="245" t="s">
        <v>150</v>
      </c>
      <c r="M629" s="245" t="s">
        <v>150</v>
      </c>
      <c r="N629" s="245"/>
      <c r="O629" s="245"/>
      <c r="P629" s="245"/>
      <c r="Q629" s="245"/>
      <c r="R629" s="245"/>
      <c r="S629" s="245"/>
      <c r="T629" s="245"/>
      <c r="U629" s="245"/>
      <c r="V629" s="245"/>
      <c r="W629" s="245"/>
      <c r="X629" s="245"/>
      <c r="Y629" s="245"/>
      <c r="Z629" s="245"/>
      <c r="AA629" s="245"/>
      <c r="AB629" s="245"/>
      <c r="AC629" s="245"/>
      <c r="AD629" s="245"/>
      <c r="AE629" s="245"/>
      <c r="AF629" s="245"/>
      <c r="AG629" s="245"/>
      <c r="AH629" s="245"/>
      <c r="AI629" s="245"/>
      <c r="AJ629" s="245"/>
      <c r="AK629" s="245"/>
      <c r="AL629" s="245"/>
      <c r="AM629" s="245"/>
      <c r="AN629" s="245"/>
      <c r="AO629" s="245"/>
      <c r="AP629" s="245"/>
      <c r="AQ629" s="245"/>
      <c r="AR629" s="245"/>
      <c r="AS629" s="245"/>
      <c r="AT629" s="245"/>
      <c r="AU629" s="245"/>
      <c r="AV629" s="245"/>
      <c r="AW629" s="245"/>
      <c r="AX629" s="245"/>
      <c r="AY629" s="245"/>
      <c r="AZ629" s="245"/>
      <c r="BA629" s="245"/>
      <c r="BB629" s="245"/>
      <c r="BC629" s="245"/>
      <c r="BD629" s="245"/>
      <c r="BE629" s="245"/>
      <c r="BF629" s="245"/>
      <c r="BG629" s="245"/>
      <c r="BH629" s="245"/>
      <c r="BI629" s="245"/>
      <c r="BJ629" s="245"/>
      <c r="BK629" s="245"/>
      <c r="BL629" s="245"/>
      <c r="BM629" s="245"/>
    </row>
    <row r="630" spans="1:65" ht="18" customHeight="1" x14ac:dyDescent="0.25">
      <c r="A630" s="255">
        <v>429029</v>
      </c>
      <c r="B630" s="255" t="s">
        <v>112</v>
      </c>
      <c r="C630" s="245"/>
      <c r="D630" s="245" t="s">
        <v>152</v>
      </c>
      <c r="E630" s="245"/>
      <c r="F630" s="245"/>
      <c r="G630" s="245" t="s">
        <v>152</v>
      </c>
      <c r="H630" s="245"/>
      <c r="I630" s="245"/>
      <c r="J630" s="245" t="s">
        <v>152</v>
      </c>
      <c r="K630" s="245"/>
      <c r="L630" s="245" t="s">
        <v>152</v>
      </c>
      <c r="M630" s="245" t="s">
        <v>152</v>
      </c>
      <c r="N630" s="245"/>
      <c r="O630" s="245"/>
      <c r="P630" s="245"/>
      <c r="Q630" s="245"/>
      <c r="R630" s="245"/>
      <c r="S630" s="245"/>
      <c r="T630" s="245"/>
      <c r="U630" s="245"/>
      <c r="V630" s="245"/>
      <c r="W630" s="245"/>
      <c r="X630" s="245"/>
      <c r="Y630" s="245"/>
      <c r="Z630" s="245"/>
      <c r="AA630" s="245"/>
      <c r="AB630" s="245"/>
      <c r="AC630" s="245"/>
      <c r="AD630" s="245"/>
      <c r="AE630" s="245"/>
      <c r="AF630" s="245"/>
      <c r="AG630" s="245"/>
      <c r="AH630" s="245"/>
      <c r="AI630" s="245"/>
      <c r="AJ630" s="245"/>
      <c r="AK630" s="245"/>
      <c r="AL630" s="245"/>
      <c r="AM630" s="245"/>
      <c r="AN630" s="245"/>
      <c r="AO630" s="245"/>
      <c r="AP630" s="245"/>
      <c r="AQ630" s="245"/>
      <c r="AR630" s="245"/>
      <c r="AS630" s="245"/>
      <c r="AT630" s="245"/>
      <c r="AU630" s="245"/>
      <c r="AV630" s="245"/>
      <c r="AW630" s="245"/>
      <c r="AX630" s="245"/>
      <c r="AY630" s="245"/>
      <c r="AZ630" s="245"/>
      <c r="BA630" s="245"/>
      <c r="BB630" s="245"/>
      <c r="BC630" s="245"/>
      <c r="BD630" s="245"/>
      <c r="BE630" s="245"/>
      <c r="BF630" s="245"/>
      <c r="BG630" s="245"/>
      <c r="BH630" s="245"/>
      <c r="BI630" s="245"/>
      <c r="BJ630" s="245"/>
      <c r="BK630" s="245"/>
      <c r="BL630" s="245"/>
      <c r="BM630" s="245"/>
    </row>
    <row r="631" spans="1:65" ht="18" customHeight="1" x14ac:dyDescent="0.25">
      <c r="A631" s="255">
        <v>429032</v>
      </c>
      <c r="B631" s="255" t="s">
        <v>112</v>
      </c>
      <c r="C631" s="245"/>
      <c r="D631" s="245" t="s">
        <v>152</v>
      </c>
      <c r="E631" s="245"/>
      <c r="F631" s="245"/>
      <c r="G631" s="245"/>
      <c r="H631" s="245" t="s">
        <v>152</v>
      </c>
      <c r="I631" s="245" t="s">
        <v>150</v>
      </c>
      <c r="J631" s="245" t="s">
        <v>150</v>
      </c>
      <c r="K631" s="245" t="s">
        <v>150</v>
      </c>
      <c r="L631" s="245" t="s">
        <v>150</v>
      </c>
      <c r="M631" s="245" t="s">
        <v>150</v>
      </c>
      <c r="N631" s="245"/>
      <c r="O631" s="245"/>
      <c r="P631" s="245"/>
      <c r="Q631" s="245"/>
      <c r="R631" s="245"/>
      <c r="S631" s="245"/>
      <c r="T631" s="245"/>
      <c r="U631" s="245"/>
      <c r="V631" s="245"/>
      <c r="W631" s="245"/>
      <c r="X631" s="245"/>
      <c r="Y631" s="245"/>
      <c r="Z631" s="245"/>
      <c r="AA631" s="245"/>
      <c r="AB631" s="245"/>
      <c r="AC631" s="245"/>
      <c r="AD631" s="245"/>
      <c r="AE631" s="245"/>
      <c r="AF631" s="245"/>
      <c r="AG631" s="245"/>
      <c r="AH631" s="245"/>
      <c r="AI631" s="245"/>
      <c r="AJ631" s="245"/>
      <c r="AK631" s="245"/>
      <c r="AL631" s="245"/>
      <c r="AM631" s="245"/>
      <c r="AN631" s="245"/>
      <c r="AO631" s="245"/>
      <c r="AP631" s="245"/>
      <c r="AQ631" s="245"/>
      <c r="AR631" s="245"/>
      <c r="AS631" s="245"/>
      <c r="AT631" s="245"/>
      <c r="AU631" s="245"/>
      <c r="AV631" s="245"/>
      <c r="AW631" s="245"/>
      <c r="AX631" s="245"/>
      <c r="AY631" s="245"/>
      <c r="AZ631" s="245"/>
      <c r="BA631" s="245"/>
      <c r="BB631" s="245"/>
      <c r="BC631" s="245"/>
      <c r="BD631" s="245"/>
      <c r="BE631" s="245"/>
      <c r="BF631" s="245"/>
      <c r="BG631" s="245"/>
      <c r="BH631" s="245"/>
      <c r="BI631" s="245"/>
      <c r="BJ631" s="245"/>
      <c r="BK631" s="245"/>
      <c r="BL631" s="245"/>
      <c r="BM631" s="245"/>
    </row>
    <row r="632" spans="1:65" ht="18" customHeight="1" x14ac:dyDescent="0.25">
      <c r="A632" s="255">
        <v>429033</v>
      </c>
      <c r="B632" s="255" t="s">
        <v>112</v>
      </c>
      <c r="C632" s="245"/>
      <c r="D632" s="245" t="s">
        <v>152</v>
      </c>
      <c r="E632" s="245" t="s">
        <v>152</v>
      </c>
      <c r="F632" s="245" t="s">
        <v>152</v>
      </c>
      <c r="G632" s="245" t="s">
        <v>152</v>
      </c>
      <c r="H632" s="245" t="s">
        <v>152</v>
      </c>
      <c r="I632" s="245" t="s">
        <v>150</v>
      </c>
      <c r="J632" s="245" t="s">
        <v>150</v>
      </c>
      <c r="K632" s="245" t="s">
        <v>150</v>
      </c>
      <c r="L632" s="245" t="s">
        <v>150</v>
      </c>
      <c r="M632" s="245" t="s">
        <v>150</v>
      </c>
      <c r="N632" s="245"/>
      <c r="O632" s="245"/>
      <c r="P632" s="245"/>
      <c r="Q632" s="245"/>
      <c r="R632" s="245"/>
      <c r="S632" s="245"/>
      <c r="T632" s="245"/>
      <c r="U632" s="245"/>
      <c r="V632" s="245"/>
      <c r="W632" s="245"/>
      <c r="X632" s="245"/>
      <c r="Y632" s="245"/>
      <c r="Z632" s="245"/>
      <c r="AA632" s="245"/>
      <c r="AB632" s="245"/>
      <c r="AC632" s="245"/>
      <c r="AD632" s="245"/>
      <c r="AE632" s="245"/>
      <c r="AF632" s="245"/>
      <c r="AG632" s="245"/>
      <c r="AH632" s="245"/>
      <c r="AI632" s="245"/>
      <c r="AJ632" s="245"/>
      <c r="AK632" s="245"/>
      <c r="AL632" s="245"/>
      <c r="AM632" s="245"/>
      <c r="AN632" s="245"/>
      <c r="AO632" s="245"/>
      <c r="AP632" s="245"/>
      <c r="AQ632" s="245"/>
      <c r="AR632" s="245"/>
      <c r="AS632" s="245"/>
      <c r="AT632" s="245"/>
      <c r="AU632" s="245"/>
      <c r="AV632" s="245"/>
      <c r="AW632" s="245"/>
      <c r="AX632" s="245"/>
      <c r="AY632" s="245"/>
      <c r="AZ632" s="245"/>
      <c r="BA632" s="245"/>
      <c r="BB632" s="245"/>
      <c r="BC632" s="245"/>
      <c r="BD632" s="245"/>
      <c r="BE632" s="245"/>
      <c r="BF632" s="245"/>
      <c r="BG632" s="245"/>
      <c r="BH632" s="245"/>
      <c r="BI632" s="245"/>
      <c r="BJ632" s="245"/>
      <c r="BK632" s="245"/>
      <c r="BL632" s="245"/>
      <c r="BM632" s="245"/>
    </row>
    <row r="633" spans="1:65" ht="18" customHeight="1" x14ac:dyDescent="0.25">
      <c r="A633" s="255">
        <v>429034</v>
      </c>
      <c r="B633" s="255" t="s">
        <v>112</v>
      </c>
      <c r="C633" s="245" t="s">
        <v>152</v>
      </c>
      <c r="D633" s="245" t="s">
        <v>152</v>
      </c>
      <c r="E633" s="245" t="s">
        <v>150</v>
      </c>
      <c r="F633" s="245" t="s">
        <v>150</v>
      </c>
      <c r="G633" s="245" t="s">
        <v>152</v>
      </c>
      <c r="H633" s="245" t="s">
        <v>150</v>
      </c>
      <c r="I633" s="245" t="s">
        <v>150</v>
      </c>
      <c r="J633" s="245" t="s">
        <v>150</v>
      </c>
      <c r="K633" s="245" t="s">
        <v>150</v>
      </c>
      <c r="L633" s="245" t="s">
        <v>150</v>
      </c>
      <c r="M633" s="245" t="s">
        <v>150</v>
      </c>
      <c r="N633" s="245"/>
      <c r="O633" s="245"/>
      <c r="P633" s="245"/>
      <c r="Q633" s="245"/>
      <c r="R633" s="245"/>
      <c r="S633" s="245"/>
      <c r="T633" s="245"/>
      <c r="U633" s="245"/>
      <c r="V633" s="245"/>
      <c r="W633" s="245"/>
      <c r="X633" s="245"/>
      <c r="Y633" s="245"/>
      <c r="Z633" s="245"/>
      <c r="AA633" s="245"/>
      <c r="AB633" s="245"/>
      <c r="AC633" s="245"/>
      <c r="AD633" s="245"/>
      <c r="AE633" s="245"/>
      <c r="AF633" s="245"/>
      <c r="AG633" s="245"/>
      <c r="AH633" s="245"/>
      <c r="AI633" s="245"/>
      <c r="AJ633" s="245"/>
      <c r="AK633" s="245"/>
      <c r="AL633" s="245"/>
      <c r="AM633" s="245"/>
      <c r="AN633" s="245"/>
      <c r="AO633" s="245"/>
      <c r="AP633" s="245"/>
      <c r="AQ633" s="245"/>
      <c r="AR633" s="245"/>
      <c r="AS633" s="245"/>
      <c r="AT633" s="245"/>
      <c r="AU633" s="245"/>
      <c r="AV633" s="245"/>
      <c r="AW633" s="245"/>
      <c r="AX633" s="245"/>
      <c r="AY633" s="245"/>
      <c r="AZ633" s="245"/>
      <c r="BA633" s="245"/>
      <c r="BB633" s="245"/>
      <c r="BC633" s="245"/>
      <c r="BD633" s="245"/>
      <c r="BE633" s="245"/>
      <c r="BF633" s="245"/>
      <c r="BG633" s="245"/>
      <c r="BH633" s="245"/>
      <c r="BI633" s="245"/>
      <c r="BJ633" s="245"/>
      <c r="BK633" s="245"/>
      <c r="BL633" s="245"/>
      <c r="BM633" s="245"/>
    </row>
    <row r="634" spans="1:65" ht="18" customHeight="1" x14ac:dyDescent="0.25">
      <c r="A634" s="255">
        <v>429041</v>
      </c>
      <c r="B634" s="255" t="s">
        <v>112</v>
      </c>
      <c r="C634" s="245"/>
      <c r="D634" s="245" t="s">
        <v>152</v>
      </c>
      <c r="E634" s="245"/>
      <c r="F634" s="245"/>
      <c r="G634" s="245" t="s">
        <v>152</v>
      </c>
      <c r="H634" s="245"/>
      <c r="I634" s="245" t="s">
        <v>152</v>
      </c>
      <c r="J634" s="245"/>
      <c r="K634" s="245"/>
      <c r="L634" s="245" t="s">
        <v>150</v>
      </c>
      <c r="M634" s="245" t="s">
        <v>152</v>
      </c>
      <c r="N634" s="245"/>
      <c r="O634" s="245"/>
      <c r="P634" s="245"/>
      <c r="Q634" s="245"/>
      <c r="R634" s="245"/>
      <c r="S634" s="245"/>
      <c r="T634" s="245"/>
      <c r="U634" s="245"/>
      <c r="V634" s="245"/>
      <c r="W634" s="245"/>
      <c r="X634" s="245"/>
      <c r="Y634" s="245"/>
      <c r="Z634" s="245"/>
      <c r="AA634" s="245"/>
      <c r="AB634" s="245"/>
      <c r="AC634" s="245"/>
      <c r="AD634" s="245"/>
      <c r="AE634" s="245"/>
      <c r="AF634" s="245"/>
      <c r="AG634" s="245"/>
      <c r="AH634" s="245"/>
      <c r="AI634" s="245"/>
      <c r="AJ634" s="245"/>
      <c r="AK634" s="245"/>
      <c r="AL634" s="245"/>
      <c r="AM634" s="245"/>
      <c r="AN634" s="245"/>
      <c r="AO634" s="245"/>
      <c r="AP634" s="245"/>
      <c r="AQ634" s="245"/>
      <c r="AR634" s="245"/>
      <c r="AS634" s="245"/>
      <c r="AT634" s="245"/>
      <c r="AU634" s="245"/>
      <c r="AV634" s="245"/>
      <c r="AW634" s="245"/>
      <c r="AX634" s="245"/>
      <c r="AY634" s="245"/>
      <c r="AZ634" s="245"/>
      <c r="BA634" s="245"/>
      <c r="BB634" s="245"/>
      <c r="BC634" s="245"/>
      <c r="BD634" s="245"/>
      <c r="BE634" s="245"/>
      <c r="BF634" s="245"/>
      <c r="BG634" s="245"/>
      <c r="BH634" s="245"/>
      <c r="BI634" s="245"/>
      <c r="BJ634" s="245"/>
      <c r="BK634" s="245"/>
      <c r="BL634" s="245"/>
      <c r="BM634" s="245"/>
    </row>
    <row r="635" spans="1:65" ht="18" customHeight="1" x14ac:dyDescent="0.25">
      <c r="A635" s="255">
        <v>429042</v>
      </c>
      <c r="B635" s="255" t="s">
        <v>112</v>
      </c>
      <c r="C635" s="245"/>
      <c r="D635" s="245"/>
      <c r="E635" s="245"/>
      <c r="F635" s="245"/>
      <c r="G635" s="245" t="s">
        <v>152</v>
      </c>
      <c r="H635" s="245"/>
      <c r="I635" s="245" t="s">
        <v>150</v>
      </c>
      <c r="J635" s="245" t="s">
        <v>152</v>
      </c>
      <c r="K635" s="245"/>
      <c r="L635" s="245" t="s">
        <v>150</v>
      </c>
      <c r="M635" s="245" t="s">
        <v>150</v>
      </c>
      <c r="N635" s="245"/>
      <c r="O635" s="245"/>
      <c r="P635" s="245"/>
      <c r="Q635" s="245"/>
      <c r="R635" s="245"/>
      <c r="S635" s="245"/>
      <c r="T635" s="245"/>
      <c r="U635" s="245"/>
      <c r="V635" s="245"/>
      <c r="W635" s="245"/>
      <c r="X635" s="245"/>
      <c r="Y635" s="245"/>
      <c r="Z635" s="245"/>
      <c r="AA635" s="245"/>
      <c r="AB635" s="245"/>
      <c r="AC635" s="245"/>
      <c r="AD635" s="245"/>
      <c r="AE635" s="245"/>
      <c r="AF635" s="245"/>
      <c r="AG635" s="245"/>
      <c r="AH635" s="245"/>
      <c r="AI635" s="245"/>
      <c r="AJ635" s="245"/>
      <c r="AK635" s="245"/>
      <c r="AL635" s="245"/>
      <c r="AM635" s="245"/>
      <c r="AN635" s="245"/>
      <c r="AO635" s="245"/>
      <c r="AP635" s="245"/>
      <c r="AQ635" s="245"/>
      <c r="AR635" s="245"/>
      <c r="AS635" s="245"/>
      <c r="AT635" s="245"/>
      <c r="AU635" s="245"/>
      <c r="AV635" s="245"/>
      <c r="AW635" s="245"/>
      <c r="AX635" s="245"/>
      <c r="AY635" s="245"/>
      <c r="AZ635" s="245"/>
      <c r="BA635" s="245"/>
      <c r="BB635" s="245"/>
      <c r="BC635" s="245"/>
      <c r="BD635" s="245"/>
      <c r="BE635" s="245"/>
      <c r="BF635" s="245"/>
      <c r="BG635" s="245"/>
      <c r="BH635" s="245"/>
      <c r="BI635" s="245"/>
      <c r="BJ635" s="245"/>
      <c r="BK635" s="245"/>
      <c r="BL635" s="245"/>
      <c r="BM635" s="245"/>
    </row>
    <row r="636" spans="1:65" s="258" customFormat="1" ht="13.8" x14ac:dyDescent="0.25">
      <c r="A636" s="245">
        <v>429046</v>
      </c>
      <c r="B636" s="245" t="s">
        <v>112</v>
      </c>
      <c r="C636" s="245"/>
      <c r="D636" s="245"/>
      <c r="E636" s="245"/>
      <c r="F636" s="245"/>
      <c r="G636" s="245" t="s">
        <v>152</v>
      </c>
      <c r="H636" s="245"/>
      <c r="I636" s="245"/>
      <c r="J636" s="245" t="s">
        <v>152</v>
      </c>
      <c r="K636" s="245" t="s">
        <v>150</v>
      </c>
      <c r="L636" s="245" t="s">
        <v>150</v>
      </c>
      <c r="M636" s="245" t="s">
        <v>152</v>
      </c>
      <c r="N636" s="245"/>
      <c r="O636" s="245"/>
      <c r="P636" s="245"/>
      <c r="Q636" s="245"/>
      <c r="R636" s="245"/>
      <c r="S636" s="245"/>
      <c r="T636" s="245"/>
      <c r="U636" s="245"/>
      <c r="V636" s="245"/>
      <c r="W636" s="245"/>
      <c r="X636" s="245"/>
      <c r="Y636" s="245"/>
      <c r="Z636" s="245"/>
      <c r="AA636" s="245"/>
      <c r="AB636" s="245"/>
      <c r="AC636" s="245"/>
      <c r="AD636" s="245"/>
      <c r="AE636" s="245"/>
      <c r="AF636" s="245"/>
      <c r="AG636" s="245"/>
      <c r="AH636" s="245"/>
      <c r="AI636" s="245"/>
      <c r="AJ636" s="245"/>
      <c r="AK636" s="245"/>
      <c r="AL636" s="245"/>
      <c r="AM636" s="245"/>
      <c r="AN636" s="245"/>
      <c r="AO636" s="245"/>
      <c r="AP636" s="245"/>
      <c r="AQ636" s="245"/>
      <c r="AR636" s="245"/>
      <c r="AS636" s="245"/>
      <c r="AT636" s="245"/>
      <c r="AU636" s="245"/>
      <c r="AV636" s="245"/>
      <c r="AW636" s="245"/>
      <c r="AX636" s="245"/>
      <c r="AY636" s="245"/>
      <c r="AZ636" s="245"/>
      <c r="BA636" s="245"/>
      <c r="BB636" s="245"/>
      <c r="BC636" s="245"/>
      <c r="BD636" s="245"/>
      <c r="BE636" s="245"/>
      <c r="BF636" s="245"/>
      <c r="BG636" s="245"/>
      <c r="BH636" s="245"/>
      <c r="BI636" s="245"/>
      <c r="BJ636" s="245"/>
      <c r="BK636" s="245"/>
      <c r="BL636" s="245"/>
      <c r="BM636" s="245"/>
    </row>
    <row r="637" spans="1:65" s="245" customFormat="1" ht="13.8" x14ac:dyDescent="0.25">
      <c r="A637" s="245">
        <v>429048</v>
      </c>
      <c r="B637" s="245" t="s">
        <v>112</v>
      </c>
      <c r="C637" s="245" t="s">
        <v>152</v>
      </c>
      <c r="D637" s="245" t="s">
        <v>152</v>
      </c>
      <c r="E637" s="245" t="s">
        <v>152</v>
      </c>
      <c r="G637" s="245" t="s">
        <v>150</v>
      </c>
      <c r="H637" s="245" t="s">
        <v>150</v>
      </c>
      <c r="I637" s="245" t="s">
        <v>150</v>
      </c>
      <c r="J637" s="245" t="s">
        <v>150</v>
      </c>
      <c r="K637" s="245" t="s">
        <v>150</v>
      </c>
      <c r="L637" s="245" t="s">
        <v>150</v>
      </c>
      <c r="M637" s="245" t="s">
        <v>150</v>
      </c>
    </row>
    <row r="638" spans="1:65" s="245" customFormat="1" ht="13.8" x14ac:dyDescent="0.25">
      <c r="A638" s="245">
        <v>429049</v>
      </c>
      <c r="B638" s="245" t="s">
        <v>112</v>
      </c>
      <c r="C638" s="245" t="s">
        <v>150</v>
      </c>
      <c r="D638" s="245" t="s">
        <v>150</v>
      </c>
      <c r="E638" s="245" t="s">
        <v>150</v>
      </c>
      <c r="G638" s="245" t="s">
        <v>152</v>
      </c>
      <c r="H638" s="245" t="s">
        <v>150</v>
      </c>
      <c r="I638" s="245" t="s">
        <v>150</v>
      </c>
      <c r="J638" s="245" t="s">
        <v>150</v>
      </c>
      <c r="K638" s="245" t="s">
        <v>150</v>
      </c>
      <c r="L638" s="245" t="s">
        <v>150</v>
      </c>
      <c r="M638" s="245" t="s">
        <v>150</v>
      </c>
    </row>
    <row r="639" spans="1:65" s="245" customFormat="1" ht="13.8" x14ac:dyDescent="0.25">
      <c r="A639" s="245">
        <v>429050</v>
      </c>
      <c r="B639" s="245" t="s">
        <v>112</v>
      </c>
      <c r="C639" s="245" t="s">
        <v>150</v>
      </c>
      <c r="D639" s="245" t="s">
        <v>150</v>
      </c>
      <c r="E639" s="245" t="s">
        <v>150</v>
      </c>
      <c r="F639" s="245" t="s">
        <v>150</v>
      </c>
      <c r="G639" s="245" t="s">
        <v>150</v>
      </c>
      <c r="H639" s="245" t="s">
        <v>150</v>
      </c>
      <c r="I639" s="245" t="s">
        <v>150</v>
      </c>
      <c r="J639" s="245" t="s">
        <v>150</v>
      </c>
      <c r="K639" s="245" t="s">
        <v>150</v>
      </c>
      <c r="L639" s="245" t="s">
        <v>150</v>
      </c>
      <c r="M639" s="245" t="s">
        <v>150</v>
      </c>
    </row>
    <row r="640" spans="1:65" s="245" customFormat="1" ht="13.8" x14ac:dyDescent="0.25">
      <c r="A640" s="245">
        <v>429051</v>
      </c>
      <c r="B640" s="245" t="s">
        <v>112</v>
      </c>
      <c r="C640" s="245" t="s">
        <v>150</v>
      </c>
      <c r="D640" s="245" t="s">
        <v>150</v>
      </c>
      <c r="E640" s="245" t="s">
        <v>150</v>
      </c>
      <c r="F640" s="245" t="s">
        <v>150</v>
      </c>
      <c r="G640" s="245" t="s">
        <v>150</v>
      </c>
      <c r="H640" s="245" t="s">
        <v>150</v>
      </c>
      <c r="I640" s="245" t="s">
        <v>150</v>
      </c>
      <c r="J640" s="245" t="s">
        <v>152</v>
      </c>
      <c r="K640" s="245" t="s">
        <v>150</v>
      </c>
      <c r="L640" s="245" t="s">
        <v>150</v>
      </c>
      <c r="M640" s="245" t="s">
        <v>152</v>
      </c>
    </row>
    <row r="641" spans="1:13" s="245" customFormat="1" ht="13.8" x14ac:dyDescent="0.25">
      <c r="A641" s="245">
        <v>429052</v>
      </c>
      <c r="B641" s="245" t="s">
        <v>112</v>
      </c>
      <c r="C641" s="245" t="s">
        <v>150</v>
      </c>
      <c r="D641" s="245" t="s">
        <v>150</v>
      </c>
      <c r="E641" s="245" t="s">
        <v>150</v>
      </c>
      <c r="F641" s="245" t="s">
        <v>150</v>
      </c>
      <c r="G641" s="245" t="s">
        <v>150</v>
      </c>
      <c r="H641" s="245" t="s">
        <v>150</v>
      </c>
      <c r="I641" s="245" t="s">
        <v>150</v>
      </c>
      <c r="J641" s="245" t="s">
        <v>150</v>
      </c>
      <c r="K641" s="245" t="s">
        <v>150</v>
      </c>
      <c r="L641" s="245" t="s">
        <v>150</v>
      </c>
      <c r="M641" s="245" t="s">
        <v>150</v>
      </c>
    </row>
  </sheetData>
  <sheetProtection selectLockedCells="1" selectUnlockedCells="1"/>
  <autoFilter ref="A2:BM641" xr:uid="{00000000-0009-0000-0000-000005000000}">
    <sortState xmlns:xlrd2="http://schemas.microsoft.com/office/spreadsheetml/2017/richdata2" ref="A3:BM641">
      <sortCondition ref="A2"/>
    </sortState>
  </autoFilter>
  <conditionalFormatting sqref="A1:A334">
    <cfRule type="duplicateValues" dxfId="208" priority="4950"/>
  </conditionalFormatting>
  <conditionalFormatting sqref="A1:A635">
    <cfRule type="duplicateValues" dxfId="207" priority="4952"/>
    <cfRule type="duplicateValues" dxfId="206" priority="4953"/>
    <cfRule type="duplicateValues" dxfId="205" priority="4954"/>
  </conditionalFormatting>
  <conditionalFormatting sqref="A1:A1048576">
    <cfRule type="duplicateValues" dxfId="204" priority="1"/>
  </conditionalFormatting>
  <conditionalFormatting sqref="A333">
    <cfRule type="duplicateValues" dxfId="203" priority="2280"/>
    <cfRule type="duplicateValues" dxfId="202" priority="2279"/>
    <cfRule type="duplicateValues" dxfId="201" priority="2278"/>
    <cfRule type="duplicateValues" dxfId="200" priority="2277"/>
    <cfRule type="duplicateValues" dxfId="199" priority="2276"/>
    <cfRule type="duplicateValues" dxfId="198" priority="2274"/>
    <cfRule type="duplicateValues" dxfId="197" priority="2273"/>
    <cfRule type="duplicateValues" dxfId="196" priority="2272"/>
    <cfRule type="duplicateValues" dxfId="195" priority="2271"/>
    <cfRule type="duplicateValues" dxfId="194" priority="2270"/>
    <cfRule type="duplicateValues" dxfId="193" priority="2275"/>
    <cfRule type="duplicateValues" dxfId="192" priority="2291"/>
    <cfRule type="duplicateValues" dxfId="191" priority="2269"/>
    <cfRule type="duplicateValues" dxfId="190" priority="2268"/>
    <cfRule type="duplicateValues" dxfId="189" priority="2267"/>
    <cfRule type="duplicateValues" dxfId="188" priority="2266"/>
    <cfRule type="duplicateValues" dxfId="187" priority="2290"/>
    <cfRule type="duplicateValues" dxfId="186" priority="2265"/>
    <cfRule type="duplicateValues" dxfId="185" priority="2264"/>
    <cfRule type="duplicateValues" dxfId="184" priority="2293"/>
    <cfRule type="duplicateValues" dxfId="183" priority="2292"/>
    <cfRule type="duplicateValues" dxfId="182" priority="2284"/>
    <cfRule type="duplicateValues" dxfId="181" priority="2289"/>
    <cfRule type="duplicateValues" dxfId="180" priority="2288"/>
    <cfRule type="duplicateValues" dxfId="179" priority="2287"/>
    <cfRule type="duplicateValues" dxfId="178" priority="2286"/>
    <cfRule type="duplicateValues" dxfId="177" priority="2285"/>
    <cfRule type="duplicateValues" dxfId="176" priority="2283"/>
    <cfRule type="duplicateValues" dxfId="175" priority="2282"/>
    <cfRule type="duplicateValues" dxfId="174" priority="2281"/>
  </conditionalFormatting>
  <conditionalFormatting sqref="A333:A334">
    <cfRule type="duplicateValues" dxfId="173" priority="2749"/>
    <cfRule type="duplicateValues" dxfId="172" priority="2748"/>
  </conditionalFormatting>
  <conditionalFormatting sqref="A334">
    <cfRule type="duplicateValues" dxfId="171" priority="2726"/>
    <cfRule type="duplicateValues" dxfId="170" priority="2735"/>
    <cfRule type="duplicateValues" dxfId="169" priority="2734"/>
    <cfRule type="duplicateValues" dxfId="168" priority="2733"/>
    <cfRule type="duplicateValues" dxfId="167" priority="2732"/>
    <cfRule type="duplicateValues" dxfId="166" priority="2731"/>
    <cfRule type="duplicateValues" dxfId="165" priority="2730"/>
    <cfRule type="duplicateValues" dxfId="164" priority="2729"/>
    <cfRule type="duplicateValues" dxfId="163" priority="2728"/>
    <cfRule type="duplicateValues" dxfId="162" priority="2727"/>
  </conditionalFormatting>
  <conditionalFormatting sqref="A336:A627">
    <cfRule type="duplicateValues" dxfId="161" priority="2715"/>
    <cfRule type="duplicateValues" dxfId="160" priority="2714"/>
    <cfRule type="duplicateValues" dxfId="159" priority="2716"/>
  </conditionalFormatting>
  <conditionalFormatting sqref="A590:A598">
    <cfRule type="duplicateValues" dxfId="158" priority="2223"/>
    <cfRule type="duplicateValues" dxfId="157" priority="2222"/>
    <cfRule type="duplicateValues" dxfId="156" priority="2221"/>
  </conditionalFormatting>
  <conditionalFormatting sqref="A599">
    <cfRule type="duplicateValues" dxfId="155" priority="2217"/>
    <cfRule type="duplicateValues" dxfId="154" priority="2218"/>
    <cfRule type="duplicateValues" dxfId="153" priority="2219"/>
    <cfRule type="duplicateValues" dxfId="152" priority="2214"/>
    <cfRule type="duplicateValues" dxfId="151" priority="2215"/>
    <cfRule type="duplicateValues" dxfId="150" priority="2216"/>
  </conditionalFormatting>
  <conditionalFormatting sqref="A600">
    <cfRule type="duplicateValues" dxfId="149" priority="2213"/>
    <cfRule type="duplicateValues" dxfId="148" priority="2212"/>
    <cfRule type="duplicateValues" dxfId="147" priority="2211"/>
  </conditionalFormatting>
  <conditionalFormatting sqref="A601">
    <cfRule type="duplicateValues" dxfId="146" priority="2431"/>
    <cfRule type="duplicateValues" dxfId="145" priority="2430"/>
    <cfRule type="duplicateValues" dxfId="144" priority="2429"/>
  </conditionalFormatting>
  <conditionalFormatting sqref="A602:A608">
    <cfRule type="duplicateValues" dxfId="143" priority="2205"/>
    <cfRule type="duplicateValues" dxfId="142" priority="2207"/>
    <cfRule type="duplicateValues" dxfId="141" priority="2206"/>
  </conditionalFormatting>
  <conditionalFormatting sqref="A609:A627">
    <cfRule type="duplicateValues" dxfId="140" priority="2416"/>
    <cfRule type="duplicateValues" dxfId="139" priority="2417"/>
    <cfRule type="duplicateValues" dxfId="138" priority="2415"/>
  </conditionalFormatting>
  <conditionalFormatting sqref="A628">
    <cfRule type="duplicateValues" dxfId="137" priority="2201"/>
    <cfRule type="duplicateValues" dxfId="136" priority="2200"/>
    <cfRule type="duplicateValues" dxfId="135" priority="2199"/>
    <cfRule type="duplicateValues" dxfId="134" priority="2197"/>
    <cfRule type="duplicateValues" dxfId="133" priority="2196"/>
    <cfRule type="duplicateValues" dxfId="132" priority="2198"/>
  </conditionalFormatting>
  <conditionalFormatting sqref="A629">
    <cfRule type="duplicateValues" dxfId="131" priority="2193"/>
    <cfRule type="duplicateValues" dxfId="130" priority="2195"/>
    <cfRule type="duplicateValues" dxfId="129" priority="2194"/>
    <cfRule type="duplicateValues" dxfId="128" priority="2192"/>
    <cfRule type="duplicateValues" dxfId="127" priority="2191"/>
    <cfRule type="duplicateValues" dxfId="126" priority="2190"/>
  </conditionalFormatting>
  <conditionalFormatting sqref="A630">
    <cfRule type="duplicateValues" dxfId="125" priority="2179"/>
    <cfRule type="duplicateValues" dxfId="124" priority="2178"/>
    <cfRule type="duplicateValues" dxfId="123" priority="2180"/>
    <cfRule type="duplicateValues" dxfId="122" priority="2183"/>
    <cfRule type="duplicateValues" dxfId="121" priority="2182"/>
    <cfRule type="duplicateValues" dxfId="120" priority="2181"/>
  </conditionalFormatting>
  <conditionalFormatting sqref="A631">
    <cfRule type="duplicateValues" dxfId="119" priority="2164"/>
    <cfRule type="duplicateValues" dxfId="118" priority="2161"/>
    <cfRule type="duplicateValues" dxfId="117" priority="2160"/>
    <cfRule type="duplicateValues" dxfId="116" priority="2162"/>
    <cfRule type="duplicateValues" dxfId="115" priority="2163"/>
    <cfRule type="duplicateValues" dxfId="114" priority="2165"/>
  </conditionalFormatting>
  <conditionalFormatting sqref="A632">
    <cfRule type="duplicateValues" dxfId="113" priority="2154"/>
    <cfRule type="duplicateValues" dxfId="112" priority="2155"/>
    <cfRule type="duplicateValues" dxfId="111" priority="2159"/>
    <cfRule type="duplicateValues" dxfId="110" priority="2158"/>
    <cfRule type="duplicateValues" dxfId="109" priority="2157"/>
    <cfRule type="duplicateValues" dxfId="108" priority="2156"/>
  </conditionalFormatting>
  <conditionalFormatting sqref="A633">
    <cfRule type="duplicateValues" dxfId="107" priority="2151"/>
    <cfRule type="duplicateValues" dxfId="106" priority="2152"/>
    <cfRule type="duplicateValues" dxfId="105" priority="2153"/>
    <cfRule type="duplicateValues" dxfId="104" priority="2149"/>
    <cfRule type="duplicateValues" dxfId="103" priority="2150"/>
    <cfRule type="duplicateValues" dxfId="102" priority="2148"/>
  </conditionalFormatting>
  <conditionalFormatting sqref="A634">
    <cfRule type="duplicateValues" dxfId="101" priority="2111"/>
    <cfRule type="duplicateValues" dxfId="100" priority="2110"/>
    <cfRule type="duplicateValues" dxfId="99" priority="2109"/>
    <cfRule type="duplicateValues" dxfId="98" priority="2108"/>
    <cfRule type="duplicateValues" dxfId="97" priority="2107"/>
    <cfRule type="duplicateValues" dxfId="96" priority="2106"/>
  </conditionalFormatting>
  <conditionalFormatting sqref="A635">
    <cfRule type="duplicateValues" dxfId="95" priority="2101"/>
    <cfRule type="duplicateValues" dxfId="94" priority="2100"/>
    <cfRule type="duplicateValues" dxfId="93" priority="2105"/>
    <cfRule type="duplicateValues" dxfId="92" priority="2104"/>
    <cfRule type="duplicateValues" dxfId="91" priority="2103"/>
    <cfRule type="duplicateValues" dxfId="90" priority="2102"/>
  </conditionalFormatting>
  <conditionalFormatting sqref="A636:A641">
    <cfRule type="duplicateValues" dxfId="89" priority="2381"/>
    <cfRule type="duplicateValues" dxfId="88" priority="2380"/>
    <cfRule type="duplicateValues" dxfId="87" priority="2379"/>
  </conditionalFormatting>
  <conditionalFormatting sqref="A642:A1048576 A1:A635">
    <cfRule type="duplicateValues" dxfId="86" priority="194"/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ورقة5"/>
  <dimension ref="A1:AW641"/>
  <sheetViews>
    <sheetView rightToLeft="1" workbookViewId="0">
      <pane xSplit="2" ySplit="2" topLeftCell="G3" activePane="bottomRight" state="frozen"/>
      <selection pane="topRight" activeCell="C1" sqref="C1"/>
      <selection pane="bottomLeft" activeCell="A3" sqref="A3"/>
      <selection pane="bottomRight" activeCell="A5" sqref="A5"/>
    </sheetView>
  </sheetViews>
  <sheetFormatPr defaultColWidth="9" defaultRowHeight="20.25" customHeight="1" x14ac:dyDescent="0.25"/>
  <cols>
    <col min="1" max="1" width="11.09765625" style="230" bestFit="1" customWidth="1"/>
    <col min="2" max="2" width="21.3984375" style="230" bestFit="1" customWidth="1"/>
    <col min="3" max="3" width="18.3984375" style="230" bestFit="1" customWidth="1"/>
    <col min="4" max="4" width="20.3984375" style="230" bestFit="1" customWidth="1"/>
    <col min="5" max="5" width="6.3984375" style="230" bestFit="1" customWidth="1"/>
    <col min="6" max="6" width="10.3984375" style="240" bestFit="1" customWidth="1"/>
    <col min="7" max="7" width="13.3984375" style="230" bestFit="1" customWidth="1"/>
    <col min="8" max="8" width="12" style="230" bestFit="1" customWidth="1"/>
    <col min="9" max="9" width="13.09765625" style="230" bestFit="1" customWidth="1"/>
    <col min="10" max="11" width="9.3984375" style="230" customWidth="1"/>
    <col min="12" max="12" width="11.09765625" style="230" customWidth="1"/>
    <col min="13" max="13" width="8.09765625" style="230" customWidth="1"/>
    <col min="14" max="14" width="9.3984375" style="230" customWidth="1"/>
    <col min="15" max="15" width="10.8984375" style="231" customWidth="1"/>
    <col min="16" max="16" width="14.69921875" style="230" bestFit="1" customWidth="1"/>
    <col min="17" max="17" width="10.3984375" style="230" customWidth="1"/>
    <col min="18" max="22" width="13.59765625" style="230" customWidth="1"/>
    <col min="23" max="24" width="18.3984375" style="230" customWidth="1"/>
    <col min="25" max="25" width="36.09765625" style="230" customWidth="1"/>
    <col min="26" max="26" width="23.3984375" style="230" customWidth="1"/>
    <col min="27" max="28" width="15.3984375" style="230" customWidth="1"/>
    <col min="29" max="29" width="45.09765625" style="230" customWidth="1"/>
    <col min="30" max="31" width="13.3984375" style="230" customWidth="1"/>
    <col min="32" max="32" width="9" style="230" customWidth="1"/>
    <col min="33" max="33" width="13" style="230" customWidth="1"/>
    <col min="34" max="34" width="13.59765625" style="230" customWidth="1"/>
    <col min="35" max="35" width="10.8984375" style="230" bestFit="1" customWidth="1"/>
    <col min="36" max="36" width="40.8984375" style="230" customWidth="1"/>
    <col min="37" max="37" width="16.59765625" style="230" customWidth="1"/>
    <col min="38" max="39" width="9" style="230"/>
    <col min="40" max="40" width="16.8984375" style="230" customWidth="1"/>
    <col min="41" max="41" width="11.8984375" style="230" customWidth="1"/>
    <col min="42" max="42" width="15.3984375" style="230" customWidth="1"/>
    <col min="43" max="48" width="9" style="230"/>
    <col min="49" max="49" width="11.8984375" style="230" bestFit="1" customWidth="1"/>
    <col min="50" max="16384" width="9" style="230"/>
  </cols>
  <sheetData>
    <row r="1" spans="1:49" ht="20.25" customHeight="1" x14ac:dyDescent="0.25">
      <c r="A1" s="230">
        <v>1</v>
      </c>
      <c r="B1" s="230">
        <v>2</v>
      </c>
      <c r="C1" s="230">
        <v>3</v>
      </c>
      <c r="D1" s="230">
        <v>4</v>
      </c>
      <c r="E1" s="230">
        <v>5</v>
      </c>
      <c r="F1" s="240">
        <v>6</v>
      </c>
      <c r="G1" s="230">
        <v>7</v>
      </c>
      <c r="H1" s="230">
        <v>8</v>
      </c>
      <c r="I1" s="230">
        <v>9</v>
      </c>
      <c r="J1" s="230">
        <v>10</v>
      </c>
      <c r="K1" s="230">
        <v>11</v>
      </c>
      <c r="L1" s="230">
        <v>12</v>
      </c>
      <c r="M1" s="230">
        <v>13</v>
      </c>
      <c r="N1" s="230">
        <v>14</v>
      </c>
      <c r="O1" s="230">
        <v>15</v>
      </c>
      <c r="P1" s="230">
        <v>16</v>
      </c>
      <c r="Q1" s="230">
        <v>17</v>
      </c>
      <c r="R1" s="230">
        <v>18</v>
      </c>
      <c r="S1" s="230">
        <v>19</v>
      </c>
      <c r="T1" s="230">
        <v>20</v>
      </c>
      <c r="U1" s="230">
        <v>21</v>
      </c>
      <c r="V1" s="230">
        <v>22</v>
      </c>
      <c r="W1" s="230">
        <v>23</v>
      </c>
      <c r="X1" s="230">
        <v>24</v>
      </c>
      <c r="Y1" s="230">
        <v>25</v>
      </c>
      <c r="Z1" s="230">
        <v>26</v>
      </c>
      <c r="AA1" s="230">
        <v>27</v>
      </c>
      <c r="AB1" s="230">
        <v>28</v>
      </c>
      <c r="AC1" s="230">
        <v>29</v>
      </c>
      <c r="AD1" s="230">
        <v>30</v>
      </c>
      <c r="AE1" s="230">
        <v>31</v>
      </c>
      <c r="AF1" s="230">
        <v>32</v>
      </c>
      <c r="AG1" s="230">
        <v>33</v>
      </c>
      <c r="AH1" s="230">
        <v>34</v>
      </c>
      <c r="AI1" s="230">
        <v>35</v>
      </c>
      <c r="AJ1" s="230">
        <v>36</v>
      </c>
      <c r="AL1" s="230">
        <v>38</v>
      </c>
      <c r="AM1" s="230">
        <v>39</v>
      </c>
      <c r="AN1" s="230">
        <v>40</v>
      </c>
      <c r="AO1" s="230">
        <v>41</v>
      </c>
      <c r="AP1" s="230">
        <v>42</v>
      </c>
      <c r="AQ1" s="230">
        <v>43</v>
      </c>
      <c r="AR1" s="230">
        <v>44</v>
      </c>
    </row>
    <row r="2" spans="1:49" s="234" customFormat="1" ht="20.25" customHeight="1" x14ac:dyDescent="0.3">
      <c r="A2" s="232" t="s">
        <v>844</v>
      </c>
      <c r="B2" s="232" t="s">
        <v>848</v>
      </c>
      <c r="C2" s="232" t="s">
        <v>62</v>
      </c>
      <c r="D2" s="232" t="s">
        <v>63</v>
      </c>
      <c r="E2" s="232" t="s">
        <v>55</v>
      </c>
      <c r="F2" s="233" t="s">
        <v>52</v>
      </c>
      <c r="G2" s="232" t="s">
        <v>53</v>
      </c>
      <c r="H2" s="232" t="s">
        <v>54</v>
      </c>
      <c r="I2" s="232" t="s">
        <v>88</v>
      </c>
      <c r="J2" s="232" t="s">
        <v>98</v>
      </c>
      <c r="K2" s="232" t="s">
        <v>43</v>
      </c>
      <c r="L2" s="232" t="s">
        <v>44</v>
      </c>
      <c r="M2" s="232" t="s">
        <v>849</v>
      </c>
      <c r="N2" s="232" t="s">
        <v>6</v>
      </c>
      <c r="O2" s="232" t="s">
        <v>202</v>
      </c>
      <c r="P2" s="233" t="s">
        <v>850</v>
      </c>
      <c r="Q2" s="232" t="s">
        <v>232</v>
      </c>
      <c r="R2" s="232"/>
      <c r="S2" s="232"/>
      <c r="T2" s="232"/>
      <c r="U2" s="232"/>
      <c r="V2" s="232"/>
      <c r="W2" s="232"/>
      <c r="X2" s="232"/>
      <c r="Y2" s="232" t="s">
        <v>1168</v>
      </c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 t="s">
        <v>853</v>
      </c>
      <c r="AO2" s="232" t="s">
        <v>854</v>
      </c>
      <c r="AP2" s="232" t="s">
        <v>1165</v>
      </c>
      <c r="AQ2" s="232" t="s">
        <v>1172</v>
      </c>
      <c r="AR2" s="232" t="s">
        <v>1176</v>
      </c>
      <c r="AS2" s="232"/>
      <c r="AV2" s="235" t="s">
        <v>851</v>
      </c>
      <c r="AW2" s="235" t="s">
        <v>852</v>
      </c>
    </row>
    <row r="3" spans="1:49" customFormat="1" ht="46.8" x14ac:dyDescent="0.3">
      <c r="A3" s="241">
        <v>421516</v>
      </c>
      <c r="B3" s="241" t="s">
        <v>1754</v>
      </c>
      <c r="C3" s="256" t="s">
        <v>454</v>
      </c>
      <c r="D3" s="257" t="s">
        <v>1748</v>
      </c>
      <c r="E3" s="230"/>
      <c r="F3" s="247"/>
      <c r="G3" s="246"/>
      <c r="H3" s="246"/>
      <c r="I3" s="241" t="s">
        <v>112</v>
      </c>
      <c r="J3" s="246"/>
      <c r="K3" s="246"/>
      <c r="L3" s="246"/>
      <c r="M3" s="230"/>
      <c r="N3" s="230"/>
      <c r="O3" s="234"/>
      <c r="P3" s="248"/>
      <c r="Q3" s="234"/>
      <c r="R3" s="246"/>
      <c r="S3" s="246"/>
      <c r="T3" s="246"/>
      <c r="U3" s="246"/>
      <c r="V3" s="246"/>
      <c r="W3" s="246"/>
      <c r="X3" s="246"/>
      <c r="Y3" s="246" t="s">
        <v>1805</v>
      </c>
      <c r="Z3" s="246"/>
      <c r="AA3" s="246"/>
      <c r="AB3" s="230"/>
      <c r="AC3" s="250"/>
      <c r="AD3" s="236"/>
      <c r="AE3" s="250"/>
      <c r="AF3" s="236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</row>
    <row r="4" spans="1:49" customFormat="1" ht="31.2" x14ac:dyDescent="0.3">
      <c r="A4" s="241">
        <v>402450</v>
      </c>
      <c r="B4" s="241" t="s">
        <v>1802</v>
      </c>
      <c r="C4" s="256" t="s">
        <v>1803</v>
      </c>
      <c r="D4" s="257" t="s">
        <v>1804</v>
      </c>
      <c r="E4" s="230"/>
      <c r="F4" s="247"/>
      <c r="G4" s="246"/>
      <c r="H4" s="246"/>
      <c r="I4" s="241" t="s">
        <v>112</v>
      </c>
      <c r="J4" s="246"/>
      <c r="K4" s="246"/>
      <c r="L4" s="246"/>
      <c r="M4" s="230"/>
      <c r="N4" s="230"/>
      <c r="O4" s="234"/>
      <c r="P4" s="248"/>
      <c r="Q4" s="234"/>
      <c r="R4" s="246"/>
      <c r="S4" s="246"/>
      <c r="T4" s="246"/>
      <c r="U4" s="246"/>
      <c r="V4" s="246"/>
      <c r="W4" s="246"/>
      <c r="X4" s="246"/>
      <c r="Y4" s="246" t="s">
        <v>1806</v>
      </c>
      <c r="Z4" s="246"/>
      <c r="AA4" s="246"/>
      <c r="AB4" s="230"/>
      <c r="AC4" s="250"/>
      <c r="AD4" s="236"/>
      <c r="AE4" s="250"/>
      <c r="AF4" s="236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</row>
    <row r="5" spans="1:49" customFormat="1" ht="31.2" x14ac:dyDescent="0.3">
      <c r="A5" s="241">
        <v>405106</v>
      </c>
      <c r="B5" s="241" t="s">
        <v>1800</v>
      </c>
      <c r="C5" s="256" t="s">
        <v>557</v>
      </c>
      <c r="D5" s="257"/>
      <c r="E5" s="230"/>
      <c r="F5" s="247"/>
      <c r="G5" s="246"/>
      <c r="H5" s="246"/>
      <c r="I5" s="241" t="s">
        <v>112</v>
      </c>
      <c r="J5" s="246"/>
      <c r="K5" s="246"/>
      <c r="L5" s="246"/>
      <c r="M5" s="230"/>
      <c r="N5" s="230"/>
      <c r="O5" s="234"/>
      <c r="P5" s="248"/>
      <c r="Q5" s="234"/>
      <c r="R5" s="246"/>
      <c r="S5" s="246"/>
      <c r="T5" s="246"/>
      <c r="U5" s="246"/>
      <c r="V5" s="246"/>
      <c r="W5" s="246"/>
      <c r="X5" s="246"/>
      <c r="Y5" s="246" t="s">
        <v>1806</v>
      </c>
      <c r="Z5" s="246"/>
      <c r="AA5" s="246"/>
      <c r="AB5" s="230"/>
      <c r="AC5" s="250"/>
      <c r="AD5" s="236"/>
      <c r="AE5" s="250"/>
      <c r="AF5" s="236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</row>
    <row r="6" spans="1:49" customFormat="1" ht="31.2" x14ac:dyDescent="0.3">
      <c r="A6" s="241">
        <v>407454</v>
      </c>
      <c r="B6" s="241" t="s">
        <v>1756</v>
      </c>
      <c r="C6" s="256" t="s">
        <v>451</v>
      </c>
      <c r="D6" s="257" t="s">
        <v>416</v>
      </c>
      <c r="E6" s="230"/>
      <c r="F6" s="247"/>
      <c r="G6" s="246"/>
      <c r="H6" s="246"/>
      <c r="I6" s="241" t="s">
        <v>112</v>
      </c>
      <c r="J6" s="246"/>
      <c r="K6" s="246"/>
      <c r="L6" s="246"/>
      <c r="M6" s="230"/>
      <c r="N6" s="230"/>
      <c r="O6" s="234"/>
      <c r="P6" s="248"/>
      <c r="Q6" s="234"/>
      <c r="R6" s="246"/>
      <c r="S6" s="246"/>
      <c r="T6" s="246"/>
      <c r="U6" s="246"/>
      <c r="V6" s="246"/>
      <c r="W6" s="246"/>
      <c r="X6" s="246"/>
      <c r="Y6" s="246" t="s">
        <v>1806</v>
      </c>
      <c r="Z6" s="246"/>
      <c r="AA6" s="246"/>
      <c r="AB6" s="230"/>
      <c r="AC6" s="250"/>
      <c r="AD6" s="236"/>
      <c r="AE6" s="250"/>
      <c r="AF6" s="236"/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0"/>
      <c r="AR6" s="250"/>
      <c r="AS6" s="250"/>
      <c r="AT6" s="250"/>
      <c r="AU6" s="250"/>
      <c r="AV6" s="250"/>
      <c r="AW6" s="250"/>
    </row>
    <row r="7" spans="1:49" customFormat="1" ht="31.2" x14ac:dyDescent="0.3">
      <c r="A7" s="241">
        <v>411275</v>
      </c>
      <c r="B7" s="241" t="s">
        <v>1763</v>
      </c>
      <c r="C7" s="256" t="s">
        <v>636</v>
      </c>
      <c r="D7" s="257" t="s">
        <v>1764</v>
      </c>
      <c r="E7" s="230"/>
      <c r="F7" s="247"/>
      <c r="G7" s="246"/>
      <c r="H7" s="246"/>
      <c r="I7" s="241" t="s">
        <v>112</v>
      </c>
      <c r="J7" s="246"/>
      <c r="K7" s="246"/>
      <c r="L7" s="246"/>
      <c r="M7" s="230"/>
      <c r="N7" s="230"/>
      <c r="O7" s="234"/>
      <c r="P7" s="248"/>
      <c r="Q7" s="234"/>
      <c r="R7" s="246"/>
      <c r="S7" s="246"/>
      <c r="T7" s="246"/>
      <c r="U7" s="246"/>
      <c r="V7" s="246"/>
      <c r="W7" s="246"/>
      <c r="X7" s="246"/>
      <c r="Y7" s="246" t="s">
        <v>1806</v>
      </c>
      <c r="Z7" s="246"/>
      <c r="AA7" s="246"/>
      <c r="AB7" s="230"/>
      <c r="AC7" s="250"/>
      <c r="AD7" s="236"/>
      <c r="AE7" s="250"/>
      <c r="AF7" s="236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0"/>
      <c r="AR7" s="250"/>
      <c r="AS7" s="250"/>
      <c r="AT7" s="250"/>
      <c r="AU7" s="250"/>
      <c r="AV7" s="250"/>
      <c r="AW7" s="250"/>
    </row>
    <row r="8" spans="1:49" customFormat="1" ht="31.2" x14ac:dyDescent="0.3">
      <c r="A8" s="241">
        <v>411878</v>
      </c>
      <c r="B8" s="241" t="s">
        <v>1765</v>
      </c>
      <c r="C8" s="256" t="s">
        <v>915</v>
      </c>
      <c r="D8" s="257" t="s">
        <v>1766</v>
      </c>
      <c r="E8" s="230"/>
      <c r="F8" s="247"/>
      <c r="G8" s="246"/>
      <c r="H8" s="246"/>
      <c r="I8" s="241" t="s">
        <v>112</v>
      </c>
      <c r="J8" s="246"/>
      <c r="K8" s="246"/>
      <c r="L8" s="246"/>
      <c r="M8" s="230"/>
      <c r="N8" s="230"/>
      <c r="O8" s="234"/>
      <c r="P8" s="248"/>
      <c r="Q8" s="234"/>
      <c r="R8" s="246"/>
      <c r="S8" s="246"/>
      <c r="T8" s="246"/>
      <c r="U8" s="246"/>
      <c r="V8" s="246"/>
      <c r="W8" s="246"/>
      <c r="X8" s="246"/>
      <c r="Y8" s="246" t="s">
        <v>1806</v>
      </c>
      <c r="Z8" s="246"/>
      <c r="AA8" s="246"/>
      <c r="AB8" s="230"/>
      <c r="AC8" s="250"/>
      <c r="AD8" s="236"/>
      <c r="AE8" s="250"/>
      <c r="AF8" s="236"/>
      <c r="AG8" s="250"/>
      <c r="AH8" s="250"/>
      <c r="AI8" s="250"/>
      <c r="AJ8" s="250"/>
      <c r="AK8" s="250"/>
      <c r="AL8" s="250"/>
      <c r="AM8" s="250"/>
      <c r="AN8" s="250"/>
      <c r="AO8" s="250"/>
      <c r="AP8" s="250"/>
      <c r="AQ8" s="250"/>
      <c r="AR8" s="250"/>
      <c r="AS8" s="250"/>
      <c r="AT8" s="250"/>
      <c r="AU8" s="250"/>
      <c r="AV8" s="250"/>
      <c r="AW8" s="250"/>
    </row>
    <row r="9" spans="1:49" customFormat="1" ht="31.2" x14ac:dyDescent="0.3">
      <c r="A9" s="241">
        <v>413170</v>
      </c>
      <c r="B9" s="241" t="s">
        <v>1785</v>
      </c>
      <c r="C9" s="256" t="s">
        <v>273</v>
      </c>
      <c r="D9" s="257" t="s">
        <v>1786</v>
      </c>
      <c r="E9" s="230"/>
      <c r="F9" s="247"/>
      <c r="G9" s="246"/>
      <c r="H9" s="246"/>
      <c r="I9" s="241" t="s">
        <v>112</v>
      </c>
      <c r="J9" s="246"/>
      <c r="K9" s="246"/>
      <c r="L9" s="246"/>
      <c r="M9" s="230"/>
      <c r="N9" s="230"/>
      <c r="O9" s="234"/>
      <c r="P9" s="248"/>
      <c r="Q9" s="234"/>
      <c r="R9" s="246"/>
      <c r="S9" s="246"/>
      <c r="T9" s="246"/>
      <c r="U9" s="246"/>
      <c r="V9" s="246"/>
      <c r="W9" s="246"/>
      <c r="X9" s="246"/>
      <c r="Y9" s="246" t="s">
        <v>1806</v>
      </c>
      <c r="Z9" s="246"/>
      <c r="AA9" s="246"/>
      <c r="AB9" s="230"/>
      <c r="AC9" s="250"/>
      <c r="AD9" s="236"/>
      <c r="AE9" s="250"/>
      <c r="AF9" s="236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</row>
    <row r="10" spans="1:49" customFormat="1" ht="31.2" x14ac:dyDescent="0.3">
      <c r="A10" s="241">
        <v>413274</v>
      </c>
      <c r="B10" s="241" t="s">
        <v>1767</v>
      </c>
      <c r="C10" s="256" t="s">
        <v>339</v>
      </c>
      <c r="D10" s="257" t="s">
        <v>296</v>
      </c>
      <c r="E10" s="230"/>
      <c r="F10" s="247"/>
      <c r="G10" s="246"/>
      <c r="H10" s="246"/>
      <c r="I10" s="241" t="s">
        <v>112</v>
      </c>
      <c r="J10" s="246"/>
      <c r="K10" s="246"/>
      <c r="L10" s="246"/>
      <c r="M10" s="230"/>
      <c r="N10" s="230"/>
      <c r="O10" s="234"/>
      <c r="P10" s="248"/>
      <c r="Q10" s="234"/>
      <c r="R10" s="246"/>
      <c r="S10" s="246"/>
      <c r="T10" s="246"/>
      <c r="U10" s="246"/>
      <c r="V10" s="246"/>
      <c r="W10" s="246"/>
      <c r="X10" s="246"/>
      <c r="Y10" s="246" t="s">
        <v>1806</v>
      </c>
      <c r="Z10" s="246"/>
      <c r="AA10" s="246"/>
      <c r="AB10" s="230"/>
      <c r="AC10" s="250"/>
      <c r="AD10" s="236"/>
      <c r="AE10" s="250"/>
      <c r="AF10" s="236"/>
      <c r="AG10" s="250"/>
      <c r="AH10" s="250"/>
      <c r="AI10" s="250"/>
      <c r="AJ10" s="250"/>
      <c r="AK10" s="250"/>
      <c r="AL10" s="250"/>
      <c r="AM10" s="250"/>
      <c r="AN10" s="250"/>
      <c r="AO10" s="250"/>
      <c r="AP10" s="250"/>
      <c r="AQ10" s="250"/>
      <c r="AR10" s="250"/>
      <c r="AS10" s="250"/>
      <c r="AT10" s="250"/>
      <c r="AU10" s="250"/>
      <c r="AV10" s="250"/>
      <c r="AW10" s="250"/>
    </row>
    <row r="11" spans="1:49" customFormat="1" ht="31.2" x14ac:dyDescent="0.3">
      <c r="A11" s="241">
        <v>414261</v>
      </c>
      <c r="B11" s="241" t="s">
        <v>1750</v>
      </c>
      <c r="C11" s="256" t="s">
        <v>900</v>
      </c>
      <c r="D11" s="257" t="s">
        <v>291</v>
      </c>
      <c r="E11" s="230"/>
      <c r="F11" s="247"/>
      <c r="G11" s="246"/>
      <c r="H11" s="246"/>
      <c r="I11" s="241" t="s">
        <v>112</v>
      </c>
      <c r="J11" s="246"/>
      <c r="K11" s="246"/>
      <c r="L11" s="246"/>
      <c r="M11" s="230"/>
      <c r="N11" s="230"/>
      <c r="O11" s="234"/>
      <c r="P11" s="248"/>
      <c r="Q11" s="234"/>
      <c r="R11" s="246"/>
      <c r="S11" s="246"/>
      <c r="T11" s="246"/>
      <c r="U11" s="246"/>
      <c r="V11" s="246"/>
      <c r="W11" s="246"/>
      <c r="X11" s="246"/>
      <c r="Y11" s="246" t="s">
        <v>1806</v>
      </c>
      <c r="Z11" s="246"/>
      <c r="AA11" s="246"/>
      <c r="AB11" s="230"/>
      <c r="AC11" s="250"/>
      <c r="AD11" s="236"/>
      <c r="AE11" s="250"/>
      <c r="AF11" s="236"/>
      <c r="AG11" s="250"/>
      <c r="AH11" s="250"/>
      <c r="AI11" s="250"/>
      <c r="AJ11" s="250"/>
      <c r="AK11" s="250"/>
      <c r="AL11" s="250"/>
      <c r="AM11" s="250"/>
      <c r="AN11" s="250"/>
      <c r="AO11" s="250"/>
      <c r="AP11" s="250"/>
      <c r="AQ11" s="250"/>
      <c r="AR11" s="250"/>
      <c r="AS11" s="250"/>
      <c r="AT11" s="250"/>
      <c r="AU11" s="250"/>
      <c r="AV11" s="250"/>
      <c r="AW11" s="250"/>
    </row>
    <row r="12" spans="1:49" customFormat="1" ht="31.2" x14ac:dyDescent="0.3">
      <c r="A12" s="241">
        <v>414384</v>
      </c>
      <c r="B12" s="241" t="s">
        <v>1774</v>
      </c>
      <c r="C12" s="256" t="s">
        <v>341</v>
      </c>
      <c r="D12" s="257" t="s">
        <v>265</v>
      </c>
      <c r="E12" s="230"/>
      <c r="F12" s="247"/>
      <c r="G12" s="246"/>
      <c r="H12" s="246"/>
      <c r="I12" s="241" t="s">
        <v>112</v>
      </c>
      <c r="J12" s="246"/>
      <c r="K12" s="246"/>
      <c r="L12" s="246"/>
      <c r="M12" s="230"/>
      <c r="N12" s="230"/>
      <c r="O12" s="234"/>
      <c r="P12" s="248"/>
      <c r="Q12" s="234"/>
      <c r="R12" s="246"/>
      <c r="S12" s="246"/>
      <c r="T12" s="246"/>
      <c r="U12" s="246"/>
      <c r="V12" s="246"/>
      <c r="W12" s="246"/>
      <c r="X12" s="246"/>
      <c r="Y12" s="246" t="s">
        <v>1806</v>
      </c>
      <c r="Z12" s="246"/>
      <c r="AA12" s="246"/>
      <c r="AB12" s="230"/>
      <c r="AC12" s="250"/>
      <c r="AD12" s="236"/>
      <c r="AE12" s="250"/>
      <c r="AF12" s="236"/>
      <c r="AG12" s="250"/>
      <c r="AH12" s="250"/>
      <c r="AI12" s="250"/>
      <c r="AJ12" s="250"/>
      <c r="AK12" s="250"/>
      <c r="AL12" s="250"/>
      <c r="AM12" s="250"/>
      <c r="AN12" s="250"/>
      <c r="AO12" s="250"/>
      <c r="AP12" s="250"/>
      <c r="AQ12" s="250"/>
      <c r="AR12" s="250"/>
      <c r="AS12" s="250"/>
      <c r="AT12" s="250"/>
      <c r="AU12" s="250"/>
      <c r="AV12" s="250"/>
      <c r="AW12" s="250"/>
    </row>
    <row r="13" spans="1:49" customFormat="1" ht="31.2" x14ac:dyDescent="0.3">
      <c r="A13" s="241">
        <v>414471</v>
      </c>
      <c r="B13" s="241" t="s">
        <v>1777</v>
      </c>
      <c r="C13" s="256" t="s">
        <v>245</v>
      </c>
      <c r="D13" s="257" t="s">
        <v>1778</v>
      </c>
      <c r="E13" s="230"/>
      <c r="F13" s="247"/>
      <c r="G13" s="246"/>
      <c r="H13" s="246"/>
      <c r="I13" s="241" t="s">
        <v>112</v>
      </c>
      <c r="J13" s="246"/>
      <c r="K13" s="246"/>
      <c r="L13" s="246"/>
      <c r="M13" s="230"/>
      <c r="N13" s="230"/>
      <c r="O13" s="234"/>
      <c r="P13" s="248"/>
      <c r="Q13" s="234"/>
      <c r="R13" s="246"/>
      <c r="S13" s="246"/>
      <c r="T13" s="246"/>
      <c r="U13" s="246"/>
      <c r="V13" s="246"/>
      <c r="W13" s="246"/>
      <c r="X13" s="246"/>
      <c r="Y13" s="246" t="s">
        <v>1806</v>
      </c>
      <c r="Z13" s="246"/>
      <c r="AA13" s="246"/>
      <c r="AB13" s="230"/>
      <c r="AC13" s="250"/>
      <c r="AD13" s="236"/>
      <c r="AE13" s="250"/>
      <c r="AF13" s="236"/>
      <c r="AG13" s="250"/>
      <c r="AH13" s="250"/>
      <c r="AI13" s="250"/>
      <c r="AJ13" s="250"/>
      <c r="AK13" s="250"/>
      <c r="AL13" s="250"/>
      <c r="AM13" s="250"/>
      <c r="AN13" s="250"/>
      <c r="AO13" s="250"/>
      <c r="AP13" s="250"/>
      <c r="AQ13" s="250"/>
      <c r="AR13" s="250"/>
      <c r="AS13" s="250"/>
      <c r="AT13" s="250"/>
      <c r="AU13" s="250"/>
      <c r="AV13" s="250"/>
      <c r="AW13" s="250"/>
    </row>
    <row r="14" spans="1:49" customFormat="1" ht="31.2" x14ac:dyDescent="0.3">
      <c r="A14" s="241">
        <v>414587</v>
      </c>
      <c r="B14" s="241" t="s">
        <v>1757</v>
      </c>
      <c r="C14" s="256" t="s">
        <v>423</v>
      </c>
      <c r="D14" s="257" t="s">
        <v>1758</v>
      </c>
      <c r="E14" s="230"/>
      <c r="F14" s="247"/>
      <c r="G14" s="246"/>
      <c r="H14" s="246"/>
      <c r="I14" s="241" t="s">
        <v>112</v>
      </c>
      <c r="J14" s="246"/>
      <c r="K14" s="246"/>
      <c r="L14" s="246"/>
      <c r="M14" s="230"/>
      <c r="N14" s="230"/>
      <c r="O14" s="234"/>
      <c r="P14" s="248"/>
      <c r="Q14" s="234"/>
      <c r="R14" s="246"/>
      <c r="S14" s="246"/>
      <c r="T14" s="246"/>
      <c r="U14" s="246"/>
      <c r="V14" s="246"/>
      <c r="W14" s="246"/>
      <c r="X14" s="246"/>
      <c r="Y14" s="246" t="s">
        <v>1806</v>
      </c>
      <c r="Z14" s="246"/>
      <c r="AA14" s="246"/>
      <c r="AB14" s="230"/>
      <c r="AC14" s="250"/>
      <c r="AD14" s="236"/>
      <c r="AE14" s="250"/>
      <c r="AF14" s="236"/>
      <c r="AG14" s="250"/>
      <c r="AH14" s="250"/>
      <c r="AI14" s="250"/>
      <c r="AJ14" s="250"/>
      <c r="AK14" s="250"/>
      <c r="AL14" s="250"/>
      <c r="AM14" s="250"/>
      <c r="AN14" s="250"/>
      <c r="AO14" s="250"/>
      <c r="AP14" s="250"/>
      <c r="AQ14" s="250"/>
      <c r="AR14" s="250"/>
      <c r="AS14" s="250"/>
      <c r="AT14" s="250"/>
      <c r="AU14" s="250"/>
      <c r="AV14" s="250"/>
      <c r="AW14" s="250"/>
    </row>
    <row r="15" spans="1:49" customFormat="1" ht="31.2" x14ac:dyDescent="0.3">
      <c r="A15" s="241">
        <v>414923</v>
      </c>
      <c r="B15" s="241" t="s">
        <v>1759</v>
      </c>
      <c r="C15" s="256" t="s">
        <v>279</v>
      </c>
      <c r="D15" s="257" t="s">
        <v>344</v>
      </c>
      <c r="E15" s="230"/>
      <c r="F15" s="247"/>
      <c r="G15" s="246"/>
      <c r="H15" s="246"/>
      <c r="I15" s="241" t="s">
        <v>112</v>
      </c>
      <c r="J15" s="246"/>
      <c r="K15" s="246"/>
      <c r="L15" s="246"/>
      <c r="M15" s="230"/>
      <c r="N15" s="230"/>
      <c r="O15" s="234"/>
      <c r="P15" s="248"/>
      <c r="Q15" s="234"/>
      <c r="R15" s="246"/>
      <c r="S15" s="246"/>
      <c r="T15" s="246"/>
      <c r="U15" s="246"/>
      <c r="V15" s="246"/>
      <c r="W15" s="246"/>
      <c r="X15" s="246"/>
      <c r="Y15" s="246" t="s">
        <v>1806</v>
      </c>
      <c r="Z15" s="246"/>
      <c r="AA15" s="246"/>
      <c r="AB15" s="230"/>
      <c r="AC15" s="250"/>
      <c r="AD15" s="236"/>
      <c r="AE15" s="250"/>
      <c r="AF15" s="236"/>
      <c r="AG15" s="250"/>
      <c r="AH15" s="250"/>
      <c r="AI15" s="250"/>
      <c r="AJ15" s="250"/>
      <c r="AK15" s="250"/>
      <c r="AL15" s="250"/>
      <c r="AM15" s="250"/>
      <c r="AN15" s="250"/>
      <c r="AO15" s="250"/>
      <c r="AP15" s="250"/>
      <c r="AQ15" s="250"/>
      <c r="AR15" s="250"/>
      <c r="AS15" s="250"/>
      <c r="AT15" s="250"/>
      <c r="AU15" s="250"/>
      <c r="AV15" s="250"/>
      <c r="AW15" s="250"/>
    </row>
    <row r="16" spans="1:49" customFormat="1" ht="31.2" x14ac:dyDescent="0.3">
      <c r="A16" s="241">
        <v>414948</v>
      </c>
      <c r="B16" s="241" t="s">
        <v>1768</v>
      </c>
      <c r="C16" s="256" t="s">
        <v>349</v>
      </c>
      <c r="D16" s="257" t="s">
        <v>344</v>
      </c>
      <c r="E16" s="230"/>
      <c r="F16" s="247"/>
      <c r="G16" s="246"/>
      <c r="H16" s="246"/>
      <c r="I16" s="241" t="s">
        <v>112</v>
      </c>
      <c r="J16" s="246"/>
      <c r="K16" s="246"/>
      <c r="L16" s="246"/>
      <c r="M16" s="230"/>
      <c r="N16" s="230"/>
      <c r="O16" s="234"/>
      <c r="P16" s="248"/>
      <c r="Q16" s="234"/>
      <c r="R16" s="246"/>
      <c r="S16" s="246"/>
      <c r="T16" s="246"/>
      <c r="U16" s="246"/>
      <c r="V16" s="246"/>
      <c r="W16" s="246"/>
      <c r="X16" s="246"/>
      <c r="Y16" s="246" t="s">
        <v>1806</v>
      </c>
      <c r="Z16" s="246"/>
      <c r="AA16" s="246"/>
      <c r="AB16" s="230"/>
      <c r="AC16" s="250"/>
      <c r="AD16" s="236"/>
      <c r="AE16" s="250"/>
      <c r="AF16" s="236"/>
      <c r="AG16" s="250"/>
      <c r="AH16" s="250"/>
      <c r="AI16" s="250"/>
      <c r="AJ16" s="250"/>
      <c r="AK16" s="250"/>
      <c r="AL16" s="250"/>
      <c r="AM16" s="250"/>
      <c r="AN16" s="250"/>
      <c r="AO16" s="250"/>
      <c r="AP16" s="250"/>
      <c r="AQ16" s="250"/>
      <c r="AR16" s="250"/>
      <c r="AS16" s="250"/>
      <c r="AT16" s="250"/>
      <c r="AU16" s="250"/>
      <c r="AV16" s="250"/>
      <c r="AW16" s="250"/>
    </row>
    <row r="17" spans="1:49" customFormat="1" ht="31.2" x14ac:dyDescent="0.3">
      <c r="A17" s="241">
        <v>415024</v>
      </c>
      <c r="B17" s="241" t="s">
        <v>1801</v>
      </c>
      <c r="C17" s="256" t="s">
        <v>245</v>
      </c>
      <c r="D17" s="257" t="s">
        <v>243</v>
      </c>
      <c r="E17" s="230"/>
      <c r="F17" s="247"/>
      <c r="G17" s="246"/>
      <c r="H17" s="246"/>
      <c r="I17" s="241" t="s">
        <v>112</v>
      </c>
      <c r="J17" s="246"/>
      <c r="K17" s="246"/>
      <c r="L17" s="246"/>
      <c r="M17" s="230"/>
      <c r="N17" s="230"/>
      <c r="O17" s="234"/>
      <c r="P17" s="248"/>
      <c r="Q17" s="234"/>
      <c r="R17" s="246"/>
      <c r="S17" s="246"/>
      <c r="T17" s="246"/>
      <c r="U17" s="246"/>
      <c r="V17" s="246"/>
      <c r="W17" s="246"/>
      <c r="X17" s="246"/>
      <c r="Y17" s="246" t="s">
        <v>1806</v>
      </c>
      <c r="Z17" s="246"/>
      <c r="AA17" s="246"/>
      <c r="AB17" s="230"/>
      <c r="AC17" s="250"/>
      <c r="AD17" s="236"/>
      <c r="AE17" s="250"/>
      <c r="AF17" s="236"/>
      <c r="AG17" s="250"/>
      <c r="AH17" s="250"/>
      <c r="AI17" s="250"/>
      <c r="AJ17" s="250"/>
      <c r="AK17" s="250"/>
      <c r="AL17" s="250"/>
      <c r="AM17" s="250"/>
      <c r="AN17" s="250"/>
      <c r="AO17" s="250"/>
      <c r="AP17" s="250"/>
      <c r="AQ17" s="250"/>
      <c r="AR17" s="250"/>
      <c r="AS17" s="250"/>
      <c r="AT17" s="250"/>
      <c r="AU17" s="250"/>
      <c r="AV17" s="250"/>
      <c r="AW17" s="250"/>
    </row>
    <row r="18" spans="1:49" customFormat="1" ht="31.2" x14ac:dyDescent="0.3">
      <c r="A18" s="241">
        <v>415252</v>
      </c>
      <c r="B18" s="241" t="s">
        <v>1749</v>
      </c>
      <c r="C18" s="256" t="s">
        <v>404</v>
      </c>
      <c r="D18" s="257" t="s">
        <v>406</v>
      </c>
      <c r="E18" s="230"/>
      <c r="F18" s="247"/>
      <c r="G18" s="246"/>
      <c r="H18" s="246"/>
      <c r="I18" s="241" t="s">
        <v>112</v>
      </c>
      <c r="J18" s="246"/>
      <c r="K18" s="246"/>
      <c r="L18" s="246"/>
      <c r="M18" s="230"/>
      <c r="N18" s="230"/>
      <c r="O18" s="234"/>
      <c r="P18" s="248"/>
      <c r="Q18" s="234"/>
      <c r="R18" s="246"/>
      <c r="S18" s="246"/>
      <c r="T18" s="246"/>
      <c r="U18" s="246"/>
      <c r="V18" s="246"/>
      <c r="W18" s="246"/>
      <c r="X18" s="246"/>
      <c r="Y18" s="246" t="s">
        <v>1806</v>
      </c>
      <c r="Z18" s="246"/>
      <c r="AA18" s="246"/>
      <c r="AB18" s="230"/>
      <c r="AC18" s="250"/>
      <c r="AD18" s="236"/>
      <c r="AE18" s="250"/>
      <c r="AF18" s="236"/>
      <c r="AG18" s="250"/>
      <c r="AH18" s="250"/>
      <c r="AI18" s="250"/>
      <c r="AJ18" s="250"/>
      <c r="AK18" s="250"/>
      <c r="AL18" s="250"/>
      <c r="AM18" s="250"/>
      <c r="AN18" s="250"/>
      <c r="AO18" s="250"/>
      <c r="AP18" s="250"/>
      <c r="AQ18" s="250"/>
      <c r="AR18" s="250"/>
      <c r="AS18" s="250"/>
      <c r="AT18" s="250"/>
      <c r="AU18" s="250"/>
      <c r="AV18" s="250"/>
      <c r="AW18" s="250"/>
    </row>
    <row r="19" spans="1:49" customFormat="1" ht="31.2" x14ac:dyDescent="0.3">
      <c r="A19" s="241">
        <v>415328</v>
      </c>
      <c r="B19" s="241" t="s">
        <v>1775</v>
      </c>
      <c r="C19" s="256" t="s">
        <v>304</v>
      </c>
      <c r="D19" s="257" t="s">
        <v>461</v>
      </c>
      <c r="E19" s="230"/>
      <c r="F19" s="247"/>
      <c r="G19" s="246"/>
      <c r="H19" s="246"/>
      <c r="I19" s="241" t="s">
        <v>112</v>
      </c>
      <c r="J19" s="246"/>
      <c r="K19" s="246"/>
      <c r="L19" s="246"/>
      <c r="M19" s="230"/>
      <c r="N19" s="230"/>
      <c r="O19" s="234"/>
      <c r="P19" s="248"/>
      <c r="Q19" s="234"/>
      <c r="R19" s="246"/>
      <c r="S19" s="246"/>
      <c r="T19" s="246"/>
      <c r="U19" s="246"/>
      <c r="V19" s="246"/>
      <c r="W19" s="246"/>
      <c r="X19" s="246"/>
      <c r="Y19" s="246" t="s">
        <v>1806</v>
      </c>
      <c r="Z19" s="246"/>
      <c r="AA19" s="246"/>
      <c r="AB19" s="230"/>
      <c r="AC19" s="250"/>
      <c r="AD19" s="236"/>
      <c r="AE19" s="250"/>
      <c r="AF19" s="236"/>
      <c r="AG19" s="250"/>
      <c r="AH19" s="250"/>
      <c r="AI19" s="250"/>
      <c r="AJ19" s="250"/>
      <c r="AK19" s="250"/>
      <c r="AL19" s="250"/>
      <c r="AM19" s="250"/>
      <c r="AN19" s="250"/>
      <c r="AO19" s="250"/>
      <c r="AP19" s="250"/>
      <c r="AQ19" s="250"/>
      <c r="AR19" s="250"/>
      <c r="AS19" s="250"/>
      <c r="AT19" s="250"/>
      <c r="AU19" s="250"/>
      <c r="AV19" s="250"/>
      <c r="AW19" s="250"/>
    </row>
    <row r="20" spans="1:49" customFormat="1" ht="31.2" x14ac:dyDescent="0.3">
      <c r="A20" s="241">
        <v>416265</v>
      </c>
      <c r="B20" s="241" t="s">
        <v>1769</v>
      </c>
      <c r="C20" s="256" t="s">
        <v>271</v>
      </c>
      <c r="D20" s="257" t="s">
        <v>289</v>
      </c>
      <c r="E20" s="230"/>
      <c r="F20" s="247"/>
      <c r="G20" s="246"/>
      <c r="H20" s="246"/>
      <c r="I20" s="241" t="s">
        <v>112</v>
      </c>
      <c r="J20" s="246"/>
      <c r="K20" s="246"/>
      <c r="L20" s="246"/>
      <c r="M20" s="230"/>
      <c r="N20" s="230"/>
      <c r="O20" s="234"/>
      <c r="P20" s="248"/>
      <c r="Q20" s="234"/>
      <c r="R20" s="246"/>
      <c r="S20" s="246"/>
      <c r="T20" s="246"/>
      <c r="U20" s="246"/>
      <c r="V20" s="246"/>
      <c r="W20" s="246"/>
      <c r="X20" s="246"/>
      <c r="Y20" s="246" t="s">
        <v>1806</v>
      </c>
      <c r="Z20" s="246"/>
      <c r="AA20" s="246"/>
      <c r="AB20" s="230"/>
      <c r="AC20" s="250"/>
      <c r="AD20" s="236"/>
      <c r="AE20" s="250"/>
      <c r="AF20" s="236"/>
      <c r="AG20" s="250"/>
      <c r="AH20" s="250"/>
      <c r="AI20" s="250"/>
      <c r="AJ20" s="250"/>
      <c r="AK20" s="250"/>
      <c r="AL20" s="250"/>
      <c r="AM20" s="250"/>
      <c r="AN20" s="250"/>
      <c r="AO20" s="250"/>
      <c r="AP20" s="250"/>
      <c r="AQ20" s="250"/>
      <c r="AR20" s="250"/>
      <c r="AS20" s="250"/>
      <c r="AT20" s="250"/>
      <c r="AU20" s="250"/>
      <c r="AV20" s="250"/>
      <c r="AW20" s="250"/>
    </row>
    <row r="21" spans="1:49" customFormat="1" ht="31.2" x14ac:dyDescent="0.3">
      <c r="A21" s="241">
        <v>416299</v>
      </c>
      <c r="B21" s="241" t="s">
        <v>1787</v>
      </c>
      <c r="C21" s="256" t="s">
        <v>467</v>
      </c>
      <c r="D21" s="257" t="s">
        <v>1788</v>
      </c>
      <c r="E21" s="230"/>
      <c r="F21" s="247"/>
      <c r="G21" s="246"/>
      <c r="H21" s="246"/>
      <c r="I21" s="241" t="s">
        <v>112</v>
      </c>
      <c r="J21" s="246"/>
      <c r="K21" s="246"/>
      <c r="L21" s="246"/>
      <c r="M21" s="230"/>
      <c r="N21" s="230"/>
      <c r="O21" s="234"/>
      <c r="P21" s="248"/>
      <c r="Q21" s="234"/>
      <c r="R21" s="246"/>
      <c r="S21" s="246"/>
      <c r="T21" s="246"/>
      <c r="U21" s="246"/>
      <c r="V21" s="246"/>
      <c r="W21" s="246"/>
      <c r="X21" s="246"/>
      <c r="Y21" s="246" t="s">
        <v>1806</v>
      </c>
      <c r="Z21" s="246"/>
      <c r="AA21" s="246"/>
      <c r="AB21" s="230"/>
      <c r="AC21" s="250"/>
      <c r="AD21" s="236"/>
      <c r="AE21" s="250"/>
      <c r="AF21" s="236"/>
      <c r="AG21" s="250"/>
      <c r="AH21" s="250"/>
      <c r="AI21" s="250"/>
      <c r="AJ21" s="250"/>
      <c r="AK21" s="250"/>
      <c r="AL21" s="250"/>
      <c r="AM21" s="250"/>
      <c r="AN21" s="250"/>
      <c r="AO21" s="250"/>
      <c r="AP21" s="250"/>
      <c r="AQ21" s="250"/>
      <c r="AR21" s="250"/>
      <c r="AS21" s="250"/>
      <c r="AT21" s="250"/>
      <c r="AU21" s="250"/>
      <c r="AV21" s="250"/>
      <c r="AW21" s="250"/>
    </row>
    <row r="22" spans="1:49" customFormat="1" ht="31.2" x14ac:dyDescent="0.3">
      <c r="A22" s="241">
        <v>416397</v>
      </c>
      <c r="B22" s="241" t="s">
        <v>1770</v>
      </c>
      <c r="C22" s="256" t="s">
        <v>257</v>
      </c>
      <c r="D22" s="257" t="s">
        <v>1771</v>
      </c>
      <c r="E22" s="230"/>
      <c r="F22" s="247"/>
      <c r="G22" s="246"/>
      <c r="H22" s="246"/>
      <c r="I22" s="241" t="s">
        <v>112</v>
      </c>
      <c r="J22" s="246"/>
      <c r="K22" s="246"/>
      <c r="L22" s="246"/>
      <c r="M22" s="230"/>
      <c r="N22" s="230"/>
      <c r="O22" s="234"/>
      <c r="P22" s="248"/>
      <c r="Q22" s="234"/>
      <c r="R22" s="246"/>
      <c r="S22" s="246"/>
      <c r="T22" s="246"/>
      <c r="U22" s="246"/>
      <c r="V22" s="246"/>
      <c r="W22" s="246"/>
      <c r="X22" s="246"/>
      <c r="Y22" s="246" t="s">
        <v>1806</v>
      </c>
      <c r="Z22" s="246"/>
      <c r="AA22" s="246"/>
      <c r="AB22" s="230"/>
      <c r="AC22" s="250"/>
      <c r="AD22" s="236"/>
      <c r="AE22" s="250"/>
      <c r="AF22" s="236"/>
      <c r="AG22" s="250"/>
      <c r="AH22" s="250"/>
      <c r="AI22" s="250"/>
      <c r="AJ22" s="250"/>
      <c r="AK22" s="250"/>
      <c r="AL22" s="250"/>
      <c r="AM22" s="250"/>
      <c r="AN22" s="250"/>
      <c r="AO22" s="250"/>
      <c r="AP22" s="250"/>
      <c r="AQ22" s="250"/>
      <c r="AR22" s="250"/>
      <c r="AS22" s="250"/>
      <c r="AT22" s="250"/>
      <c r="AU22" s="250"/>
      <c r="AV22" s="250"/>
      <c r="AW22" s="250"/>
    </row>
    <row r="23" spans="1:49" customFormat="1" ht="31.2" x14ac:dyDescent="0.3">
      <c r="A23" s="241">
        <v>416442</v>
      </c>
      <c r="B23" s="241" t="s">
        <v>1776</v>
      </c>
      <c r="C23" s="256" t="s">
        <v>257</v>
      </c>
      <c r="D23" s="257" t="s">
        <v>289</v>
      </c>
      <c r="E23" s="230"/>
      <c r="F23" s="247"/>
      <c r="G23" s="246"/>
      <c r="H23" s="246"/>
      <c r="I23" s="241" t="s">
        <v>112</v>
      </c>
      <c r="J23" s="246"/>
      <c r="K23" s="246"/>
      <c r="L23" s="246"/>
      <c r="M23" s="230"/>
      <c r="N23" s="230"/>
      <c r="O23" s="234"/>
      <c r="P23" s="248"/>
      <c r="Q23" s="234"/>
      <c r="R23" s="246"/>
      <c r="S23" s="246"/>
      <c r="T23" s="246"/>
      <c r="U23" s="246"/>
      <c r="V23" s="246"/>
      <c r="W23" s="246"/>
      <c r="X23" s="246"/>
      <c r="Y23" s="246" t="s">
        <v>1806</v>
      </c>
      <c r="Z23" s="246"/>
      <c r="AA23" s="246"/>
      <c r="AB23" s="230"/>
      <c r="AC23" s="250"/>
      <c r="AD23" s="236"/>
      <c r="AE23" s="250"/>
      <c r="AF23" s="236"/>
      <c r="AG23" s="250"/>
      <c r="AH23" s="250"/>
      <c r="AI23" s="250"/>
      <c r="AJ23" s="250"/>
      <c r="AK23" s="250"/>
      <c r="AL23" s="250"/>
      <c r="AM23" s="250"/>
      <c r="AN23" s="250"/>
      <c r="AO23" s="250"/>
      <c r="AP23" s="250"/>
      <c r="AQ23" s="250"/>
      <c r="AR23" s="250"/>
      <c r="AS23" s="250"/>
      <c r="AT23" s="250"/>
      <c r="AU23" s="250"/>
      <c r="AV23" s="250"/>
      <c r="AW23" s="250"/>
    </row>
    <row r="24" spans="1:49" customFormat="1" ht="31.2" x14ac:dyDescent="0.3">
      <c r="A24" s="241">
        <v>416594</v>
      </c>
      <c r="B24" s="241" t="s">
        <v>1779</v>
      </c>
      <c r="C24" s="256" t="s">
        <v>250</v>
      </c>
      <c r="D24" s="257" t="s">
        <v>1780</v>
      </c>
      <c r="E24" s="230"/>
      <c r="F24" s="247"/>
      <c r="G24" s="246"/>
      <c r="H24" s="246"/>
      <c r="I24" s="241" t="s">
        <v>112</v>
      </c>
      <c r="J24" s="246"/>
      <c r="K24" s="246"/>
      <c r="L24" s="246"/>
      <c r="M24" s="230"/>
      <c r="N24" s="230"/>
      <c r="O24" s="234"/>
      <c r="P24" s="248"/>
      <c r="Q24" s="234"/>
      <c r="R24" s="246"/>
      <c r="S24" s="246"/>
      <c r="T24" s="246"/>
      <c r="U24" s="246"/>
      <c r="V24" s="246"/>
      <c r="W24" s="246"/>
      <c r="X24" s="246"/>
      <c r="Y24" s="246" t="s">
        <v>1806</v>
      </c>
      <c r="Z24" s="246"/>
      <c r="AA24" s="246"/>
      <c r="AB24" s="230"/>
      <c r="AC24" s="250"/>
      <c r="AD24" s="236"/>
      <c r="AE24" s="250"/>
      <c r="AF24" s="236"/>
      <c r="AG24" s="250"/>
      <c r="AH24" s="250"/>
      <c r="AI24" s="250"/>
      <c r="AJ24" s="250"/>
      <c r="AK24" s="250"/>
      <c r="AL24" s="250"/>
      <c r="AM24" s="250"/>
      <c r="AN24" s="250"/>
      <c r="AO24" s="250"/>
      <c r="AP24" s="250"/>
      <c r="AQ24" s="250"/>
      <c r="AR24" s="250"/>
      <c r="AS24" s="250"/>
      <c r="AT24" s="250"/>
      <c r="AU24" s="250"/>
      <c r="AV24" s="250"/>
      <c r="AW24" s="250"/>
    </row>
    <row r="25" spans="1:49" customFormat="1" ht="31.2" x14ac:dyDescent="0.3">
      <c r="A25" s="241">
        <v>417328</v>
      </c>
      <c r="B25" s="241" t="s">
        <v>1789</v>
      </c>
      <c r="C25" s="256" t="s">
        <v>889</v>
      </c>
      <c r="D25" s="257" t="s">
        <v>1206</v>
      </c>
      <c r="E25" s="230"/>
      <c r="F25" s="247"/>
      <c r="G25" s="246"/>
      <c r="H25" s="246"/>
      <c r="I25" s="241" t="s">
        <v>112</v>
      </c>
      <c r="J25" s="246"/>
      <c r="K25" s="246"/>
      <c r="L25" s="246"/>
      <c r="M25" s="230"/>
      <c r="N25" s="230"/>
      <c r="O25" s="234"/>
      <c r="P25" s="248"/>
      <c r="Q25" s="234"/>
      <c r="R25" s="246"/>
      <c r="S25" s="246"/>
      <c r="T25" s="246"/>
      <c r="U25" s="246"/>
      <c r="V25" s="246"/>
      <c r="W25" s="246"/>
      <c r="X25" s="246"/>
      <c r="Y25" s="246" t="s">
        <v>1806</v>
      </c>
      <c r="Z25" s="246"/>
      <c r="AA25" s="246"/>
      <c r="AB25" s="230"/>
      <c r="AC25" s="250"/>
      <c r="AD25" s="236"/>
      <c r="AE25" s="250"/>
      <c r="AF25" s="236"/>
      <c r="AG25" s="250"/>
      <c r="AH25" s="250"/>
      <c r="AI25" s="250"/>
      <c r="AJ25" s="250"/>
      <c r="AK25" s="250"/>
      <c r="AL25" s="250"/>
      <c r="AM25" s="250"/>
      <c r="AN25" s="250"/>
      <c r="AO25" s="250"/>
      <c r="AP25" s="250"/>
      <c r="AQ25" s="250"/>
      <c r="AR25" s="250"/>
      <c r="AS25" s="250"/>
      <c r="AT25" s="250"/>
      <c r="AU25" s="250"/>
      <c r="AV25" s="250"/>
      <c r="AW25" s="250"/>
    </row>
    <row r="26" spans="1:49" customFormat="1" ht="31.2" x14ac:dyDescent="0.3">
      <c r="A26" s="241">
        <v>417486</v>
      </c>
      <c r="B26" s="241" t="s">
        <v>1790</v>
      </c>
      <c r="C26" s="256" t="s">
        <v>450</v>
      </c>
      <c r="D26" s="257" t="s">
        <v>397</v>
      </c>
      <c r="E26" s="230"/>
      <c r="F26" s="247"/>
      <c r="G26" s="246"/>
      <c r="H26" s="246"/>
      <c r="I26" s="241" t="s">
        <v>112</v>
      </c>
      <c r="J26" s="246"/>
      <c r="K26" s="246"/>
      <c r="L26" s="246"/>
      <c r="M26" s="230"/>
      <c r="N26" s="230"/>
      <c r="O26" s="234"/>
      <c r="P26" s="248"/>
      <c r="Q26" s="234"/>
      <c r="R26" s="246"/>
      <c r="S26" s="246"/>
      <c r="T26" s="246"/>
      <c r="U26" s="246"/>
      <c r="V26" s="246"/>
      <c r="W26" s="246"/>
      <c r="X26" s="246"/>
      <c r="Y26" s="246" t="s">
        <v>1806</v>
      </c>
      <c r="Z26" s="246"/>
      <c r="AA26" s="246"/>
      <c r="AB26" s="230"/>
      <c r="AC26" s="250"/>
      <c r="AD26" s="236"/>
      <c r="AE26" s="250"/>
      <c r="AF26" s="236"/>
      <c r="AG26" s="250"/>
      <c r="AH26" s="250"/>
      <c r="AI26" s="250"/>
      <c r="AJ26" s="250"/>
      <c r="AK26" s="250"/>
      <c r="AL26" s="250"/>
      <c r="AM26" s="250"/>
      <c r="AN26" s="250"/>
      <c r="AO26" s="250"/>
      <c r="AP26" s="250"/>
      <c r="AQ26" s="250"/>
      <c r="AR26" s="250"/>
      <c r="AS26" s="250"/>
      <c r="AT26" s="250"/>
      <c r="AU26" s="250"/>
      <c r="AV26" s="250"/>
      <c r="AW26" s="250"/>
    </row>
    <row r="27" spans="1:49" customFormat="1" ht="31.2" x14ac:dyDescent="0.3">
      <c r="A27" s="241">
        <v>418304</v>
      </c>
      <c r="B27" s="241" t="s">
        <v>1760</v>
      </c>
      <c r="C27" s="256" t="s">
        <v>328</v>
      </c>
      <c r="D27" s="257" t="s">
        <v>419</v>
      </c>
      <c r="E27" s="230"/>
      <c r="F27" s="247"/>
      <c r="G27" s="246"/>
      <c r="H27" s="246"/>
      <c r="I27" s="241" t="s">
        <v>112</v>
      </c>
      <c r="J27" s="246"/>
      <c r="K27" s="246"/>
      <c r="L27" s="246"/>
      <c r="M27" s="230"/>
      <c r="N27" s="230"/>
      <c r="O27" s="234"/>
      <c r="P27" s="248"/>
      <c r="Q27" s="234"/>
      <c r="R27" s="246"/>
      <c r="S27" s="246"/>
      <c r="T27" s="246"/>
      <c r="U27" s="246"/>
      <c r="V27" s="246"/>
      <c r="W27" s="246"/>
      <c r="X27" s="246"/>
      <c r="Y27" s="246" t="s">
        <v>1806</v>
      </c>
      <c r="Z27" s="246"/>
      <c r="AA27" s="246"/>
      <c r="AB27" s="230"/>
      <c r="AC27" s="250"/>
      <c r="AD27" s="236"/>
      <c r="AE27" s="250"/>
      <c r="AF27" s="236"/>
      <c r="AG27" s="250"/>
      <c r="AH27" s="250"/>
      <c r="AI27" s="250"/>
      <c r="AJ27" s="250"/>
      <c r="AK27" s="250"/>
      <c r="AL27" s="250"/>
      <c r="AM27" s="250"/>
      <c r="AN27" s="250"/>
      <c r="AO27" s="250"/>
      <c r="AP27" s="250"/>
      <c r="AQ27" s="250"/>
      <c r="AR27" s="250"/>
      <c r="AS27" s="250"/>
      <c r="AT27" s="250"/>
      <c r="AU27" s="250"/>
      <c r="AV27" s="250"/>
      <c r="AW27" s="250"/>
    </row>
    <row r="28" spans="1:49" customFormat="1" ht="31.2" x14ac:dyDescent="0.3">
      <c r="A28" s="241">
        <v>418628</v>
      </c>
      <c r="B28" s="241" t="s">
        <v>1761</v>
      </c>
      <c r="C28" s="256" t="s">
        <v>333</v>
      </c>
      <c r="D28" s="257" t="s">
        <v>521</v>
      </c>
      <c r="E28" s="230"/>
      <c r="F28" s="247"/>
      <c r="G28" s="246"/>
      <c r="H28" s="246"/>
      <c r="I28" s="241" t="s">
        <v>112</v>
      </c>
      <c r="J28" s="246"/>
      <c r="K28" s="246"/>
      <c r="L28" s="246"/>
      <c r="M28" s="230"/>
      <c r="N28" s="230"/>
      <c r="O28" s="234"/>
      <c r="P28" s="248"/>
      <c r="Q28" s="234"/>
      <c r="R28" s="246"/>
      <c r="S28" s="246"/>
      <c r="T28" s="246"/>
      <c r="U28" s="246"/>
      <c r="V28" s="246"/>
      <c r="W28" s="246"/>
      <c r="X28" s="246"/>
      <c r="Y28" s="246" t="s">
        <v>1806</v>
      </c>
      <c r="Z28" s="246"/>
      <c r="AA28" s="246"/>
      <c r="AB28" s="230"/>
      <c r="AC28" s="250"/>
      <c r="AD28" s="236"/>
      <c r="AE28" s="250"/>
      <c r="AF28" s="236"/>
      <c r="AG28" s="250"/>
      <c r="AH28" s="250"/>
      <c r="AI28" s="250"/>
      <c r="AJ28" s="250"/>
      <c r="AK28" s="250"/>
      <c r="AL28" s="250"/>
      <c r="AM28" s="250"/>
      <c r="AN28" s="250"/>
      <c r="AO28" s="250"/>
      <c r="AP28" s="250"/>
      <c r="AQ28" s="250"/>
      <c r="AR28" s="250"/>
      <c r="AS28" s="250"/>
      <c r="AT28" s="250"/>
      <c r="AU28" s="250"/>
      <c r="AV28" s="250"/>
      <c r="AW28" s="250"/>
    </row>
    <row r="29" spans="1:49" customFormat="1" ht="31.2" x14ac:dyDescent="0.3">
      <c r="A29" s="241">
        <v>418782</v>
      </c>
      <c r="B29" s="241" t="s">
        <v>1781</v>
      </c>
      <c r="C29" s="256" t="s">
        <v>868</v>
      </c>
      <c r="D29" s="257" t="s">
        <v>320</v>
      </c>
      <c r="E29" s="230"/>
      <c r="F29" s="247"/>
      <c r="G29" s="246"/>
      <c r="H29" s="246"/>
      <c r="I29" s="241" t="s">
        <v>112</v>
      </c>
      <c r="J29" s="246"/>
      <c r="K29" s="246"/>
      <c r="L29" s="246"/>
      <c r="M29" s="230"/>
      <c r="N29" s="230"/>
      <c r="O29" s="234"/>
      <c r="P29" s="248"/>
      <c r="Q29" s="234"/>
      <c r="R29" s="246"/>
      <c r="S29" s="246"/>
      <c r="T29" s="246"/>
      <c r="U29" s="246"/>
      <c r="V29" s="246"/>
      <c r="W29" s="246"/>
      <c r="X29" s="246"/>
      <c r="Y29" s="246" t="s">
        <v>1806</v>
      </c>
      <c r="Z29" s="246"/>
      <c r="AA29" s="246"/>
      <c r="AB29" s="230"/>
      <c r="AC29" s="250"/>
      <c r="AD29" s="236"/>
      <c r="AE29" s="250"/>
      <c r="AF29" s="236"/>
      <c r="AG29" s="250"/>
      <c r="AH29" s="250"/>
      <c r="AI29" s="250"/>
      <c r="AJ29" s="250"/>
      <c r="AK29" s="250"/>
      <c r="AL29" s="250"/>
      <c r="AM29" s="250"/>
      <c r="AN29" s="250"/>
      <c r="AO29" s="250"/>
      <c r="AP29" s="250"/>
      <c r="AQ29" s="250"/>
      <c r="AR29" s="250"/>
      <c r="AS29" s="250"/>
      <c r="AT29" s="250"/>
      <c r="AU29" s="250"/>
      <c r="AV29" s="250"/>
      <c r="AW29" s="250"/>
    </row>
    <row r="30" spans="1:49" customFormat="1" ht="31.2" x14ac:dyDescent="0.3">
      <c r="A30" s="241">
        <v>419298</v>
      </c>
      <c r="B30" s="241" t="s">
        <v>1751</v>
      </c>
      <c r="C30" s="256" t="s">
        <v>597</v>
      </c>
      <c r="D30" s="257" t="s">
        <v>284</v>
      </c>
      <c r="E30" s="230"/>
      <c r="F30" s="247"/>
      <c r="G30" s="246"/>
      <c r="H30" s="246"/>
      <c r="I30" s="241" t="s">
        <v>112</v>
      </c>
      <c r="J30" s="246"/>
      <c r="K30" s="246"/>
      <c r="L30" s="246"/>
      <c r="M30" s="230"/>
      <c r="N30" s="230"/>
      <c r="O30" s="234"/>
      <c r="P30" s="248"/>
      <c r="Q30" s="234"/>
      <c r="R30" s="246"/>
      <c r="S30" s="246"/>
      <c r="T30" s="246"/>
      <c r="U30" s="246"/>
      <c r="V30" s="246"/>
      <c r="W30" s="246"/>
      <c r="X30" s="246"/>
      <c r="Y30" s="246" t="s">
        <v>1806</v>
      </c>
      <c r="Z30" s="246"/>
      <c r="AA30" s="246"/>
      <c r="AB30" s="230"/>
      <c r="AC30" s="250"/>
      <c r="AD30" s="236"/>
      <c r="AE30" s="250"/>
      <c r="AF30" s="236"/>
      <c r="AG30" s="250"/>
      <c r="AH30" s="250"/>
      <c r="AI30" s="250"/>
      <c r="AJ30" s="250"/>
      <c r="AK30" s="250"/>
      <c r="AL30" s="250"/>
      <c r="AM30" s="250"/>
      <c r="AN30" s="250"/>
      <c r="AO30" s="250"/>
      <c r="AP30" s="250"/>
      <c r="AQ30" s="250"/>
      <c r="AR30" s="250"/>
      <c r="AS30" s="250"/>
      <c r="AT30" s="250"/>
      <c r="AU30" s="250"/>
      <c r="AV30" s="250"/>
      <c r="AW30" s="250"/>
    </row>
    <row r="31" spans="1:49" customFormat="1" ht="31.2" x14ac:dyDescent="0.3">
      <c r="A31" s="241">
        <v>420624</v>
      </c>
      <c r="B31" s="241" t="s">
        <v>1752</v>
      </c>
      <c r="C31" s="256" t="s">
        <v>290</v>
      </c>
      <c r="D31" s="257" t="s">
        <v>1753</v>
      </c>
      <c r="E31" s="230"/>
      <c r="F31" s="247"/>
      <c r="G31" s="246"/>
      <c r="H31" s="246"/>
      <c r="I31" s="241" t="s">
        <v>112</v>
      </c>
      <c r="J31" s="246"/>
      <c r="K31" s="246"/>
      <c r="L31" s="246"/>
      <c r="M31" s="230"/>
      <c r="N31" s="230"/>
      <c r="O31" s="234"/>
      <c r="P31" s="248"/>
      <c r="Q31" s="234"/>
      <c r="R31" s="246"/>
      <c r="S31" s="246"/>
      <c r="T31" s="246"/>
      <c r="U31" s="246"/>
      <c r="V31" s="246"/>
      <c r="W31" s="246"/>
      <c r="X31" s="246"/>
      <c r="Y31" s="246" t="s">
        <v>1806</v>
      </c>
      <c r="Z31" s="246"/>
      <c r="AA31" s="246"/>
      <c r="AB31" s="230"/>
      <c r="AC31" s="250"/>
      <c r="AD31" s="236"/>
      <c r="AE31" s="250"/>
      <c r="AF31" s="236"/>
      <c r="AG31" s="250"/>
      <c r="AH31" s="250"/>
      <c r="AI31" s="250"/>
      <c r="AJ31" s="250"/>
      <c r="AK31" s="250"/>
      <c r="AL31" s="250"/>
      <c r="AM31" s="250"/>
      <c r="AN31" s="250"/>
      <c r="AO31" s="250"/>
      <c r="AP31" s="250"/>
      <c r="AQ31" s="250"/>
      <c r="AR31" s="250"/>
      <c r="AS31" s="250"/>
      <c r="AT31" s="250"/>
      <c r="AU31" s="250"/>
      <c r="AV31" s="250"/>
      <c r="AW31" s="250"/>
    </row>
    <row r="32" spans="1:49" customFormat="1" ht="31.2" x14ac:dyDescent="0.3">
      <c r="A32" s="241">
        <v>420716</v>
      </c>
      <c r="B32" s="241" t="s">
        <v>1791</v>
      </c>
      <c r="C32" s="256" t="s">
        <v>271</v>
      </c>
      <c r="D32" s="257" t="s">
        <v>306</v>
      </c>
      <c r="E32" s="230"/>
      <c r="F32" s="247"/>
      <c r="G32" s="246"/>
      <c r="H32" s="246"/>
      <c r="I32" s="241" t="s">
        <v>112</v>
      </c>
      <c r="J32" s="246"/>
      <c r="K32" s="246"/>
      <c r="L32" s="246"/>
      <c r="M32" s="230"/>
      <c r="N32" s="230"/>
      <c r="O32" s="234"/>
      <c r="P32" s="248"/>
      <c r="Q32" s="234"/>
      <c r="R32" s="246"/>
      <c r="S32" s="246"/>
      <c r="T32" s="246"/>
      <c r="U32" s="246"/>
      <c r="V32" s="246"/>
      <c r="W32" s="246"/>
      <c r="X32" s="246"/>
      <c r="Y32" s="246" t="s">
        <v>1806</v>
      </c>
      <c r="Z32" s="246"/>
      <c r="AA32" s="246"/>
      <c r="AB32" s="230"/>
      <c r="AC32" s="250"/>
      <c r="AD32" s="236"/>
      <c r="AE32" s="250"/>
      <c r="AF32" s="236"/>
      <c r="AG32" s="250"/>
      <c r="AH32" s="250"/>
      <c r="AI32" s="250"/>
      <c r="AJ32" s="250"/>
      <c r="AK32" s="250"/>
      <c r="AL32" s="250"/>
      <c r="AM32" s="250"/>
      <c r="AN32" s="250"/>
      <c r="AO32" s="250"/>
      <c r="AP32" s="250"/>
      <c r="AQ32" s="250"/>
      <c r="AR32" s="250"/>
      <c r="AS32" s="250"/>
      <c r="AT32" s="250"/>
      <c r="AU32" s="250"/>
      <c r="AV32" s="250"/>
      <c r="AW32" s="250"/>
    </row>
    <row r="33" spans="1:49" customFormat="1" ht="31.2" x14ac:dyDescent="0.3">
      <c r="A33" s="241">
        <v>421527</v>
      </c>
      <c r="B33" s="241" t="s">
        <v>1792</v>
      </c>
      <c r="C33" s="256" t="s">
        <v>287</v>
      </c>
      <c r="D33" s="257" t="s">
        <v>1793</v>
      </c>
      <c r="E33" s="230"/>
      <c r="F33" s="247"/>
      <c r="G33" s="246"/>
      <c r="H33" s="246"/>
      <c r="I33" s="241" t="s">
        <v>112</v>
      </c>
      <c r="J33" s="246"/>
      <c r="K33" s="246"/>
      <c r="L33" s="246"/>
      <c r="M33" s="230"/>
      <c r="N33" s="230"/>
      <c r="O33" s="234"/>
      <c r="P33" s="248"/>
      <c r="Q33" s="234"/>
      <c r="R33" s="246"/>
      <c r="S33" s="246"/>
      <c r="T33" s="246"/>
      <c r="U33" s="246"/>
      <c r="V33" s="246"/>
      <c r="W33" s="246"/>
      <c r="X33" s="246"/>
      <c r="Y33" s="246" t="s">
        <v>1806</v>
      </c>
      <c r="Z33" s="246"/>
      <c r="AA33" s="246"/>
      <c r="AB33" s="230"/>
      <c r="AC33" s="250"/>
      <c r="AD33" s="236"/>
      <c r="AE33" s="250"/>
      <c r="AF33" s="236"/>
      <c r="AG33" s="250"/>
      <c r="AH33" s="250"/>
      <c r="AI33" s="250"/>
      <c r="AJ33" s="250"/>
      <c r="AK33" s="250"/>
      <c r="AL33" s="250"/>
      <c r="AM33" s="250"/>
      <c r="AN33" s="250"/>
      <c r="AO33" s="250"/>
      <c r="AP33" s="250"/>
      <c r="AQ33" s="250"/>
      <c r="AR33" s="250"/>
      <c r="AS33" s="250"/>
      <c r="AT33" s="250"/>
      <c r="AU33" s="250"/>
      <c r="AV33" s="250"/>
      <c r="AW33" s="250"/>
    </row>
    <row r="34" spans="1:49" customFormat="1" ht="31.2" x14ac:dyDescent="0.3">
      <c r="A34" s="241">
        <v>422816</v>
      </c>
      <c r="B34" s="241" t="s">
        <v>1794</v>
      </c>
      <c r="C34" s="256" t="s">
        <v>503</v>
      </c>
      <c r="D34" s="257" t="s">
        <v>312</v>
      </c>
      <c r="E34" s="230"/>
      <c r="F34" s="247"/>
      <c r="G34" s="246"/>
      <c r="H34" s="246"/>
      <c r="I34" s="241" t="s">
        <v>112</v>
      </c>
      <c r="J34" s="246"/>
      <c r="K34" s="246"/>
      <c r="L34" s="246"/>
      <c r="M34" s="230"/>
      <c r="N34" s="230"/>
      <c r="O34" s="234"/>
      <c r="P34" s="248"/>
      <c r="Q34" s="234"/>
      <c r="R34" s="246"/>
      <c r="S34" s="246"/>
      <c r="T34" s="246"/>
      <c r="U34" s="246"/>
      <c r="V34" s="246"/>
      <c r="W34" s="246"/>
      <c r="X34" s="246"/>
      <c r="Y34" s="246" t="s">
        <v>1806</v>
      </c>
      <c r="Z34" s="246"/>
      <c r="AA34" s="246"/>
      <c r="AB34" s="230"/>
      <c r="AC34" s="250"/>
      <c r="AD34" s="236"/>
      <c r="AE34" s="250"/>
      <c r="AF34" s="236"/>
      <c r="AG34" s="250"/>
      <c r="AH34" s="250"/>
      <c r="AI34" s="250"/>
      <c r="AJ34" s="250"/>
      <c r="AK34" s="250"/>
      <c r="AL34" s="250"/>
      <c r="AM34" s="250"/>
      <c r="AN34" s="250"/>
      <c r="AO34" s="250"/>
      <c r="AP34" s="250"/>
      <c r="AQ34" s="250"/>
      <c r="AR34" s="250"/>
      <c r="AS34" s="250"/>
      <c r="AT34" s="250"/>
      <c r="AU34" s="250"/>
      <c r="AV34" s="250"/>
      <c r="AW34" s="250"/>
    </row>
    <row r="35" spans="1:49" customFormat="1" ht="31.2" x14ac:dyDescent="0.3">
      <c r="A35" s="241">
        <v>423956</v>
      </c>
      <c r="B35" s="241" t="s">
        <v>1782</v>
      </c>
      <c r="C35" s="256" t="s">
        <v>245</v>
      </c>
      <c r="D35" s="257" t="s">
        <v>243</v>
      </c>
      <c r="E35" s="230"/>
      <c r="F35" s="247"/>
      <c r="G35" s="246"/>
      <c r="H35" s="246"/>
      <c r="I35" s="241" t="s">
        <v>112</v>
      </c>
      <c r="J35" s="246"/>
      <c r="K35" s="246"/>
      <c r="L35" s="246"/>
      <c r="M35" s="230"/>
      <c r="N35" s="230"/>
      <c r="O35" s="234"/>
      <c r="P35" s="248"/>
      <c r="Q35" s="234"/>
      <c r="R35" s="246"/>
      <c r="S35" s="246"/>
      <c r="T35" s="246"/>
      <c r="U35" s="246"/>
      <c r="V35" s="246"/>
      <c r="W35" s="246"/>
      <c r="X35" s="246"/>
      <c r="Y35" s="246" t="s">
        <v>1806</v>
      </c>
      <c r="Z35" s="246"/>
      <c r="AA35" s="246"/>
      <c r="AB35" s="230"/>
      <c r="AC35" s="250"/>
      <c r="AD35" s="236"/>
      <c r="AE35" s="250"/>
      <c r="AF35" s="236"/>
      <c r="AG35" s="250"/>
      <c r="AH35" s="250"/>
      <c r="AI35" s="250"/>
      <c r="AJ35" s="250"/>
      <c r="AK35" s="250"/>
      <c r="AL35" s="250"/>
      <c r="AM35" s="250"/>
      <c r="AN35" s="250"/>
      <c r="AO35" s="250"/>
      <c r="AP35" s="250"/>
      <c r="AQ35" s="250"/>
      <c r="AR35" s="250"/>
      <c r="AS35" s="250"/>
      <c r="AT35" s="250"/>
      <c r="AU35" s="250"/>
      <c r="AV35" s="250"/>
      <c r="AW35" s="250"/>
    </row>
    <row r="36" spans="1:49" customFormat="1" ht="31.2" x14ac:dyDescent="0.3">
      <c r="A36" s="241">
        <v>424371</v>
      </c>
      <c r="B36" s="241" t="s">
        <v>1772</v>
      </c>
      <c r="C36" s="256" t="s">
        <v>245</v>
      </c>
      <c r="D36" s="257" t="s">
        <v>414</v>
      </c>
      <c r="E36" s="230"/>
      <c r="F36" s="247"/>
      <c r="G36" s="246"/>
      <c r="H36" s="246"/>
      <c r="I36" s="241" t="s">
        <v>112</v>
      </c>
      <c r="J36" s="246"/>
      <c r="K36" s="246"/>
      <c r="L36" s="246"/>
      <c r="M36" s="230"/>
      <c r="N36" s="230"/>
      <c r="O36" s="234"/>
      <c r="P36" s="248"/>
      <c r="Q36" s="234"/>
      <c r="R36" s="246"/>
      <c r="S36" s="246"/>
      <c r="T36" s="246"/>
      <c r="U36" s="246"/>
      <c r="V36" s="246"/>
      <c r="W36" s="246"/>
      <c r="X36" s="246"/>
      <c r="Y36" s="246" t="s">
        <v>1806</v>
      </c>
      <c r="Z36" s="246"/>
      <c r="AA36" s="246"/>
      <c r="AB36" s="230"/>
      <c r="AC36" s="250"/>
      <c r="AD36" s="236"/>
      <c r="AE36" s="250"/>
      <c r="AF36" s="236"/>
      <c r="AG36" s="250"/>
      <c r="AH36" s="250"/>
      <c r="AI36" s="250"/>
      <c r="AJ36" s="250"/>
      <c r="AK36" s="250"/>
      <c r="AL36" s="250"/>
      <c r="AM36" s="250"/>
      <c r="AN36" s="250"/>
      <c r="AO36" s="250"/>
      <c r="AP36" s="250"/>
      <c r="AQ36" s="250"/>
      <c r="AR36" s="250"/>
      <c r="AS36" s="250"/>
      <c r="AT36" s="250"/>
      <c r="AU36" s="250"/>
      <c r="AV36" s="250"/>
      <c r="AW36" s="250"/>
    </row>
    <row r="37" spans="1:49" customFormat="1" ht="31.2" x14ac:dyDescent="0.3">
      <c r="A37" s="241">
        <v>425042</v>
      </c>
      <c r="B37" s="241" t="s">
        <v>1755</v>
      </c>
      <c r="C37" s="256" t="s">
        <v>251</v>
      </c>
      <c r="D37" s="257" t="s">
        <v>543</v>
      </c>
      <c r="E37" s="230"/>
      <c r="F37" s="247"/>
      <c r="G37" s="246"/>
      <c r="H37" s="246"/>
      <c r="I37" s="241" t="s">
        <v>112</v>
      </c>
      <c r="J37" s="246"/>
      <c r="K37" s="246"/>
      <c r="L37" s="246"/>
      <c r="M37" s="230"/>
      <c r="N37" s="230"/>
      <c r="O37" s="234"/>
      <c r="P37" s="248"/>
      <c r="Q37" s="234"/>
      <c r="R37" s="246"/>
      <c r="S37" s="246"/>
      <c r="T37" s="246"/>
      <c r="U37" s="246"/>
      <c r="V37" s="246"/>
      <c r="W37" s="246"/>
      <c r="X37" s="246"/>
      <c r="Y37" s="246" t="s">
        <v>1806</v>
      </c>
      <c r="Z37" s="246"/>
      <c r="AA37" s="246"/>
      <c r="AB37" s="230"/>
      <c r="AC37" s="250"/>
      <c r="AD37" s="236"/>
      <c r="AE37" s="250"/>
      <c r="AF37" s="236"/>
      <c r="AG37" s="250"/>
      <c r="AH37" s="250"/>
      <c r="AI37" s="250"/>
      <c r="AJ37" s="250"/>
      <c r="AK37" s="250"/>
      <c r="AL37" s="250"/>
      <c r="AM37" s="250"/>
      <c r="AN37" s="250"/>
      <c r="AO37" s="250"/>
      <c r="AP37" s="250"/>
      <c r="AQ37" s="250"/>
      <c r="AR37" s="250"/>
      <c r="AS37" s="250"/>
      <c r="AT37" s="250"/>
      <c r="AU37" s="250"/>
      <c r="AV37" s="250"/>
      <c r="AW37" s="250"/>
    </row>
    <row r="38" spans="1:49" customFormat="1" ht="31.2" x14ac:dyDescent="0.3">
      <c r="A38" s="241">
        <v>425310</v>
      </c>
      <c r="B38" s="241" t="s">
        <v>1762</v>
      </c>
      <c r="C38" s="256" t="s">
        <v>242</v>
      </c>
      <c r="D38" s="257" t="s">
        <v>1662</v>
      </c>
      <c r="E38" s="230"/>
      <c r="F38" s="247"/>
      <c r="G38" s="246"/>
      <c r="H38" s="246"/>
      <c r="I38" s="241" t="s">
        <v>112</v>
      </c>
      <c r="J38" s="246"/>
      <c r="K38" s="246"/>
      <c r="L38" s="246"/>
      <c r="M38" s="230"/>
      <c r="N38" s="230"/>
      <c r="O38" s="234"/>
      <c r="P38" s="248"/>
      <c r="Q38" s="234"/>
      <c r="R38" s="246"/>
      <c r="S38" s="246"/>
      <c r="T38" s="246"/>
      <c r="U38" s="246"/>
      <c r="V38" s="246"/>
      <c r="W38" s="246"/>
      <c r="X38" s="246"/>
      <c r="Y38" s="246" t="s">
        <v>1806</v>
      </c>
      <c r="Z38" s="246"/>
      <c r="AA38" s="246"/>
      <c r="AB38" s="230"/>
      <c r="AC38" s="250"/>
      <c r="AD38" s="236"/>
      <c r="AE38" s="250"/>
      <c r="AF38" s="236"/>
      <c r="AG38" s="250"/>
      <c r="AH38" s="250"/>
      <c r="AI38" s="250"/>
      <c r="AJ38" s="250"/>
      <c r="AK38" s="250"/>
      <c r="AL38" s="250"/>
      <c r="AM38" s="250"/>
      <c r="AN38" s="250"/>
      <c r="AO38" s="250"/>
      <c r="AP38" s="250"/>
      <c r="AQ38" s="250"/>
      <c r="AR38" s="250"/>
      <c r="AS38" s="250"/>
      <c r="AT38" s="250"/>
      <c r="AU38" s="250"/>
      <c r="AV38" s="250"/>
      <c r="AW38" s="250"/>
    </row>
    <row r="39" spans="1:49" customFormat="1" ht="31.2" x14ac:dyDescent="0.3">
      <c r="A39" s="241">
        <v>425656</v>
      </c>
      <c r="B39" s="241" t="s">
        <v>1799</v>
      </c>
      <c r="C39" s="256" t="s">
        <v>488</v>
      </c>
      <c r="D39" s="257" t="s">
        <v>252</v>
      </c>
      <c r="E39" s="230"/>
      <c r="F39" s="247"/>
      <c r="G39" s="246"/>
      <c r="H39" s="246"/>
      <c r="I39" s="241" t="s">
        <v>112</v>
      </c>
      <c r="J39" s="246"/>
      <c r="K39" s="246"/>
      <c r="L39" s="246"/>
      <c r="M39" s="230"/>
      <c r="N39" s="230"/>
      <c r="O39" s="234"/>
      <c r="P39" s="248"/>
      <c r="Q39" s="234"/>
      <c r="R39" s="246"/>
      <c r="S39" s="246"/>
      <c r="T39" s="246"/>
      <c r="U39" s="246"/>
      <c r="V39" s="246"/>
      <c r="W39" s="246"/>
      <c r="X39" s="246"/>
      <c r="Y39" s="246" t="s">
        <v>1806</v>
      </c>
      <c r="Z39" s="246"/>
      <c r="AA39" s="246"/>
      <c r="AB39" s="230"/>
      <c r="AC39" s="250"/>
      <c r="AD39" s="236"/>
      <c r="AE39" s="250"/>
      <c r="AF39" s="236"/>
      <c r="AG39" s="250"/>
      <c r="AH39" s="250"/>
      <c r="AI39" s="250"/>
      <c r="AJ39" s="250"/>
      <c r="AK39" s="250"/>
      <c r="AL39" s="250"/>
      <c r="AM39" s="250"/>
      <c r="AN39" s="250"/>
      <c r="AO39" s="250"/>
      <c r="AP39" s="250"/>
      <c r="AQ39" s="250"/>
      <c r="AR39" s="250"/>
      <c r="AS39" s="250"/>
      <c r="AT39" s="250"/>
      <c r="AU39" s="250"/>
      <c r="AV39" s="250"/>
      <c r="AW39" s="250"/>
    </row>
    <row r="40" spans="1:49" customFormat="1" ht="31.2" x14ac:dyDescent="0.3">
      <c r="A40" s="241">
        <v>425869</v>
      </c>
      <c r="B40" s="241" t="s">
        <v>1783</v>
      </c>
      <c r="C40" s="256" t="s">
        <v>245</v>
      </c>
      <c r="D40" s="257" t="s">
        <v>267</v>
      </c>
      <c r="E40" s="230"/>
      <c r="F40" s="247"/>
      <c r="G40" s="246"/>
      <c r="H40" s="246"/>
      <c r="I40" s="241" t="s">
        <v>112</v>
      </c>
      <c r="J40" s="246"/>
      <c r="K40" s="246"/>
      <c r="L40" s="246"/>
      <c r="M40" s="230"/>
      <c r="N40" s="230"/>
      <c r="O40" s="234"/>
      <c r="P40" s="248"/>
      <c r="Q40" s="234"/>
      <c r="R40" s="246"/>
      <c r="S40" s="246"/>
      <c r="T40" s="246"/>
      <c r="U40" s="246"/>
      <c r="V40" s="246"/>
      <c r="W40" s="246"/>
      <c r="X40" s="246"/>
      <c r="Y40" s="246" t="s">
        <v>1806</v>
      </c>
      <c r="Z40" s="246"/>
      <c r="AA40" s="246"/>
      <c r="AB40" s="230"/>
      <c r="AC40" s="250"/>
      <c r="AD40" s="236"/>
      <c r="AE40" s="250"/>
      <c r="AF40" s="236"/>
      <c r="AG40" s="250"/>
      <c r="AH40" s="250"/>
      <c r="AI40" s="250"/>
      <c r="AJ40" s="250"/>
      <c r="AK40" s="250"/>
      <c r="AL40" s="250"/>
      <c r="AM40" s="250"/>
      <c r="AN40" s="250"/>
      <c r="AO40" s="250"/>
      <c r="AP40" s="250"/>
      <c r="AQ40" s="250"/>
      <c r="AR40" s="250"/>
      <c r="AS40" s="250"/>
      <c r="AT40" s="250"/>
      <c r="AU40" s="250"/>
      <c r="AV40" s="250"/>
      <c r="AW40" s="250"/>
    </row>
    <row r="41" spans="1:49" customFormat="1" ht="31.2" x14ac:dyDescent="0.3">
      <c r="A41" s="241">
        <v>426259</v>
      </c>
      <c r="B41" s="241" t="s">
        <v>1773</v>
      </c>
      <c r="C41" s="256" t="s">
        <v>257</v>
      </c>
      <c r="D41" s="257" t="s">
        <v>388</v>
      </c>
      <c r="E41" s="230"/>
      <c r="F41" s="247"/>
      <c r="G41" s="246"/>
      <c r="H41" s="246"/>
      <c r="I41" s="241" t="s">
        <v>112</v>
      </c>
      <c r="J41" s="246"/>
      <c r="K41" s="246"/>
      <c r="L41" s="246"/>
      <c r="M41" s="230"/>
      <c r="N41" s="230"/>
      <c r="O41" s="234"/>
      <c r="P41" s="248"/>
      <c r="Q41" s="234"/>
      <c r="R41" s="246"/>
      <c r="S41" s="246"/>
      <c r="T41" s="246"/>
      <c r="U41" s="246"/>
      <c r="V41" s="246"/>
      <c r="W41" s="246"/>
      <c r="X41" s="246"/>
      <c r="Y41" s="246" t="s">
        <v>1806</v>
      </c>
      <c r="Z41" s="246"/>
      <c r="AA41" s="246"/>
      <c r="AB41" s="230"/>
      <c r="AC41" s="250"/>
      <c r="AD41" s="236"/>
      <c r="AE41" s="250"/>
      <c r="AF41" s="236"/>
      <c r="AG41" s="250"/>
      <c r="AH41" s="250"/>
      <c r="AI41" s="250"/>
      <c r="AJ41" s="250"/>
      <c r="AK41" s="250"/>
      <c r="AL41" s="250"/>
      <c r="AM41" s="250"/>
      <c r="AN41" s="250"/>
      <c r="AO41" s="250"/>
      <c r="AP41" s="250"/>
      <c r="AQ41" s="250"/>
      <c r="AR41" s="250"/>
      <c r="AS41" s="250"/>
      <c r="AT41" s="250"/>
      <c r="AU41" s="250"/>
      <c r="AV41" s="250"/>
      <c r="AW41" s="250"/>
    </row>
    <row r="42" spans="1:49" customFormat="1" ht="31.2" x14ac:dyDescent="0.3">
      <c r="A42" s="241">
        <v>426284</v>
      </c>
      <c r="B42" s="241" t="s">
        <v>1784</v>
      </c>
      <c r="C42" s="256" t="s">
        <v>524</v>
      </c>
      <c r="D42" s="257" t="s">
        <v>425</v>
      </c>
      <c r="E42" s="230"/>
      <c r="F42" s="247"/>
      <c r="G42" s="246"/>
      <c r="H42" s="246"/>
      <c r="I42" s="241" t="s">
        <v>112</v>
      </c>
      <c r="J42" s="246"/>
      <c r="K42" s="246"/>
      <c r="L42" s="246"/>
      <c r="M42" s="230"/>
      <c r="N42" s="230"/>
      <c r="O42" s="234"/>
      <c r="P42" s="248"/>
      <c r="Q42" s="234"/>
      <c r="R42" s="246"/>
      <c r="S42" s="246"/>
      <c r="T42" s="246"/>
      <c r="U42" s="246"/>
      <c r="V42" s="246"/>
      <c r="W42" s="246"/>
      <c r="X42" s="246"/>
      <c r="Y42" s="246" t="s">
        <v>1806</v>
      </c>
      <c r="Z42" s="246"/>
      <c r="AA42" s="246"/>
      <c r="AB42" s="230"/>
      <c r="AC42" s="250"/>
      <c r="AD42" s="236"/>
      <c r="AE42" s="250"/>
      <c r="AF42" s="236"/>
      <c r="AG42" s="250"/>
      <c r="AH42" s="250"/>
      <c r="AI42" s="250"/>
      <c r="AJ42" s="250"/>
      <c r="AK42" s="250"/>
      <c r="AL42" s="250"/>
      <c r="AM42" s="250"/>
      <c r="AN42" s="250"/>
      <c r="AO42" s="250"/>
      <c r="AP42" s="250"/>
      <c r="AQ42" s="250"/>
      <c r="AR42" s="250"/>
      <c r="AS42" s="250"/>
      <c r="AT42" s="250"/>
      <c r="AU42" s="250"/>
      <c r="AV42" s="250"/>
      <c r="AW42" s="250"/>
    </row>
    <row r="43" spans="1:49" customFormat="1" ht="31.2" x14ac:dyDescent="0.3">
      <c r="A43" s="241">
        <v>426671</v>
      </c>
      <c r="B43" s="241" t="s">
        <v>1798</v>
      </c>
      <c r="C43" s="256" t="s">
        <v>491</v>
      </c>
      <c r="D43" s="257" t="s">
        <v>344</v>
      </c>
      <c r="E43" s="230"/>
      <c r="F43" s="247"/>
      <c r="G43" s="246"/>
      <c r="H43" s="246"/>
      <c r="I43" s="241" t="s">
        <v>112</v>
      </c>
      <c r="J43" s="246"/>
      <c r="K43" s="246"/>
      <c r="L43" s="246"/>
      <c r="M43" s="230"/>
      <c r="N43" s="230"/>
      <c r="O43" s="234"/>
      <c r="P43" s="248"/>
      <c r="Q43" s="234"/>
      <c r="R43" s="246"/>
      <c r="S43" s="246"/>
      <c r="T43" s="246"/>
      <c r="U43" s="246"/>
      <c r="V43" s="246"/>
      <c r="W43" s="246"/>
      <c r="X43" s="246"/>
      <c r="Y43" s="246" t="s">
        <v>1806</v>
      </c>
      <c r="Z43" s="246"/>
      <c r="AA43" s="246"/>
      <c r="AB43" s="230"/>
      <c r="AC43" s="250"/>
      <c r="AD43" s="236"/>
      <c r="AE43" s="250"/>
      <c r="AF43" s="236"/>
      <c r="AG43" s="250"/>
      <c r="AH43" s="250"/>
      <c r="AI43" s="250"/>
      <c r="AJ43" s="250"/>
      <c r="AK43" s="250"/>
      <c r="AL43" s="250"/>
      <c r="AM43" s="250"/>
      <c r="AN43" s="250"/>
      <c r="AO43" s="250"/>
      <c r="AP43" s="250"/>
      <c r="AQ43" s="250"/>
      <c r="AR43" s="250"/>
      <c r="AS43" s="250"/>
      <c r="AT43" s="250"/>
      <c r="AU43" s="250"/>
      <c r="AV43" s="250"/>
      <c r="AW43" s="250"/>
    </row>
    <row r="44" spans="1:49" customFormat="1" ht="31.2" x14ac:dyDescent="0.3">
      <c r="A44" s="241">
        <v>427334</v>
      </c>
      <c r="B44" s="241" t="s">
        <v>1795</v>
      </c>
      <c r="C44" s="256" t="s">
        <v>1796</v>
      </c>
      <c r="D44" s="257" t="s">
        <v>600</v>
      </c>
      <c r="E44" s="230"/>
      <c r="F44" s="247"/>
      <c r="G44" s="246"/>
      <c r="H44" s="246"/>
      <c r="I44" s="241" t="s">
        <v>112</v>
      </c>
      <c r="J44" s="246"/>
      <c r="K44" s="246"/>
      <c r="L44" s="246"/>
      <c r="M44" s="230"/>
      <c r="N44" s="230"/>
      <c r="O44" s="234"/>
      <c r="P44" s="248"/>
      <c r="Q44" s="234"/>
      <c r="R44" s="246"/>
      <c r="S44" s="246"/>
      <c r="T44" s="246"/>
      <c r="U44" s="246"/>
      <c r="V44" s="246"/>
      <c r="W44" s="246"/>
      <c r="X44" s="246"/>
      <c r="Y44" s="246" t="s">
        <v>1806</v>
      </c>
      <c r="Z44" s="246"/>
      <c r="AA44" s="246"/>
      <c r="AB44" s="230"/>
      <c r="AC44" s="250"/>
      <c r="AD44" s="236"/>
      <c r="AE44" s="250"/>
      <c r="AF44" s="236"/>
      <c r="AG44" s="250"/>
      <c r="AH44" s="250"/>
      <c r="AI44" s="250"/>
      <c r="AJ44" s="250"/>
      <c r="AK44" s="250"/>
      <c r="AL44" s="250"/>
      <c r="AM44" s="250"/>
      <c r="AN44" s="250"/>
      <c r="AO44" s="250"/>
      <c r="AP44" s="250"/>
      <c r="AQ44" s="250"/>
      <c r="AR44" s="250"/>
      <c r="AS44" s="250"/>
      <c r="AT44" s="250"/>
      <c r="AU44" s="250"/>
      <c r="AV44" s="250"/>
      <c r="AW44" s="250"/>
    </row>
    <row r="45" spans="1:49" customFormat="1" ht="31.2" x14ac:dyDescent="0.3">
      <c r="A45" s="241">
        <v>427687</v>
      </c>
      <c r="B45" s="241" t="s">
        <v>1797</v>
      </c>
      <c r="C45" s="256" t="s">
        <v>242</v>
      </c>
      <c r="D45" s="257" t="s">
        <v>322</v>
      </c>
      <c r="E45" s="230"/>
      <c r="F45" s="247"/>
      <c r="G45" s="246"/>
      <c r="H45" s="246"/>
      <c r="I45" s="241" t="s">
        <v>112</v>
      </c>
      <c r="J45" s="246"/>
      <c r="K45" s="246"/>
      <c r="L45" s="246"/>
      <c r="M45" s="230"/>
      <c r="N45" s="230"/>
      <c r="O45" s="234"/>
      <c r="P45" s="248"/>
      <c r="Q45" s="234"/>
      <c r="R45" s="246"/>
      <c r="S45" s="246"/>
      <c r="T45" s="246"/>
      <c r="U45" s="246"/>
      <c r="V45" s="246"/>
      <c r="W45" s="246"/>
      <c r="X45" s="246"/>
      <c r="Y45" s="246" t="s">
        <v>1806</v>
      </c>
      <c r="Z45" s="246"/>
      <c r="AA45" s="246"/>
      <c r="AB45" s="230"/>
      <c r="AC45" s="250"/>
      <c r="AD45" s="236"/>
      <c r="AE45" s="250"/>
      <c r="AF45" s="236"/>
      <c r="AG45" s="250"/>
      <c r="AH45" s="250"/>
      <c r="AI45" s="250"/>
      <c r="AJ45" s="250"/>
      <c r="AK45" s="250"/>
      <c r="AL45" s="250"/>
      <c r="AM45" s="250"/>
      <c r="AN45" s="250"/>
      <c r="AO45" s="250"/>
      <c r="AP45" s="250"/>
      <c r="AQ45" s="250"/>
      <c r="AR45" s="250"/>
      <c r="AS45" s="250"/>
      <c r="AT45" s="250"/>
      <c r="AU45" s="250"/>
      <c r="AV45" s="250"/>
      <c r="AW45" s="250"/>
    </row>
    <row r="46" spans="1:49" customFormat="1" ht="15" x14ac:dyDescent="0.25">
      <c r="A46">
        <v>409150</v>
      </c>
      <c r="B46" t="s">
        <v>845</v>
      </c>
      <c r="C46" t="s">
        <v>254</v>
      </c>
      <c r="E46" t="s">
        <v>79</v>
      </c>
      <c r="F46" s="148">
        <v>31578</v>
      </c>
      <c r="G46" t="s">
        <v>28</v>
      </c>
      <c r="I46" t="s">
        <v>112</v>
      </c>
      <c r="N46" s="230"/>
      <c r="Y46" t="s">
        <v>857</v>
      </c>
      <c r="AL46" s="230"/>
      <c r="AM46" s="230"/>
      <c r="AN46" s="230"/>
      <c r="AP46" t="s">
        <v>701</v>
      </c>
      <c r="AQ46" t="s">
        <v>701</v>
      </c>
    </row>
    <row r="47" spans="1:49" customFormat="1" ht="15" x14ac:dyDescent="0.25">
      <c r="A47">
        <v>421479</v>
      </c>
      <c r="B47" t="s">
        <v>906</v>
      </c>
      <c r="C47" t="s">
        <v>360</v>
      </c>
      <c r="D47" t="s">
        <v>288</v>
      </c>
      <c r="E47" t="s">
        <v>1746</v>
      </c>
      <c r="F47" s="148">
        <v>35796</v>
      </c>
      <c r="I47" t="s">
        <v>112</v>
      </c>
      <c r="N47" s="230"/>
      <c r="Y47" t="s">
        <v>857</v>
      </c>
      <c r="AL47" s="230"/>
      <c r="AM47" s="230"/>
      <c r="AN47" s="230"/>
      <c r="AP47" t="s">
        <v>702</v>
      </c>
    </row>
    <row r="48" spans="1:49" customFormat="1" ht="15" x14ac:dyDescent="0.25">
      <c r="A48">
        <v>425426</v>
      </c>
      <c r="B48" t="s">
        <v>945</v>
      </c>
      <c r="C48" t="s">
        <v>346</v>
      </c>
      <c r="D48" t="s">
        <v>946</v>
      </c>
      <c r="E48" t="s">
        <v>80</v>
      </c>
      <c r="F48" s="148">
        <v>35638</v>
      </c>
      <c r="I48" t="s">
        <v>112</v>
      </c>
      <c r="N48" s="230"/>
      <c r="Y48" t="s">
        <v>857</v>
      </c>
      <c r="AL48" s="230"/>
      <c r="AM48" s="230"/>
      <c r="AN48" s="230"/>
    </row>
    <row r="49" spans="1:49" customFormat="1" ht="15" x14ac:dyDescent="0.25">
      <c r="A49">
        <v>425478</v>
      </c>
      <c r="B49" t="s">
        <v>947</v>
      </c>
      <c r="C49" t="s">
        <v>340</v>
      </c>
      <c r="D49" t="s">
        <v>303</v>
      </c>
      <c r="E49" t="s">
        <v>79</v>
      </c>
      <c r="F49" s="148">
        <v>34940</v>
      </c>
      <c r="I49" t="s">
        <v>112</v>
      </c>
      <c r="N49" s="230"/>
      <c r="Y49" t="s">
        <v>857</v>
      </c>
      <c r="AL49" s="230"/>
      <c r="AM49" s="230"/>
      <c r="AN49" s="230"/>
    </row>
    <row r="50" spans="1:49" customFormat="1" ht="15" x14ac:dyDescent="0.25">
      <c r="A50">
        <v>426135</v>
      </c>
      <c r="B50" t="s">
        <v>957</v>
      </c>
      <c r="C50" t="s">
        <v>328</v>
      </c>
      <c r="D50" t="s">
        <v>312</v>
      </c>
      <c r="E50" t="s">
        <v>79</v>
      </c>
      <c r="F50" s="148">
        <v>35847</v>
      </c>
      <c r="I50" t="s">
        <v>112</v>
      </c>
      <c r="N50" s="230"/>
      <c r="Y50" t="s">
        <v>857</v>
      </c>
      <c r="AL50" s="230"/>
      <c r="AM50" s="230"/>
      <c r="AN50" s="230"/>
    </row>
    <row r="51" spans="1:49" customFormat="1" ht="15" x14ac:dyDescent="0.25">
      <c r="A51">
        <v>426177</v>
      </c>
      <c r="B51" t="s">
        <v>958</v>
      </c>
      <c r="C51" t="s">
        <v>959</v>
      </c>
      <c r="D51" t="s">
        <v>486</v>
      </c>
      <c r="E51" t="s">
        <v>80</v>
      </c>
      <c r="F51" s="148">
        <v>35942</v>
      </c>
      <c r="I51" t="s">
        <v>112</v>
      </c>
      <c r="N51" s="230"/>
      <c r="Y51" t="s">
        <v>857</v>
      </c>
      <c r="AL51" s="230"/>
      <c r="AM51" s="230"/>
      <c r="AN51" s="230"/>
      <c r="AP51" t="s">
        <v>702</v>
      </c>
      <c r="AQ51" t="s">
        <v>701</v>
      </c>
    </row>
    <row r="52" spans="1:49" customFormat="1" ht="15" x14ac:dyDescent="0.25">
      <c r="A52">
        <v>426235</v>
      </c>
      <c r="B52" t="s">
        <v>961</v>
      </c>
      <c r="C52" t="s">
        <v>257</v>
      </c>
      <c r="D52" t="s">
        <v>327</v>
      </c>
      <c r="E52" t="s">
        <v>80</v>
      </c>
      <c r="F52" s="148">
        <v>34913</v>
      </c>
      <c r="I52" t="s">
        <v>112</v>
      </c>
      <c r="N52" s="230"/>
      <c r="Y52" t="s">
        <v>857</v>
      </c>
      <c r="AL52" s="230"/>
      <c r="AM52" s="230"/>
      <c r="AN52" s="230"/>
    </row>
    <row r="53" spans="1:49" customFormat="1" ht="15" x14ac:dyDescent="0.25">
      <c r="A53">
        <v>418259</v>
      </c>
      <c r="B53" t="s">
        <v>846</v>
      </c>
      <c r="C53" t="s">
        <v>286</v>
      </c>
      <c r="D53" t="s">
        <v>260</v>
      </c>
      <c r="E53" t="s">
        <v>80</v>
      </c>
      <c r="F53" s="148">
        <v>35070</v>
      </c>
      <c r="G53" t="s">
        <v>28</v>
      </c>
      <c r="H53" t="s">
        <v>25</v>
      </c>
      <c r="I53" t="s">
        <v>112</v>
      </c>
      <c r="J53" t="s">
        <v>26</v>
      </c>
      <c r="K53">
        <v>2013</v>
      </c>
      <c r="L53" t="s">
        <v>28</v>
      </c>
      <c r="N53" s="230"/>
      <c r="Y53" t="s">
        <v>1179</v>
      </c>
      <c r="AG53" t="s">
        <v>1178</v>
      </c>
      <c r="AI53">
        <v>994344603</v>
      </c>
      <c r="AL53" s="230"/>
      <c r="AM53" s="230"/>
      <c r="AN53" s="230"/>
      <c r="AW53">
        <v>14010016817</v>
      </c>
    </row>
    <row r="54" spans="1:49" customFormat="1" ht="15" x14ac:dyDescent="0.25">
      <c r="A54">
        <v>427356</v>
      </c>
      <c r="B54" t="s">
        <v>654</v>
      </c>
      <c r="C54" t="s">
        <v>374</v>
      </c>
      <c r="D54" t="s">
        <v>429</v>
      </c>
      <c r="E54" t="s">
        <v>80</v>
      </c>
      <c r="F54" s="148">
        <v>0</v>
      </c>
      <c r="I54" t="s">
        <v>112</v>
      </c>
      <c r="N54" s="230"/>
      <c r="Y54" t="s">
        <v>1179</v>
      </c>
      <c r="AL54" s="230"/>
      <c r="AM54" s="230"/>
      <c r="AN54" s="230"/>
      <c r="AP54" t="s">
        <v>701</v>
      </c>
      <c r="AQ54" t="s">
        <v>701</v>
      </c>
    </row>
    <row r="55" spans="1:49" customFormat="1" ht="15" x14ac:dyDescent="0.25">
      <c r="A55">
        <v>427498</v>
      </c>
      <c r="B55" t="s">
        <v>307</v>
      </c>
      <c r="C55" t="s">
        <v>308</v>
      </c>
      <c r="D55" t="s">
        <v>267</v>
      </c>
      <c r="E55" t="s">
        <v>79</v>
      </c>
      <c r="F55" s="148">
        <v>36526</v>
      </c>
      <c r="I55" t="s">
        <v>112</v>
      </c>
      <c r="N55" s="230"/>
      <c r="Y55" t="s">
        <v>1179</v>
      </c>
      <c r="AL55" s="230"/>
      <c r="AM55" s="230"/>
      <c r="AN55" s="230"/>
    </row>
    <row r="56" spans="1:49" customFormat="1" ht="15" x14ac:dyDescent="0.25">
      <c r="A56">
        <v>427758</v>
      </c>
      <c r="B56" t="s">
        <v>293</v>
      </c>
      <c r="C56" t="s">
        <v>294</v>
      </c>
      <c r="D56" t="s">
        <v>295</v>
      </c>
      <c r="E56" t="s">
        <v>80</v>
      </c>
      <c r="F56" s="148">
        <v>37284</v>
      </c>
      <c r="I56" t="s">
        <v>112</v>
      </c>
      <c r="N56" s="230"/>
      <c r="Y56" t="s">
        <v>1179</v>
      </c>
      <c r="AL56" s="230"/>
      <c r="AM56" s="230"/>
      <c r="AN56" s="230"/>
    </row>
    <row r="57" spans="1:49" customFormat="1" ht="15" x14ac:dyDescent="0.25">
      <c r="A57">
        <v>427828</v>
      </c>
      <c r="B57" t="s">
        <v>659</v>
      </c>
      <c r="C57" t="s">
        <v>335</v>
      </c>
      <c r="D57" t="s">
        <v>643</v>
      </c>
      <c r="E57" t="s">
        <v>80</v>
      </c>
      <c r="F57" s="148">
        <v>32781</v>
      </c>
      <c r="I57" t="s">
        <v>112</v>
      </c>
      <c r="N57" s="230"/>
      <c r="Y57" t="s">
        <v>1179</v>
      </c>
      <c r="AL57" s="230"/>
      <c r="AM57" s="230"/>
      <c r="AN57" s="230"/>
      <c r="AP57" t="s">
        <v>701</v>
      </c>
      <c r="AQ57" t="s">
        <v>701</v>
      </c>
    </row>
    <row r="58" spans="1:49" customFormat="1" ht="15" x14ac:dyDescent="0.25">
      <c r="A58">
        <v>427833</v>
      </c>
      <c r="B58" t="s">
        <v>660</v>
      </c>
      <c r="C58" t="s">
        <v>661</v>
      </c>
      <c r="D58" t="s">
        <v>252</v>
      </c>
      <c r="E58" t="s">
        <v>80</v>
      </c>
      <c r="F58" s="148">
        <v>36623</v>
      </c>
      <c r="I58" t="s">
        <v>112</v>
      </c>
      <c r="N58" s="230"/>
      <c r="Y58" t="s">
        <v>1179</v>
      </c>
      <c r="AL58" s="230"/>
      <c r="AM58" s="230"/>
      <c r="AN58" s="230"/>
    </row>
    <row r="59" spans="1:49" customFormat="1" ht="15" x14ac:dyDescent="0.25">
      <c r="A59">
        <v>427834</v>
      </c>
      <c r="B59" t="s">
        <v>662</v>
      </c>
      <c r="C59" t="s">
        <v>522</v>
      </c>
      <c r="D59" t="s">
        <v>589</v>
      </c>
      <c r="E59" t="s">
        <v>80</v>
      </c>
      <c r="F59" s="148">
        <v>36893</v>
      </c>
      <c r="I59" t="s">
        <v>112</v>
      </c>
      <c r="N59" s="230"/>
      <c r="Y59" t="s">
        <v>1179</v>
      </c>
      <c r="AL59" s="230"/>
      <c r="AM59" s="230"/>
      <c r="AN59" s="230"/>
    </row>
    <row r="60" spans="1:49" customFormat="1" ht="15" x14ac:dyDescent="0.25">
      <c r="A60">
        <v>427851</v>
      </c>
      <c r="B60" t="s">
        <v>664</v>
      </c>
      <c r="C60" t="s">
        <v>524</v>
      </c>
      <c r="D60" t="s">
        <v>428</v>
      </c>
      <c r="E60" t="s">
        <v>79</v>
      </c>
      <c r="F60" s="148">
        <v>36892</v>
      </c>
      <c r="I60" t="s">
        <v>112</v>
      </c>
      <c r="N60" s="230"/>
      <c r="Y60" t="s">
        <v>1179</v>
      </c>
      <c r="AL60" s="230"/>
      <c r="AM60" s="230"/>
      <c r="AN60" s="230"/>
      <c r="AP60" t="s">
        <v>702</v>
      </c>
      <c r="AQ60" t="s">
        <v>701</v>
      </c>
    </row>
    <row r="61" spans="1:49" customFormat="1" ht="15" x14ac:dyDescent="0.25">
      <c r="A61">
        <v>427872</v>
      </c>
      <c r="B61" t="s">
        <v>665</v>
      </c>
      <c r="C61" t="s">
        <v>271</v>
      </c>
      <c r="D61" t="s">
        <v>474</v>
      </c>
      <c r="E61" t="s">
        <v>80</v>
      </c>
      <c r="F61" s="148">
        <v>32021</v>
      </c>
      <c r="G61" t="s">
        <v>468</v>
      </c>
      <c r="H61" t="s">
        <v>311</v>
      </c>
      <c r="I61" t="s">
        <v>112</v>
      </c>
      <c r="J61" t="s">
        <v>26</v>
      </c>
      <c r="K61">
        <v>2007</v>
      </c>
      <c r="L61" t="s">
        <v>40</v>
      </c>
      <c r="M61" t="s">
        <v>655</v>
      </c>
      <c r="N61" s="230"/>
      <c r="Y61" t="s">
        <v>1179</v>
      </c>
      <c r="AG61" t="s">
        <v>1178</v>
      </c>
      <c r="AI61">
        <v>982051299</v>
      </c>
      <c r="AL61" s="230"/>
      <c r="AM61" s="230"/>
      <c r="AN61" s="230"/>
    </row>
    <row r="62" spans="1:49" customFormat="1" ht="15" x14ac:dyDescent="0.25">
      <c r="A62">
        <v>427890</v>
      </c>
      <c r="B62" t="s">
        <v>539</v>
      </c>
      <c r="C62" t="s">
        <v>666</v>
      </c>
      <c r="D62" t="s">
        <v>667</v>
      </c>
      <c r="E62" t="s">
        <v>79</v>
      </c>
      <c r="F62" s="148">
        <v>36200</v>
      </c>
      <c r="I62" t="s">
        <v>112</v>
      </c>
      <c r="N62" s="230"/>
      <c r="Y62" t="s">
        <v>1179</v>
      </c>
      <c r="AL62" s="230"/>
      <c r="AM62" s="230"/>
      <c r="AN62" s="230"/>
    </row>
    <row r="63" spans="1:49" customFormat="1" ht="15" x14ac:dyDescent="0.25">
      <c r="A63">
        <v>427900</v>
      </c>
      <c r="B63" t="s">
        <v>669</v>
      </c>
      <c r="C63" t="s">
        <v>670</v>
      </c>
      <c r="D63" t="s">
        <v>671</v>
      </c>
      <c r="E63" t="s">
        <v>79</v>
      </c>
      <c r="F63" s="148">
        <v>36413</v>
      </c>
      <c r="I63" t="s">
        <v>112</v>
      </c>
      <c r="N63" s="230"/>
      <c r="Y63" t="s">
        <v>1179</v>
      </c>
      <c r="AL63" s="230"/>
      <c r="AM63" s="230"/>
      <c r="AN63" s="230"/>
    </row>
    <row r="64" spans="1:49" customFormat="1" ht="15" x14ac:dyDescent="0.25">
      <c r="A64">
        <v>427910</v>
      </c>
      <c r="B64" t="s">
        <v>675</v>
      </c>
      <c r="C64" t="s">
        <v>326</v>
      </c>
      <c r="D64" t="s">
        <v>612</v>
      </c>
      <c r="E64" t="s">
        <v>80</v>
      </c>
      <c r="F64" s="148">
        <v>37266</v>
      </c>
      <c r="I64" t="s">
        <v>112</v>
      </c>
      <c r="N64" s="230"/>
      <c r="Y64" t="s">
        <v>1179</v>
      </c>
      <c r="AL64" s="230"/>
      <c r="AM64" s="230"/>
      <c r="AN64" s="230"/>
    </row>
    <row r="65" spans="1:49" customFormat="1" ht="15" x14ac:dyDescent="0.25">
      <c r="A65">
        <v>427965</v>
      </c>
      <c r="B65" t="s">
        <v>678</v>
      </c>
      <c r="C65" t="s">
        <v>339</v>
      </c>
      <c r="D65" t="s">
        <v>679</v>
      </c>
      <c r="E65" t="s">
        <v>80</v>
      </c>
      <c r="F65" s="148">
        <v>32881</v>
      </c>
      <c r="I65" t="s">
        <v>112</v>
      </c>
      <c r="N65" s="230"/>
      <c r="Y65" t="s">
        <v>1179</v>
      </c>
      <c r="AL65" s="230"/>
      <c r="AM65" s="230"/>
      <c r="AN65" s="230"/>
    </row>
    <row r="66" spans="1:49" customFormat="1" ht="15" x14ac:dyDescent="0.25">
      <c r="A66">
        <v>427993</v>
      </c>
      <c r="B66" t="s">
        <v>309</v>
      </c>
      <c r="C66" t="s">
        <v>271</v>
      </c>
      <c r="D66" t="s">
        <v>310</v>
      </c>
      <c r="E66" t="s">
        <v>80</v>
      </c>
      <c r="F66" s="148">
        <v>36528</v>
      </c>
      <c r="I66" t="s">
        <v>112</v>
      </c>
      <c r="N66" s="230"/>
      <c r="Y66" t="s">
        <v>1179</v>
      </c>
      <c r="AL66" s="230"/>
      <c r="AM66" s="230"/>
      <c r="AN66" s="230"/>
    </row>
    <row r="67" spans="1:49" customFormat="1" ht="15" x14ac:dyDescent="0.25">
      <c r="A67">
        <v>428023</v>
      </c>
      <c r="B67" t="s">
        <v>682</v>
      </c>
      <c r="C67" t="s">
        <v>358</v>
      </c>
      <c r="D67" t="s">
        <v>596</v>
      </c>
      <c r="E67" t="s">
        <v>80</v>
      </c>
      <c r="F67" s="148">
        <v>30150</v>
      </c>
      <c r="I67" t="s">
        <v>112</v>
      </c>
      <c r="N67" s="230"/>
      <c r="Y67" t="s">
        <v>1179</v>
      </c>
      <c r="AL67" s="230"/>
      <c r="AM67" s="230"/>
      <c r="AN67" s="230"/>
      <c r="AP67" t="s">
        <v>701</v>
      </c>
      <c r="AQ67" t="s">
        <v>701</v>
      </c>
    </row>
    <row r="68" spans="1:49" customFormat="1" ht="15" x14ac:dyDescent="0.25">
      <c r="A68">
        <v>425212</v>
      </c>
      <c r="B68" t="s">
        <v>1227</v>
      </c>
      <c r="C68" t="s">
        <v>286</v>
      </c>
      <c r="D68" t="s">
        <v>252</v>
      </c>
      <c r="E68" t="s">
        <v>80</v>
      </c>
      <c r="F68" s="148">
        <v>31844</v>
      </c>
      <c r="G68" t="s">
        <v>28</v>
      </c>
      <c r="H68" t="s">
        <v>25</v>
      </c>
      <c r="I68" t="s">
        <v>112</v>
      </c>
      <c r="J68" t="s">
        <v>26</v>
      </c>
      <c r="K68">
        <v>2009</v>
      </c>
      <c r="M68" t="s">
        <v>28</v>
      </c>
      <c r="N68" s="230"/>
      <c r="O68">
        <v>686</v>
      </c>
      <c r="P68" s="148">
        <v>45721</v>
      </c>
      <c r="Q68">
        <v>450000</v>
      </c>
      <c r="Y68" t="s">
        <v>704</v>
      </c>
      <c r="AG68" t="s">
        <v>1178</v>
      </c>
      <c r="AI68">
        <v>992858536</v>
      </c>
      <c r="AK68" t="s">
        <v>1228</v>
      </c>
      <c r="AL68" s="230"/>
      <c r="AM68" s="230"/>
      <c r="AN68" s="230"/>
      <c r="AW68">
        <v>1010030098</v>
      </c>
    </row>
    <row r="69" spans="1:49" customFormat="1" ht="15" x14ac:dyDescent="0.25">
      <c r="A69">
        <v>425116</v>
      </c>
      <c r="B69" t="s">
        <v>1224</v>
      </c>
      <c r="C69" t="s">
        <v>532</v>
      </c>
      <c r="D69" t="s">
        <v>1225</v>
      </c>
      <c r="E69" t="s">
        <v>79</v>
      </c>
      <c r="F69" s="148">
        <v>28505</v>
      </c>
      <c r="G69" t="s">
        <v>1226</v>
      </c>
      <c r="H69" t="s">
        <v>25</v>
      </c>
      <c r="I69" t="s">
        <v>112</v>
      </c>
      <c r="J69" t="s">
        <v>23</v>
      </c>
      <c r="K69">
        <v>1996</v>
      </c>
      <c r="L69" t="s">
        <v>40</v>
      </c>
      <c r="M69" t="s">
        <v>40</v>
      </c>
      <c r="N69" s="230"/>
      <c r="Y69" t="s">
        <v>703</v>
      </c>
      <c r="AG69" t="s">
        <v>965</v>
      </c>
      <c r="AI69">
        <v>945119616</v>
      </c>
      <c r="AK69" t="s">
        <v>28</v>
      </c>
      <c r="AL69" s="230"/>
      <c r="AM69" s="230"/>
      <c r="AN69" s="230"/>
      <c r="AW69">
        <v>3310078710</v>
      </c>
    </row>
    <row r="70" spans="1:49" customFormat="1" ht="15" x14ac:dyDescent="0.25">
      <c r="A70">
        <v>427793</v>
      </c>
      <c r="B70" t="s">
        <v>656</v>
      </c>
      <c r="C70" t="s">
        <v>245</v>
      </c>
      <c r="D70" t="s">
        <v>543</v>
      </c>
      <c r="E70" t="s">
        <v>80</v>
      </c>
      <c r="F70" s="148">
        <v>35450</v>
      </c>
      <c r="G70" t="s">
        <v>437</v>
      </c>
      <c r="H70" t="s">
        <v>311</v>
      </c>
      <c r="I70" t="s">
        <v>112</v>
      </c>
      <c r="J70" t="s">
        <v>26</v>
      </c>
      <c r="K70">
        <v>2015</v>
      </c>
      <c r="L70" t="s">
        <v>40</v>
      </c>
      <c r="M70" t="s">
        <v>655</v>
      </c>
      <c r="N70" s="230"/>
      <c r="Y70" t="s">
        <v>1171</v>
      </c>
      <c r="AG70" t="s">
        <v>1178</v>
      </c>
      <c r="AI70">
        <v>936156619</v>
      </c>
      <c r="AK70" t="s">
        <v>28</v>
      </c>
      <c r="AL70" s="230"/>
      <c r="AM70" s="230"/>
      <c r="AN70" s="230"/>
    </row>
    <row r="71" spans="1:49" customFormat="1" ht="15" x14ac:dyDescent="0.25">
      <c r="A71">
        <v>427798</v>
      </c>
      <c r="B71" t="s">
        <v>657</v>
      </c>
      <c r="C71" t="s">
        <v>259</v>
      </c>
      <c r="D71" t="s">
        <v>303</v>
      </c>
      <c r="E71" t="s">
        <v>79</v>
      </c>
      <c r="F71" s="148">
        <v>35782</v>
      </c>
      <c r="I71" t="s">
        <v>112</v>
      </c>
      <c r="N71" s="230"/>
      <c r="Y71" t="s">
        <v>1171</v>
      </c>
      <c r="AL71" s="230"/>
      <c r="AM71" s="230"/>
      <c r="AN71" s="230"/>
    </row>
    <row r="72" spans="1:49" customFormat="1" ht="15" x14ac:dyDescent="0.25">
      <c r="A72">
        <v>410768</v>
      </c>
      <c r="B72" t="s">
        <v>1192</v>
      </c>
      <c r="C72" t="s">
        <v>871</v>
      </c>
      <c r="E72" t="s">
        <v>79</v>
      </c>
      <c r="F72" s="148" t="s">
        <v>702</v>
      </c>
      <c r="G72" t="s">
        <v>702</v>
      </c>
      <c r="I72" t="s">
        <v>112</v>
      </c>
      <c r="N72" s="230"/>
      <c r="AL72" s="230"/>
      <c r="AM72" s="230"/>
      <c r="AN72" s="230"/>
    </row>
    <row r="73" spans="1:49" customFormat="1" ht="15" x14ac:dyDescent="0.25">
      <c r="A73">
        <v>416461</v>
      </c>
      <c r="B73" t="s">
        <v>1199</v>
      </c>
      <c r="C73" t="s">
        <v>453</v>
      </c>
      <c r="D73" t="s">
        <v>306</v>
      </c>
      <c r="E73" t="s">
        <v>79</v>
      </c>
      <c r="F73" s="148">
        <v>32518</v>
      </c>
      <c r="G73" t="s">
        <v>28</v>
      </c>
      <c r="H73" t="s">
        <v>25</v>
      </c>
      <c r="I73" t="s">
        <v>112</v>
      </c>
      <c r="J73" t="s">
        <v>26</v>
      </c>
      <c r="K73">
        <v>2008</v>
      </c>
      <c r="L73" t="s">
        <v>28</v>
      </c>
      <c r="M73" t="s">
        <v>28</v>
      </c>
      <c r="N73" s="230"/>
      <c r="O73">
        <v>738</v>
      </c>
      <c r="P73" s="148">
        <v>45726</v>
      </c>
      <c r="Q73">
        <v>50000</v>
      </c>
      <c r="AG73" t="s">
        <v>1183</v>
      </c>
      <c r="AI73">
        <v>954343142</v>
      </c>
      <c r="AK73" t="s">
        <v>1200</v>
      </c>
      <c r="AL73" s="230"/>
      <c r="AM73" s="230"/>
      <c r="AN73" s="230"/>
      <c r="AW73">
        <v>1030217553</v>
      </c>
    </row>
    <row r="74" spans="1:49" customFormat="1" ht="15" x14ac:dyDescent="0.25">
      <c r="A74">
        <v>416780</v>
      </c>
      <c r="B74" t="s">
        <v>1201</v>
      </c>
      <c r="D74" t="s">
        <v>486</v>
      </c>
      <c r="E74" t="s">
        <v>79</v>
      </c>
      <c r="F74" s="148">
        <v>29342</v>
      </c>
      <c r="G74" t="s">
        <v>1202</v>
      </c>
      <c r="H74" t="s">
        <v>25</v>
      </c>
      <c r="I74" t="s">
        <v>112</v>
      </c>
      <c r="K74">
        <v>1998</v>
      </c>
      <c r="L74" t="s">
        <v>40</v>
      </c>
      <c r="M74" t="s">
        <v>40</v>
      </c>
      <c r="N74" s="230"/>
      <c r="AG74" t="s">
        <v>297</v>
      </c>
      <c r="AI74">
        <v>932425306</v>
      </c>
      <c r="AK74" t="s">
        <v>1203</v>
      </c>
      <c r="AL74" s="230"/>
      <c r="AM74" s="230"/>
      <c r="AN74" s="230"/>
      <c r="AW74">
        <v>3090010974</v>
      </c>
    </row>
    <row r="75" spans="1:49" customFormat="1" ht="15" x14ac:dyDescent="0.25">
      <c r="A75">
        <v>420435</v>
      </c>
      <c r="B75" t="s">
        <v>1212</v>
      </c>
      <c r="C75" t="s">
        <v>251</v>
      </c>
      <c r="D75" t="s">
        <v>595</v>
      </c>
      <c r="E75" t="s">
        <v>79</v>
      </c>
      <c r="F75" s="148">
        <v>35358</v>
      </c>
      <c r="G75" t="s">
        <v>28</v>
      </c>
      <c r="H75" t="s">
        <v>726</v>
      </c>
      <c r="I75" t="s">
        <v>112</v>
      </c>
      <c r="J75" t="s">
        <v>23</v>
      </c>
      <c r="K75">
        <v>2017</v>
      </c>
      <c r="L75" t="s">
        <v>28</v>
      </c>
      <c r="M75" t="s">
        <v>24</v>
      </c>
      <c r="N75" s="230"/>
      <c r="AG75" t="s">
        <v>1190</v>
      </c>
      <c r="AI75">
        <v>957717941</v>
      </c>
      <c r="AK75" t="s">
        <v>28</v>
      </c>
      <c r="AL75" s="230"/>
      <c r="AM75" s="230"/>
      <c r="AN75" s="230"/>
      <c r="AW75">
        <v>900910238862</v>
      </c>
    </row>
    <row r="76" spans="1:49" customFormat="1" ht="15" x14ac:dyDescent="0.25">
      <c r="A76">
        <v>422446</v>
      </c>
      <c r="B76" t="s">
        <v>1218</v>
      </c>
      <c r="C76" t="s">
        <v>245</v>
      </c>
      <c r="D76" t="s">
        <v>284</v>
      </c>
      <c r="E76" t="s">
        <v>79</v>
      </c>
      <c r="F76" s="148">
        <v>35799</v>
      </c>
      <c r="G76" t="s">
        <v>28</v>
      </c>
      <c r="H76" t="s">
        <v>25</v>
      </c>
      <c r="I76" t="s">
        <v>112</v>
      </c>
      <c r="K76">
        <v>2016</v>
      </c>
      <c r="L76" t="s">
        <v>28</v>
      </c>
      <c r="M76" t="s">
        <v>78</v>
      </c>
      <c r="N76" s="230"/>
      <c r="AG76" t="s">
        <v>1178</v>
      </c>
      <c r="AI76">
        <v>940609188</v>
      </c>
      <c r="AK76" t="s">
        <v>28</v>
      </c>
      <c r="AL76" s="230"/>
      <c r="AM76" s="230"/>
      <c r="AN76" s="230"/>
      <c r="AW76">
        <v>14040017174</v>
      </c>
    </row>
    <row r="77" spans="1:49" customFormat="1" ht="15" x14ac:dyDescent="0.25">
      <c r="A77">
        <v>427194</v>
      </c>
      <c r="B77" t="s">
        <v>651</v>
      </c>
      <c r="C77" t="s">
        <v>257</v>
      </c>
      <c r="D77" t="s">
        <v>652</v>
      </c>
      <c r="E77" t="s">
        <v>79</v>
      </c>
      <c r="F77" s="148">
        <v>29623</v>
      </c>
      <c r="G77" t="s">
        <v>653</v>
      </c>
      <c r="H77" t="s">
        <v>25</v>
      </c>
      <c r="I77" t="s">
        <v>112</v>
      </c>
      <c r="J77" t="s">
        <v>23</v>
      </c>
      <c r="K77">
        <v>2000</v>
      </c>
      <c r="L77" t="s">
        <v>70</v>
      </c>
      <c r="N77" s="230"/>
      <c r="AG77" t="s">
        <v>70</v>
      </c>
      <c r="AI77">
        <v>932688674</v>
      </c>
      <c r="AK77" t="s">
        <v>1211</v>
      </c>
      <c r="AL77" s="230"/>
      <c r="AM77" s="230"/>
      <c r="AN77" s="230"/>
      <c r="AP77" t="s">
        <v>702</v>
      </c>
      <c r="AW77">
        <v>10010094247</v>
      </c>
    </row>
    <row r="78" spans="1:49" customFormat="1" ht="15" x14ac:dyDescent="0.25">
      <c r="A78">
        <v>427610</v>
      </c>
      <c r="B78" t="s">
        <v>369</v>
      </c>
      <c r="C78" t="s">
        <v>370</v>
      </c>
      <c r="D78" t="s">
        <v>306</v>
      </c>
      <c r="E78" t="s">
        <v>79</v>
      </c>
      <c r="F78" s="148">
        <v>32413</v>
      </c>
      <c r="I78" t="s">
        <v>112</v>
      </c>
      <c r="N78" s="230"/>
      <c r="AL78" s="230"/>
      <c r="AM78" s="230"/>
      <c r="AN78" s="230"/>
    </row>
    <row r="79" spans="1:49" customFormat="1" ht="15" x14ac:dyDescent="0.25">
      <c r="A79">
        <v>427818</v>
      </c>
      <c r="B79" t="s">
        <v>409</v>
      </c>
      <c r="C79" t="s">
        <v>410</v>
      </c>
      <c r="D79" t="s">
        <v>243</v>
      </c>
      <c r="E79" t="s">
        <v>79</v>
      </c>
      <c r="F79" s="148">
        <v>34914</v>
      </c>
      <c r="I79" t="s">
        <v>112</v>
      </c>
      <c r="N79" s="230"/>
      <c r="AL79" s="230"/>
      <c r="AM79" s="230"/>
      <c r="AN79" s="230"/>
    </row>
    <row r="80" spans="1:49" customFormat="1" ht="15" x14ac:dyDescent="0.25">
      <c r="A80">
        <v>427838</v>
      </c>
      <c r="B80" t="s">
        <v>663</v>
      </c>
      <c r="C80" t="s">
        <v>553</v>
      </c>
      <c r="D80" t="s">
        <v>380</v>
      </c>
      <c r="E80" t="s">
        <v>80</v>
      </c>
      <c r="F80" s="148">
        <v>35601</v>
      </c>
      <c r="I80" t="s">
        <v>112</v>
      </c>
      <c r="N80" s="230"/>
      <c r="AL80" s="230"/>
      <c r="AM80" s="230"/>
      <c r="AN80" s="230"/>
    </row>
    <row r="81" spans="1:43" customFormat="1" ht="15" x14ac:dyDescent="0.25">
      <c r="A81">
        <v>427869</v>
      </c>
      <c r="B81" t="s">
        <v>427</v>
      </c>
      <c r="C81" t="s">
        <v>287</v>
      </c>
      <c r="D81" t="s">
        <v>252</v>
      </c>
      <c r="E81" t="s">
        <v>79</v>
      </c>
      <c r="F81" s="148">
        <v>31000</v>
      </c>
      <c r="I81" t="s">
        <v>112</v>
      </c>
      <c r="N81" s="230"/>
      <c r="AL81" s="230"/>
      <c r="AM81" s="230"/>
      <c r="AN81" s="230"/>
      <c r="AP81" t="s">
        <v>701</v>
      </c>
      <c r="AQ81" t="s">
        <v>701</v>
      </c>
    </row>
    <row r="82" spans="1:43" customFormat="1" ht="15" x14ac:dyDescent="0.25">
      <c r="A82">
        <v>427881</v>
      </c>
      <c r="B82" t="s">
        <v>399</v>
      </c>
      <c r="C82" t="s">
        <v>245</v>
      </c>
      <c r="D82" t="s">
        <v>400</v>
      </c>
      <c r="E82" t="s">
        <v>79</v>
      </c>
      <c r="F82" s="148">
        <v>37205</v>
      </c>
      <c r="I82" t="s">
        <v>112</v>
      </c>
      <c r="N82" s="230"/>
      <c r="AL82" s="230"/>
      <c r="AM82" s="230"/>
      <c r="AN82" s="230"/>
    </row>
    <row r="83" spans="1:43" customFormat="1" ht="15" x14ac:dyDescent="0.25">
      <c r="A83">
        <v>427907</v>
      </c>
      <c r="B83" t="s">
        <v>672</v>
      </c>
      <c r="C83" t="s">
        <v>420</v>
      </c>
      <c r="D83" t="s">
        <v>673</v>
      </c>
      <c r="E83" t="s">
        <v>79</v>
      </c>
      <c r="F83" s="148">
        <v>34700</v>
      </c>
      <c r="I83" t="s">
        <v>112</v>
      </c>
      <c r="N83" s="230"/>
      <c r="AL83" s="230"/>
      <c r="AM83" s="230"/>
      <c r="AN83" s="230"/>
    </row>
    <row r="84" spans="1:43" customFormat="1" ht="15" x14ac:dyDescent="0.25">
      <c r="A84">
        <v>428011</v>
      </c>
      <c r="B84" t="s">
        <v>680</v>
      </c>
      <c r="C84" t="s">
        <v>591</v>
      </c>
      <c r="D84" t="s">
        <v>681</v>
      </c>
      <c r="E84" t="s">
        <v>80</v>
      </c>
      <c r="F84" s="148">
        <v>37257</v>
      </c>
      <c r="I84" t="s">
        <v>112</v>
      </c>
      <c r="N84" s="230"/>
      <c r="AL84" s="230"/>
      <c r="AM84" s="230"/>
      <c r="AN84" s="230"/>
    </row>
    <row r="85" spans="1:43" customFormat="1" ht="15" x14ac:dyDescent="0.25">
      <c r="A85">
        <v>428040</v>
      </c>
      <c r="B85" t="s">
        <v>705</v>
      </c>
      <c r="C85" t="s">
        <v>524</v>
      </c>
      <c r="D85" t="s">
        <v>296</v>
      </c>
      <c r="E85" t="s">
        <v>79</v>
      </c>
      <c r="F85" s="148">
        <v>35356</v>
      </c>
      <c r="I85" t="s">
        <v>112</v>
      </c>
      <c r="N85" s="230"/>
      <c r="AL85" s="230"/>
      <c r="AM85" s="230"/>
      <c r="AN85" s="230"/>
      <c r="AP85" t="s">
        <v>702</v>
      </c>
      <c r="AQ85" t="s">
        <v>701</v>
      </c>
    </row>
    <row r="86" spans="1:43" customFormat="1" ht="15" x14ac:dyDescent="0.25">
      <c r="A86">
        <v>428045</v>
      </c>
      <c r="B86" t="s">
        <v>708</v>
      </c>
      <c r="C86" t="s">
        <v>242</v>
      </c>
      <c r="D86" t="s">
        <v>549</v>
      </c>
      <c r="E86" t="s">
        <v>79</v>
      </c>
      <c r="F86" s="148">
        <v>34340</v>
      </c>
      <c r="I86" t="s">
        <v>112</v>
      </c>
      <c r="N86" s="230"/>
      <c r="AL86" s="230"/>
      <c r="AM86" s="230"/>
      <c r="AN86" s="230"/>
    </row>
    <row r="87" spans="1:43" customFormat="1" ht="15" x14ac:dyDescent="0.25">
      <c r="A87">
        <v>428049</v>
      </c>
      <c r="B87" t="s">
        <v>709</v>
      </c>
      <c r="C87" t="s">
        <v>245</v>
      </c>
      <c r="D87" t="s">
        <v>505</v>
      </c>
      <c r="E87" t="s">
        <v>80</v>
      </c>
      <c r="F87" s="148">
        <v>34750</v>
      </c>
      <c r="G87" t="s">
        <v>516</v>
      </c>
      <c r="H87" t="s">
        <v>684</v>
      </c>
      <c r="I87" t="s">
        <v>112</v>
      </c>
      <c r="L87" t="s">
        <v>78</v>
      </c>
      <c r="M87" t="s">
        <v>655</v>
      </c>
      <c r="N87" s="230"/>
      <c r="AG87" t="s">
        <v>1178</v>
      </c>
      <c r="AL87" s="230"/>
      <c r="AM87" s="230"/>
      <c r="AN87" s="230"/>
    </row>
    <row r="88" spans="1:43" customFormat="1" ht="15" x14ac:dyDescent="0.25">
      <c r="A88">
        <v>428054</v>
      </c>
      <c r="B88" t="s">
        <v>710</v>
      </c>
      <c r="C88" t="s">
        <v>476</v>
      </c>
      <c r="D88" t="s">
        <v>327</v>
      </c>
      <c r="E88" t="s">
        <v>80</v>
      </c>
      <c r="F88" s="148">
        <v>0</v>
      </c>
      <c r="I88" t="s">
        <v>112</v>
      </c>
      <c r="N88" s="230"/>
      <c r="AL88" s="230"/>
      <c r="AM88" s="230"/>
      <c r="AN88" s="230"/>
    </row>
    <row r="89" spans="1:43" customFormat="1" ht="15" x14ac:dyDescent="0.25">
      <c r="A89">
        <v>428062</v>
      </c>
      <c r="B89" t="s">
        <v>711</v>
      </c>
      <c r="C89" t="s">
        <v>562</v>
      </c>
      <c r="D89" t="s">
        <v>288</v>
      </c>
      <c r="E89" t="s">
        <v>79</v>
      </c>
      <c r="F89" s="148">
        <v>30864</v>
      </c>
      <c r="I89" t="s">
        <v>112</v>
      </c>
      <c r="N89" s="230"/>
      <c r="AL89" s="230"/>
      <c r="AM89" s="230"/>
      <c r="AN89" s="230"/>
    </row>
    <row r="90" spans="1:43" customFormat="1" ht="15" x14ac:dyDescent="0.25">
      <c r="A90">
        <v>428066</v>
      </c>
      <c r="B90" t="s">
        <v>712</v>
      </c>
      <c r="C90" t="s">
        <v>527</v>
      </c>
      <c r="D90" t="s">
        <v>332</v>
      </c>
      <c r="E90" t="s">
        <v>79</v>
      </c>
      <c r="F90" s="148">
        <v>31432</v>
      </c>
      <c r="I90" t="s">
        <v>112</v>
      </c>
      <c r="N90" s="230"/>
      <c r="AL90" s="230"/>
      <c r="AM90" s="230"/>
      <c r="AN90" s="230"/>
      <c r="AP90" t="s">
        <v>701</v>
      </c>
    </row>
    <row r="91" spans="1:43" customFormat="1" ht="15" x14ac:dyDescent="0.25">
      <c r="A91">
        <v>428068</v>
      </c>
      <c r="B91" t="s">
        <v>713</v>
      </c>
      <c r="C91" t="s">
        <v>278</v>
      </c>
      <c r="D91" t="s">
        <v>406</v>
      </c>
      <c r="E91" t="s">
        <v>80</v>
      </c>
      <c r="F91" s="148">
        <v>0</v>
      </c>
      <c r="I91" t="s">
        <v>112</v>
      </c>
      <c r="N91" s="230"/>
      <c r="AL91" s="230"/>
      <c r="AM91" s="230"/>
      <c r="AN91" s="230"/>
    </row>
    <row r="92" spans="1:43" customFormat="1" ht="15" x14ac:dyDescent="0.25">
      <c r="A92">
        <v>428071</v>
      </c>
      <c r="B92" t="s">
        <v>715</v>
      </c>
      <c r="C92" t="s">
        <v>257</v>
      </c>
      <c r="D92" t="s">
        <v>590</v>
      </c>
      <c r="E92" t="s">
        <v>79</v>
      </c>
      <c r="F92" s="148">
        <v>36958</v>
      </c>
      <c r="I92" t="s">
        <v>112</v>
      </c>
      <c r="N92" s="230"/>
      <c r="AL92" s="230"/>
      <c r="AM92" s="230"/>
      <c r="AN92" s="230"/>
      <c r="AP92" t="s">
        <v>702</v>
      </c>
      <c r="AQ92" t="s">
        <v>701</v>
      </c>
    </row>
    <row r="93" spans="1:43" customFormat="1" ht="15" x14ac:dyDescent="0.25">
      <c r="A93">
        <v>428072</v>
      </c>
      <c r="B93" t="s">
        <v>716</v>
      </c>
      <c r="C93" t="s">
        <v>608</v>
      </c>
      <c r="D93" t="s">
        <v>466</v>
      </c>
      <c r="E93" t="s">
        <v>79</v>
      </c>
      <c r="F93" s="148">
        <v>31775</v>
      </c>
      <c r="I93" t="s">
        <v>112</v>
      </c>
      <c r="N93" s="230"/>
      <c r="AL93" s="230"/>
      <c r="AM93" s="230"/>
      <c r="AN93" s="230"/>
      <c r="AP93" t="s">
        <v>701</v>
      </c>
      <c r="AQ93" t="s">
        <v>701</v>
      </c>
    </row>
    <row r="94" spans="1:43" customFormat="1" ht="15" x14ac:dyDescent="0.25">
      <c r="A94">
        <v>428073</v>
      </c>
      <c r="B94" t="s">
        <v>717</v>
      </c>
      <c r="C94" t="s">
        <v>354</v>
      </c>
      <c r="D94" t="s">
        <v>418</v>
      </c>
      <c r="E94" t="s">
        <v>79</v>
      </c>
      <c r="F94" s="148">
        <v>0</v>
      </c>
      <c r="I94" t="s">
        <v>112</v>
      </c>
      <c r="N94" s="230"/>
      <c r="AL94" s="230"/>
      <c r="AM94" s="230"/>
      <c r="AN94" s="230"/>
    </row>
    <row r="95" spans="1:43" customFormat="1" ht="15" x14ac:dyDescent="0.25">
      <c r="A95">
        <v>428079</v>
      </c>
      <c r="B95" t="s">
        <v>718</v>
      </c>
      <c r="C95" t="s">
        <v>257</v>
      </c>
      <c r="D95" t="s">
        <v>635</v>
      </c>
      <c r="E95" t="s">
        <v>80</v>
      </c>
      <c r="F95" s="148">
        <v>38067</v>
      </c>
      <c r="I95" t="s">
        <v>112</v>
      </c>
      <c r="N95" s="230"/>
      <c r="AL95" s="230"/>
      <c r="AM95" s="230"/>
      <c r="AN95" s="230"/>
    </row>
    <row r="96" spans="1:43" customFormat="1" ht="15" x14ac:dyDescent="0.25">
      <c r="A96">
        <v>428080</v>
      </c>
      <c r="B96" t="s">
        <v>719</v>
      </c>
      <c r="C96" t="s">
        <v>404</v>
      </c>
      <c r="D96" t="s">
        <v>720</v>
      </c>
      <c r="E96" t="s">
        <v>80</v>
      </c>
      <c r="F96" s="148">
        <v>36312</v>
      </c>
      <c r="I96" t="s">
        <v>112</v>
      </c>
      <c r="N96" s="230"/>
      <c r="AL96" s="230"/>
      <c r="AM96" s="230"/>
      <c r="AN96" s="230"/>
      <c r="AP96" t="s">
        <v>702</v>
      </c>
    </row>
    <row r="97" spans="1:49" customFormat="1" ht="15" x14ac:dyDescent="0.25">
      <c r="A97">
        <v>428082</v>
      </c>
      <c r="B97" t="s">
        <v>721</v>
      </c>
      <c r="C97" t="s">
        <v>271</v>
      </c>
      <c r="D97" t="s">
        <v>571</v>
      </c>
      <c r="E97" t="s">
        <v>79</v>
      </c>
      <c r="F97" s="148">
        <v>37322</v>
      </c>
      <c r="I97" t="s">
        <v>112</v>
      </c>
      <c r="N97" s="230"/>
      <c r="AL97" s="230"/>
      <c r="AM97" s="230"/>
      <c r="AN97" s="230"/>
    </row>
    <row r="98" spans="1:49" customFormat="1" ht="15" x14ac:dyDescent="0.25">
      <c r="A98">
        <v>428083</v>
      </c>
      <c r="B98" t="s">
        <v>722</v>
      </c>
      <c r="C98" t="s">
        <v>328</v>
      </c>
      <c r="D98" t="s">
        <v>560</v>
      </c>
      <c r="E98" t="s">
        <v>80</v>
      </c>
      <c r="F98" s="148">
        <v>36145</v>
      </c>
      <c r="I98" t="s">
        <v>112</v>
      </c>
      <c r="N98" s="230"/>
      <c r="AL98" s="230"/>
      <c r="AM98" s="230"/>
      <c r="AN98" s="230"/>
    </row>
    <row r="99" spans="1:49" customFormat="1" ht="15" x14ac:dyDescent="0.25">
      <c r="A99">
        <v>428088</v>
      </c>
      <c r="B99" t="s">
        <v>723</v>
      </c>
      <c r="C99" t="s">
        <v>724</v>
      </c>
      <c r="D99" t="s">
        <v>676</v>
      </c>
      <c r="E99" t="s">
        <v>79</v>
      </c>
      <c r="F99" s="148">
        <v>35209</v>
      </c>
      <c r="G99" t="s">
        <v>28</v>
      </c>
      <c r="H99" t="s">
        <v>685</v>
      </c>
      <c r="I99" t="s">
        <v>112</v>
      </c>
      <c r="J99" t="s">
        <v>23</v>
      </c>
      <c r="K99">
        <v>2014</v>
      </c>
      <c r="L99" t="s">
        <v>28</v>
      </c>
      <c r="M99" t="s">
        <v>655</v>
      </c>
      <c r="N99" s="230"/>
      <c r="AG99" t="s">
        <v>1178</v>
      </c>
      <c r="AI99">
        <v>954964386</v>
      </c>
      <c r="AK99" t="s">
        <v>1231</v>
      </c>
      <c r="AL99" s="230"/>
      <c r="AM99" s="230"/>
      <c r="AN99" s="230"/>
      <c r="AP99" t="s">
        <v>702</v>
      </c>
    </row>
    <row r="100" spans="1:49" customFormat="1" ht="15" x14ac:dyDescent="0.25">
      <c r="A100">
        <v>428092</v>
      </c>
      <c r="B100" t="s">
        <v>725</v>
      </c>
      <c r="C100" t="s">
        <v>242</v>
      </c>
      <c r="D100" t="s">
        <v>506</v>
      </c>
      <c r="E100" t="s">
        <v>80</v>
      </c>
      <c r="F100" s="148">
        <v>38004</v>
      </c>
      <c r="I100" t="s">
        <v>112</v>
      </c>
      <c r="N100" s="230"/>
      <c r="AL100" s="230"/>
      <c r="AM100" s="230"/>
      <c r="AN100" s="230"/>
    </row>
    <row r="101" spans="1:49" customFormat="1" ht="15" x14ac:dyDescent="0.25">
      <c r="A101">
        <v>428094</v>
      </c>
      <c r="B101" t="s">
        <v>727</v>
      </c>
      <c r="C101" t="s">
        <v>431</v>
      </c>
      <c r="D101" t="s">
        <v>483</v>
      </c>
      <c r="E101" t="s">
        <v>80</v>
      </c>
      <c r="F101" s="148">
        <v>35209</v>
      </c>
      <c r="I101" t="s">
        <v>112</v>
      </c>
      <c r="N101" s="230"/>
      <c r="AL101" s="230"/>
      <c r="AM101" s="230"/>
      <c r="AN101" s="230"/>
    </row>
    <row r="102" spans="1:49" customFormat="1" ht="15" x14ac:dyDescent="0.25">
      <c r="A102">
        <v>428100</v>
      </c>
      <c r="B102" t="s">
        <v>728</v>
      </c>
      <c r="C102" t="s">
        <v>585</v>
      </c>
      <c r="D102" t="s">
        <v>495</v>
      </c>
      <c r="E102" t="s">
        <v>80</v>
      </c>
      <c r="F102" s="148">
        <v>36661</v>
      </c>
      <c r="I102" t="s">
        <v>112</v>
      </c>
      <c r="N102" s="230"/>
      <c r="AL102" s="230"/>
      <c r="AM102" s="230"/>
      <c r="AN102" s="230"/>
      <c r="AP102" t="s">
        <v>701</v>
      </c>
      <c r="AQ102" t="s">
        <v>701</v>
      </c>
    </row>
    <row r="103" spans="1:49" customFormat="1" ht="15" x14ac:dyDescent="0.25">
      <c r="A103">
        <v>428105</v>
      </c>
      <c r="B103" t="s">
        <v>729</v>
      </c>
      <c r="C103" t="s">
        <v>328</v>
      </c>
      <c r="D103" t="s">
        <v>693</v>
      </c>
      <c r="E103" t="s">
        <v>79</v>
      </c>
      <c r="F103" s="148">
        <v>36996</v>
      </c>
      <c r="I103" t="s">
        <v>112</v>
      </c>
      <c r="N103" s="230"/>
      <c r="AL103" s="230"/>
      <c r="AM103" s="230"/>
      <c r="AN103" s="230"/>
    </row>
    <row r="104" spans="1:49" customFormat="1" ht="15" x14ac:dyDescent="0.25">
      <c r="A104">
        <v>428106</v>
      </c>
      <c r="B104" t="s">
        <v>691</v>
      </c>
      <c r="C104" t="s">
        <v>564</v>
      </c>
      <c r="D104" t="s">
        <v>730</v>
      </c>
      <c r="E104" t="s">
        <v>79</v>
      </c>
      <c r="F104" s="148">
        <v>36282</v>
      </c>
      <c r="I104" t="s">
        <v>112</v>
      </c>
      <c r="N104" s="230"/>
      <c r="AL104" s="230"/>
      <c r="AM104" s="230"/>
      <c r="AN104" s="230"/>
      <c r="AP104" t="s">
        <v>702</v>
      </c>
      <c r="AQ104" t="s">
        <v>701</v>
      </c>
    </row>
    <row r="105" spans="1:49" customFormat="1" ht="15" x14ac:dyDescent="0.25">
      <c r="A105">
        <v>428110</v>
      </c>
      <c r="B105" t="s">
        <v>731</v>
      </c>
      <c r="C105" t="s">
        <v>629</v>
      </c>
      <c r="D105" t="s">
        <v>732</v>
      </c>
      <c r="E105" t="s">
        <v>80</v>
      </c>
      <c r="F105" s="148">
        <v>36998</v>
      </c>
      <c r="I105" t="s">
        <v>112</v>
      </c>
      <c r="N105" s="230"/>
      <c r="AL105" s="230"/>
      <c r="AM105" s="230"/>
      <c r="AN105" s="230"/>
      <c r="AP105" t="s">
        <v>701</v>
      </c>
      <c r="AQ105" t="s">
        <v>701</v>
      </c>
    </row>
    <row r="106" spans="1:49" customFormat="1" ht="15" x14ac:dyDescent="0.25">
      <c r="A106">
        <v>428112</v>
      </c>
      <c r="B106" t="s">
        <v>733</v>
      </c>
      <c r="C106" t="s">
        <v>494</v>
      </c>
      <c r="D106" t="s">
        <v>289</v>
      </c>
      <c r="E106" t="s">
        <v>79</v>
      </c>
      <c r="F106" s="148">
        <v>32354</v>
      </c>
      <c r="I106" t="s">
        <v>112</v>
      </c>
      <c r="N106" s="230"/>
      <c r="AL106" s="230"/>
      <c r="AM106" s="230"/>
      <c r="AN106" s="230"/>
      <c r="AP106" t="s">
        <v>701</v>
      </c>
      <c r="AQ106" t="s">
        <v>701</v>
      </c>
    </row>
    <row r="107" spans="1:49" customFormat="1" ht="15" x14ac:dyDescent="0.25">
      <c r="A107">
        <v>428113</v>
      </c>
      <c r="B107" t="s">
        <v>734</v>
      </c>
      <c r="C107" t="s">
        <v>610</v>
      </c>
      <c r="D107" t="s">
        <v>281</v>
      </c>
      <c r="E107" t="s">
        <v>80</v>
      </c>
      <c r="F107" s="148">
        <v>37270</v>
      </c>
      <c r="I107" t="s">
        <v>112</v>
      </c>
      <c r="N107" s="230"/>
      <c r="AL107" s="230"/>
      <c r="AM107" s="230"/>
      <c r="AN107" s="230"/>
      <c r="AP107" t="s">
        <v>701</v>
      </c>
      <c r="AQ107" t="s">
        <v>701</v>
      </c>
    </row>
    <row r="108" spans="1:49" customFormat="1" ht="15" x14ac:dyDescent="0.25">
      <c r="A108">
        <v>428114</v>
      </c>
      <c r="B108" t="s">
        <v>696</v>
      </c>
      <c r="C108" t="s">
        <v>257</v>
      </c>
      <c r="D108" t="s">
        <v>324</v>
      </c>
      <c r="E108" t="s">
        <v>80</v>
      </c>
      <c r="F108" s="148">
        <v>34534</v>
      </c>
      <c r="I108" t="s">
        <v>112</v>
      </c>
      <c r="N108" s="230"/>
      <c r="AL108" s="230"/>
      <c r="AM108" s="230"/>
      <c r="AN108" s="230"/>
    </row>
    <row r="109" spans="1:49" customFormat="1" ht="15" x14ac:dyDescent="0.25">
      <c r="A109">
        <v>428115</v>
      </c>
      <c r="B109" t="s">
        <v>735</v>
      </c>
      <c r="C109" t="s">
        <v>342</v>
      </c>
      <c r="D109" t="s">
        <v>736</v>
      </c>
      <c r="E109" t="s">
        <v>80</v>
      </c>
      <c r="F109" s="148">
        <v>35066</v>
      </c>
      <c r="G109" t="s">
        <v>552</v>
      </c>
      <c r="H109" t="s">
        <v>25</v>
      </c>
      <c r="I109" t="s">
        <v>112</v>
      </c>
      <c r="J109" t="s">
        <v>26</v>
      </c>
      <c r="K109">
        <v>2016</v>
      </c>
      <c r="L109" t="s">
        <v>40</v>
      </c>
      <c r="M109" t="s">
        <v>40</v>
      </c>
      <c r="N109" s="230"/>
      <c r="AG109" t="s">
        <v>1178</v>
      </c>
      <c r="AI109">
        <v>930460871</v>
      </c>
      <c r="AK109" t="s">
        <v>28</v>
      </c>
      <c r="AL109" s="230"/>
      <c r="AM109" s="230"/>
      <c r="AN109" s="230"/>
      <c r="AW109">
        <v>3060006239</v>
      </c>
    </row>
    <row r="110" spans="1:49" customFormat="1" ht="15" x14ac:dyDescent="0.25">
      <c r="A110">
        <v>428118</v>
      </c>
      <c r="B110" t="s">
        <v>737</v>
      </c>
      <c r="C110" t="s">
        <v>415</v>
      </c>
      <c r="D110" t="s">
        <v>383</v>
      </c>
      <c r="E110" t="s">
        <v>79</v>
      </c>
      <c r="F110" s="148">
        <v>37197</v>
      </c>
      <c r="I110" t="s">
        <v>112</v>
      </c>
      <c r="N110" s="230"/>
      <c r="AL110" s="230"/>
      <c r="AM110" s="230"/>
      <c r="AN110" s="230"/>
    </row>
    <row r="111" spans="1:49" customFormat="1" ht="15" x14ac:dyDescent="0.25">
      <c r="A111">
        <v>428119</v>
      </c>
      <c r="B111" t="s">
        <v>738</v>
      </c>
      <c r="C111" t="s">
        <v>335</v>
      </c>
      <c r="D111" t="s">
        <v>566</v>
      </c>
      <c r="E111" t="s">
        <v>79</v>
      </c>
      <c r="F111" s="148">
        <v>36905</v>
      </c>
      <c r="I111" t="s">
        <v>112</v>
      </c>
      <c r="N111" s="230"/>
      <c r="AL111" s="230"/>
      <c r="AM111" s="230"/>
      <c r="AN111" s="230"/>
      <c r="AP111" t="s">
        <v>701</v>
      </c>
      <c r="AQ111" t="s">
        <v>701</v>
      </c>
    </row>
    <row r="112" spans="1:49" customFormat="1" ht="15" x14ac:dyDescent="0.25">
      <c r="A112">
        <v>428120</v>
      </c>
      <c r="B112" t="s">
        <v>623</v>
      </c>
      <c r="C112" t="s">
        <v>442</v>
      </c>
      <c r="D112" t="s">
        <v>603</v>
      </c>
      <c r="E112" t="s">
        <v>80</v>
      </c>
      <c r="F112" s="148">
        <v>0</v>
      </c>
      <c r="I112" t="s">
        <v>112</v>
      </c>
      <c r="N112" s="230"/>
      <c r="AL112" s="230"/>
      <c r="AM112" s="230"/>
      <c r="AN112" s="230"/>
    </row>
    <row r="113" spans="1:43" customFormat="1" ht="15" x14ac:dyDescent="0.25">
      <c r="A113">
        <v>428127</v>
      </c>
      <c r="B113" t="s">
        <v>739</v>
      </c>
      <c r="C113" t="s">
        <v>290</v>
      </c>
      <c r="D113" t="s">
        <v>565</v>
      </c>
      <c r="E113" t="s">
        <v>80</v>
      </c>
      <c r="F113" s="148">
        <v>33292</v>
      </c>
      <c r="G113" t="s">
        <v>28</v>
      </c>
      <c r="H113" t="s">
        <v>707</v>
      </c>
      <c r="I113" t="s">
        <v>112</v>
      </c>
      <c r="J113" t="s">
        <v>26</v>
      </c>
      <c r="K113">
        <v>2009</v>
      </c>
      <c r="L113" t="s">
        <v>40</v>
      </c>
      <c r="M113" t="s">
        <v>655</v>
      </c>
      <c r="N113" s="230"/>
      <c r="AG113" t="s">
        <v>1178</v>
      </c>
      <c r="AI113">
        <v>933850594</v>
      </c>
      <c r="AL113" s="230"/>
      <c r="AM113" s="230"/>
      <c r="AN113" s="230"/>
    </row>
    <row r="114" spans="1:43" customFormat="1" ht="15" x14ac:dyDescent="0.25">
      <c r="A114">
        <v>428129</v>
      </c>
      <c r="B114" t="s">
        <v>740</v>
      </c>
      <c r="C114" t="s">
        <v>502</v>
      </c>
      <c r="D114" t="s">
        <v>263</v>
      </c>
      <c r="E114" t="s">
        <v>79</v>
      </c>
      <c r="F114" s="148">
        <v>0</v>
      </c>
      <c r="I114" t="s">
        <v>112</v>
      </c>
      <c r="N114" s="230"/>
      <c r="AL114" s="230"/>
      <c r="AM114" s="230"/>
      <c r="AN114" s="230"/>
      <c r="AP114" t="s">
        <v>701</v>
      </c>
      <c r="AQ114" t="s">
        <v>701</v>
      </c>
    </row>
    <row r="115" spans="1:43" customFormat="1" ht="15" x14ac:dyDescent="0.25">
      <c r="A115">
        <v>428130</v>
      </c>
      <c r="B115" t="s">
        <v>741</v>
      </c>
      <c r="C115" t="s">
        <v>742</v>
      </c>
      <c r="D115" t="s">
        <v>743</v>
      </c>
      <c r="E115" t="s">
        <v>80</v>
      </c>
      <c r="F115" s="148">
        <v>34738</v>
      </c>
      <c r="I115" t="s">
        <v>112</v>
      </c>
      <c r="N115" s="230"/>
      <c r="AL115" s="230"/>
      <c r="AM115" s="230"/>
      <c r="AN115" s="230"/>
      <c r="AP115" t="s">
        <v>701</v>
      </c>
      <c r="AQ115" t="s">
        <v>701</v>
      </c>
    </row>
    <row r="116" spans="1:43" customFormat="1" ht="15" x14ac:dyDescent="0.25">
      <c r="A116">
        <v>428131</v>
      </c>
      <c r="B116" t="s">
        <v>744</v>
      </c>
      <c r="C116" t="s">
        <v>573</v>
      </c>
      <c r="D116" t="s">
        <v>332</v>
      </c>
      <c r="E116" t="s">
        <v>79</v>
      </c>
      <c r="F116" s="148">
        <v>0</v>
      </c>
      <c r="I116" t="s">
        <v>112</v>
      </c>
      <c r="N116" s="230"/>
      <c r="AL116" s="230"/>
      <c r="AM116" s="230"/>
      <c r="AN116" s="230"/>
    </row>
    <row r="117" spans="1:43" customFormat="1" ht="15" x14ac:dyDescent="0.25">
      <c r="A117">
        <v>428132</v>
      </c>
      <c r="B117" t="s">
        <v>745</v>
      </c>
      <c r="C117" t="s">
        <v>746</v>
      </c>
      <c r="D117" t="s">
        <v>578</v>
      </c>
      <c r="E117" t="s">
        <v>80</v>
      </c>
      <c r="F117" s="148">
        <v>32893</v>
      </c>
      <c r="I117" t="s">
        <v>112</v>
      </c>
      <c r="N117" s="230"/>
      <c r="AL117" s="230"/>
      <c r="AM117" s="230"/>
      <c r="AN117" s="230"/>
    </row>
    <row r="118" spans="1:43" customFormat="1" ht="15" x14ac:dyDescent="0.25">
      <c r="A118">
        <v>428133</v>
      </c>
      <c r="B118" t="s">
        <v>747</v>
      </c>
      <c r="C118" t="s">
        <v>421</v>
      </c>
      <c r="D118" t="s">
        <v>547</v>
      </c>
      <c r="E118" t="s">
        <v>80</v>
      </c>
      <c r="F118" s="148">
        <v>33292</v>
      </c>
      <c r="I118" t="s">
        <v>112</v>
      </c>
      <c r="N118" s="230"/>
      <c r="AL118" s="230"/>
      <c r="AM118" s="230"/>
      <c r="AN118" s="230"/>
    </row>
    <row r="119" spans="1:43" customFormat="1" ht="15" x14ac:dyDescent="0.25">
      <c r="A119">
        <v>428134</v>
      </c>
      <c r="B119" t="s">
        <v>748</v>
      </c>
      <c r="C119" t="s">
        <v>245</v>
      </c>
      <c r="D119" t="s">
        <v>749</v>
      </c>
      <c r="E119" t="s">
        <v>80</v>
      </c>
      <c r="F119" s="148">
        <v>33106</v>
      </c>
      <c r="I119" t="s">
        <v>112</v>
      </c>
      <c r="N119" s="230"/>
      <c r="AL119" s="230"/>
      <c r="AM119" s="230"/>
      <c r="AN119" s="230"/>
    </row>
    <row r="120" spans="1:43" customFormat="1" ht="15" x14ac:dyDescent="0.25">
      <c r="A120">
        <v>428136</v>
      </c>
      <c r="B120" t="s">
        <v>750</v>
      </c>
      <c r="C120" t="s">
        <v>242</v>
      </c>
      <c r="D120" t="s">
        <v>318</v>
      </c>
      <c r="E120" t="s">
        <v>80</v>
      </c>
      <c r="F120" s="148">
        <v>0</v>
      </c>
      <c r="I120" t="s">
        <v>112</v>
      </c>
      <c r="N120" s="230"/>
      <c r="AL120" s="230"/>
      <c r="AM120" s="230"/>
      <c r="AN120" s="230"/>
    </row>
    <row r="121" spans="1:43" customFormat="1" ht="15" x14ac:dyDescent="0.25">
      <c r="A121">
        <v>428138</v>
      </c>
      <c r="B121" t="s">
        <v>751</v>
      </c>
      <c r="C121" t="s">
        <v>689</v>
      </c>
      <c r="D121" t="s">
        <v>752</v>
      </c>
      <c r="E121" t="s">
        <v>80</v>
      </c>
      <c r="F121" s="148">
        <v>37990</v>
      </c>
      <c r="I121" t="s">
        <v>112</v>
      </c>
      <c r="N121" s="230"/>
      <c r="AL121" s="230"/>
      <c r="AM121" s="230"/>
      <c r="AN121" s="230"/>
    </row>
    <row r="122" spans="1:43" customFormat="1" ht="15" x14ac:dyDescent="0.25">
      <c r="A122">
        <v>428139</v>
      </c>
      <c r="B122" t="s">
        <v>753</v>
      </c>
      <c r="C122" t="s">
        <v>542</v>
      </c>
      <c r="D122" t="s">
        <v>493</v>
      </c>
      <c r="E122" t="s">
        <v>79</v>
      </c>
      <c r="F122" s="148">
        <v>37343</v>
      </c>
      <c r="I122" t="s">
        <v>112</v>
      </c>
      <c r="N122" s="230"/>
      <c r="AL122" s="230"/>
      <c r="AM122" s="230"/>
      <c r="AN122" s="230"/>
    </row>
    <row r="123" spans="1:43" customFormat="1" ht="15" x14ac:dyDescent="0.25">
      <c r="A123">
        <v>428142</v>
      </c>
      <c r="B123" t="s">
        <v>754</v>
      </c>
      <c r="C123" t="s">
        <v>487</v>
      </c>
      <c r="D123" t="s">
        <v>571</v>
      </c>
      <c r="E123" t="s">
        <v>80</v>
      </c>
      <c r="F123" s="148">
        <v>31113</v>
      </c>
      <c r="I123" t="s">
        <v>112</v>
      </c>
      <c r="N123" s="230"/>
      <c r="AL123" s="230"/>
      <c r="AM123" s="230"/>
      <c r="AN123" s="230"/>
    </row>
    <row r="124" spans="1:43" customFormat="1" ht="15" x14ac:dyDescent="0.25">
      <c r="A124">
        <v>428144</v>
      </c>
      <c r="B124" t="s">
        <v>755</v>
      </c>
      <c r="C124" t="s">
        <v>553</v>
      </c>
      <c r="D124" t="s">
        <v>380</v>
      </c>
      <c r="E124" t="s">
        <v>80</v>
      </c>
      <c r="F124" s="148">
        <v>32706</v>
      </c>
      <c r="I124" t="s">
        <v>112</v>
      </c>
      <c r="N124" s="230"/>
      <c r="AL124" s="230"/>
      <c r="AM124" s="230"/>
      <c r="AN124" s="230"/>
      <c r="AP124" t="s">
        <v>702</v>
      </c>
    </row>
    <row r="125" spans="1:43" customFormat="1" ht="15" x14ac:dyDescent="0.25">
      <c r="A125">
        <v>428145</v>
      </c>
      <c r="B125" t="s">
        <v>757</v>
      </c>
      <c r="C125" t="s">
        <v>581</v>
      </c>
      <c r="D125" t="s">
        <v>758</v>
      </c>
      <c r="E125" t="s">
        <v>79</v>
      </c>
      <c r="F125" s="148">
        <v>32394</v>
      </c>
      <c r="I125" t="s">
        <v>112</v>
      </c>
      <c r="N125" s="230"/>
      <c r="AL125" s="230"/>
      <c r="AM125" s="230"/>
      <c r="AN125" s="230"/>
    </row>
    <row r="126" spans="1:43" customFormat="1" ht="15" x14ac:dyDescent="0.25">
      <c r="A126">
        <v>428148</v>
      </c>
      <c r="B126" t="s">
        <v>759</v>
      </c>
      <c r="C126" t="s">
        <v>513</v>
      </c>
      <c r="D126" t="s">
        <v>260</v>
      </c>
      <c r="E126" t="s">
        <v>80</v>
      </c>
      <c r="F126" s="148">
        <v>33090</v>
      </c>
      <c r="I126" t="s">
        <v>112</v>
      </c>
      <c r="N126" s="230"/>
      <c r="AL126" s="230"/>
      <c r="AM126" s="230"/>
      <c r="AN126" s="230"/>
      <c r="AP126" t="s">
        <v>701</v>
      </c>
      <c r="AQ126" t="s">
        <v>701</v>
      </c>
    </row>
    <row r="127" spans="1:43" customFormat="1" ht="15" x14ac:dyDescent="0.25">
      <c r="A127">
        <v>428150</v>
      </c>
      <c r="B127" t="s">
        <v>760</v>
      </c>
      <c r="C127" t="s">
        <v>434</v>
      </c>
      <c r="D127" t="s">
        <v>479</v>
      </c>
      <c r="E127" t="s">
        <v>80</v>
      </c>
      <c r="F127" s="148">
        <v>31243</v>
      </c>
      <c r="I127" t="s">
        <v>112</v>
      </c>
      <c r="N127" s="230"/>
      <c r="AL127" s="230"/>
      <c r="AM127" s="230"/>
      <c r="AN127" s="230"/>
      <c r="AP127" t="s">
        <v>701</v>
      </c>
      <c r="AQ127" t="s">
        <v>701</v>
      </c>
    </row>
    <row r="128" spans="1:43" customFormat="1" ht="15" x14ac:dyDescent="0.25">
      <c r="A128">
        <v>428151</v>
      </c>
      <c r="B128" t="s">
        <v>761</v>
      </c>
      <c r="C128" t="s">
        <v>331</v>
      </c>
      <c r="D128" t="s">
        <v>762</v>
      </c>
      <c r="E128" t="s">
        <v>80</v>
      </c>
      <c r="F128" s="148">
        <v>0</v>
      </c>
      <c r="I128" t="s">
        <v>112</v>
      </c>
      <c r="N128" s="230"/>
      <c r="AL128" s="230"/>
      <c r="AM128" s="230"/>
      <c r="AN128" s="230"/>
    </row>
    <row r="129" spans="1:43" customFormat="1" ht="15" x14ac:dyDescent="0.25">
      <c r="A129">
        <v>428152</v>
      </c>
      <c r="B129" t="s">
        <v>763</v>
      </c>
      <c r="C129" t="s">
        <v>257</v>
      </c>
      <c r="D129" t="s">
        <v>243</v>
      </c>
      <c r="E129" t="s">
        <v>80</v>
      </c>
      <c r="F129" s="148">
        <v>29571</v>
      </c>
      <c r="I129" t="s">
        <v>112</v>
      </c>
      <c r="N129" s="230"/>
      <c r="AL129" s="230"/>
      <c r="AM129" s="230"/>
      <c r="AN129" s="230"/>
    </row>
    <row r="130" spans="1:43" customFormat="1" ht="15" x14ac:dyDescent="0.25">
      <c r="A130">
        <v>428153</v>
      </c>
      <c r="B130" t="s">
        <v>764</v>
      </c>
      <c r="C130" t="s">
        <v>510</v>
      </c>
      <c r="D130" t="s">
        <v>483</v>
      </c>
      <c r="E130" t="s">
        <v>80</v>
      </c>
      <c r="F130" s="148">
        <v>32160</v>
      </c>
      <c r="I130" t="s">
        <v>112</v>
      </c>
      <c r="N130" s="230"/>
      <c r="AL130" s="230"/>
      <c r="AM130" s="230"/>
      <c r="AN130" s="230"/>
    </row>
    <row r="131" spans="1:43" customFormat="1" ht="15" x14ac:dyDescent="0.25">
      <c r="A131">
        <v>428154</v>
      </c>
      <c r="B131" t="s">
        <v>765</v>
      </c>
      <c r="C131" t="s">
        <v>278</v>
      </c>
      <c r="D131" t="s">
        <v>253</v>
      </c>
      <c r="E131" t="s">
        <v>80</v>
      </c>
      <c r="F131" s="148">
        <v>35711</v>
      </c>
      <c r="I131" t="s">
        <v>112</v>
      </c>
      <c r="N131" s="230"/>
      <c r="AL131" s="230"/>
      <c r="AM131" s="230"/>
      <c r="AN131" s="230"/>
      <c r="AP131" t="s">
        <v>701</v>
      </c>
      <c r="AQ131" t="s">
        <v>701</v>
      </c>
    </row>
    <row r="132" spans="1:43" customFormat="1" ht="15" x14ac:dyDescent="0.25">
      <c r="A132">
        <v>428155</v>
      </c>
      <c r="B132" t="s">
        <v>1166</v>
      </c>
      <c r="C132" t="s">
        <v>627</v>
      </c>
      <c r="D132" t="s">
        <v>1167</v>
      </c>
      <c r="E132" t="s">
        <v>80</v>
      </c>
      <c r="F132" s="148">
        <v>36734</v>
      </c>
      <c r="I132" t="s">
        <v>112</v>
      </c>
      <c r="N132" s="230"/>
      <c r="AL132" s="230"/>
      <c r="AM132" s="230"/>
      <c r="AN132" s="230"/>
      <c r="AQ132" t="s">
        <v>701</v>
      </c>
    </row>
    <row r="133" spans="1:43" customFormat="1" ht="15" x14ac:dyDescent="0.25">
      <c r="A133">
        <v>428156</v>
      </c>
      <c r="B133" t="s">
        <v>766</v>
      </c>
      <c r="C133" t="s">
        <v>631</v>
      </c>
      <c r="E133" t="s">
        <v>79</v>
      </c>
      <c r="F133" s="148">
        <v>35628</v>
      </c>
      <c r="I133" t="s">
        <v>112</v>
      </c>
      <c r="N133" s="230"/>
      <c r="AL133" s="230"/>
      <c r="AM133" s="230"/>
      <c r="AN133" s="230"/>
    </row>
    <row r="134" spans="1:43" customFormat="1" ht="15" x14ac:dyDescent="0.25">
      <c r="A134">
        <v>428158</v>
      </c>
      <c r="B134" t="s">
        <v>767</v>
      </c>
      <c r="C134" t="s">
        <v>271</v>
      </c>
      <c r="D134" t="s">
        <v>541</v>
      </c>
      <c r="E134" t="s">
        <v>80</v>
      </c>
      <c r="F134" s="148">
        <v>32417</v>
      </c>
      <c r="I134" t="s">
        <v>112</v>
      </c>
      <c r="N134" s="230"/>
      <c r="AL134" s="230"/>
      <c r="AM134" s="230"/>
      <c r="AN134" s="230"/>
      <c r="AP134" t="s">
        <v>701</v>
      </c>
      <c r="AQ134" t="s">
        <v>701</v>
      </c>
    </row>
    <row r="135" spans="1:43" customFormat="1" ht="15" x14ac:dyDescent="0.25">
      <c r="A135">
        <v>428166</v>
      </c>
      <c r="B135" t="s">
        <v>769</v>
      </c>
      <c r="C135" t="s">
        <v>770</v>
      </c>
      <c r="D135" t="s">
        <v>771</v>
      </c>
      <c r="E135" t="s">
        <v>80</v>
      </c>
      <c r="F135" s="148">
        <v>0</v>
      </c>
      <c r="I135" t="s">
        <v>112</v>
      </c>
      <c r="N135" s="230"/>
      <c r="AL135" s="230"/>
      <c r="AM135" s="230"/>
      <c r="AN135" s="230"/>
    </row>
    <row r="136" spans="1:43" customFormat="1" ht="15" x14ac:dyDescent="0.25">
      <c r="A136">
        <v>428167</v>
      </c>
      <c r="B136" t="s">
        <v>772</v>
      </c>
      <c r="C136" t="s">
        <v>257</v>
      </c>
      <c r="D136" t="s">
        <v>697</v>
      </c>
      <c r="E136" t="s">
        <v>80</v>
      </c>
      <c r="F136" s="148">
        <v>0</v>
      </c>
      <c r="I136" t="s">
        <v>112</v>
      </c>
      <c r="N136" s="230"/>
      <c r="AL136" s="230"/>
      <c r="AM136" s="230"/>
      <c r="AN136" s="230"/>
    </row>
    <row r="137" spans="1:43" customFormat="1" ht="15" x14ac:dyDescent="0.25">
      <c r="A137">
        <v>428186</v>
      </c>
      <c r="B137" t="s">
        <v>773</v>
      </c>
      <c r="C137" t="s">
        <v>372</v>
      </c>
      <c r="D137" t="s">
        <v>774</v>
      </c>
      <c r="E137" t="s">
        <v>79</v>
      </c>
      <c r="F137" s="148">
        <v>37586</v>
      </c>
      <c r="I137" t="s">
        <v>112</v>
      </c>
      <c r="N137" s="230"/>
      <c r="AL137" s="230"/>
      <c r="AM137" s="230"/>
      <c r="AN137" s="230"/>
    </row>
    <row r="138" spans="1:43" customFormat="1" ht="15" x14ac:dyDescent="0.25">
      <c r="A138">
        <v>428187</v>
      </c>
      <c r="B138" t="s">
        <v>775</v>
      </c>
      <c r="C138" t="s">
        <v>328</v>
      </c>
      <c r="D138" t="s">
        <v>365</v>
      </c>
      <c r="E138" t="s">
        <v>79</v>
      </c>
      <c r="F138" s="148">
        <v>0</v>
      </c>
      <c r="I138" t="s">
        <v>112</v>
      </c>
      <c r="N138" s="230"/>
      <c r="AL138" s="230"/>
      <c r="AM138" s="230"/>
      <c r="AN138" s="230"/>
    </row>
    <row r="139" spans="1:43" customFormat="1" ht="15" x14ac:dyDescent="0.25">
      <c r="A139">
        <v>428190</v>
      </c>
      <c r="B139" t="s">
        <v>776</v>
      </c>
      <c r="C139" t="s">
        <v>605</v>
      </c>
      <c r="D139" t="s">
        <v>355</v>
      </c>
      <c r="E139" t="s">
        <v>79</v>
      </c>
      <c r="F139" s="148">
        <v>37276</v>
      </c>
      <c r="I139" t="s">
        <v>112</v>
      </c>
      <c r="N139" s="230"/>
      <c r="AL139" s="230"/>
      <c r="AM139" s="230"/>
      <c r="AN139" s="230"/>
    </row>
    <row r="140" spans="1:43" customFormat="1" ht="15" x14ac:dyDescent="0.25">
      <c r="A140">
        <v>428192</v>
      </c>
      <c r="B140" t="s">
        <v>777</v>
      </c>
      <c r="C140" t="s">
        <v>375</v>
      </c>
      <c r="D140" t="s">
        <v>417</v>
      </c>
      <c r="E140" t="s">
        <v>80</v>
      </c>
      <c r="F140" s="148">
        <v>32194</v>
      </c>
      <c r="I140" t="s">
        <v>112</v>
      </c>
      <c r="N140" s="230"/>
      <c r="AL140" s="230"/>
      <c r="AM140" s="230"/>
      <c r="AN140" s="230"/>
      <c r="AP140" t="s">
        <v>701</v>
      </c>
      <c r="AQ140" t="s">
        <v>701</v>
      </c>
    </row>
    <row r="141" spans="1:43" customFormat="1" ht="15" x14ac:dyDescent="0.25">
      <c r="A141">
        <v>428193</v>
      </c>
      <c r="B141" t="s">
        <v>778</v>
      </c>
      <c r="C141" t="s">
        <v>245</v>
      </c>
      <c r="D141" t="s">
        <v>260</v>
      </c>
      <c r="E141" t="s">
        <v>79</v>
      </c>
      <c r="F141" s="148">
        <v>32143</v>
      </c>
      <c r="I141" t="s">
        <v>112</v>
      </c>
      <c r="N141" s="230"/>
      <c r="AL141" s="230"/>
      <c r="AM141" s="230"/>
      <c r="AN141" s="230"/>
    </row>
    <row r="142" spans="1:43" customFormat="1" ht="15" x14ac:dyDescent="0.25">
      <c r="A142">
        <v>428199</v>
      </c>
      <c r="B142" t="s">
        <v>779</v>
      </c>
      <c r="C142" t="s">
        <v>257</v>
      </c>
      <c r="D142" t="s">
        <v>780</v>
      </c>
      <c r="E142" t="s">
        <v>79</v>
      </c>
      <c r="F142" s="148">
        <v>37819</v>
      </c>
      <c r="I142" t="s">
        <v>112</v>
      </c>
      <c r="N142" s="230"/>
      <c r="AL142" s="230"/>
      <c r="AM142" s="230"/>
      <c r="AN142" s="230"/>
      <c r="AP142" t="s">
        <v>701</v>
      </c>
      <c r="AQ142" t="s">
        <v>701</v>
      </c>
    </row>
    <row r="143" spans="1:43" customFormat="1" ht="15" x14ac:dyDescent="0.25">
      <c r="A143">
        <v>428200</v>
      </c>
      <c r="B143" t="s">
        <v>668</v>
      </c>
      <c r="C143" t="s">
        <v>563</v>
      </c>
      <c r="D143" t="s">
        <v>584</v>
      </c>
      <c r="E143" t="s">
        <v>79</v>
      </c>
      <c r="F143" s="148">
        <v>0</v>
      </c>
      <c r="I143" t="s">
        <v>112</v>
      </c>
      <c r="N143" s="230"/>
      <c r="AL143" s="230"/>
      <c r="AM143" s="230"/>
      <c r="AN143" s="230"/>
      <c r="AP143" t="s">
        <v>701</v>
      </c>
      <c r="AQ143" t="s">
        <v>701</v>
      </c>
    </row>
    <row r="144" spans="1:43" customFormat="1" ht="15" x14ac:dyDescent="0.25">
      <c r="A144">
        <v>428205</v>
      </c>
      <c r="B144" t="s">
        <v>781</v>
      </c>
      <c r="C144" t="s">
        <v>382</v>
      </c>
      <c r="D144" t="s">
        <v>782</v>
      </c>
      <c r="E144" t="s">
        <v>79</v>
      </c>
      <c r="F144" s="148">
        <v>34907</v>
      </c>
      <c r="I144" t="s">
        <v>112</v>
      </c>
      <c r="N144" s="230"/>
      <c r="AL144" s="230"/>
      <c r="AM144" s="230"/>
      <c r="AN144" s="230"/>
      <c r="AP144" t="s">
        <v>701</v>
      </c>
      <c r="AQ144" t="s">
        <v>701</v>
      </c>
    </row>
    <row r="145" spans="1:49" customFormat="1" ht="15" x14ac:dyDescent="0.25">
      <c r="A145">
        <v>428209</v>
      </c>
      <c r="B145" t="s">
        <v>783</v>
      </c>
      <c r="C145" t="s">
        <v>442</v>
      </c>
      <c r="D145" t="s">
        <v>359</v>
      </c>
      <c r="E145" t="s">
        <v>80</v>
      </c>
      <c r="F145" s="148">
        <v>0</v>
      </c>
      <c r="I145" t="s">
        <v>112</v>
      </c>
      <c r="N145" s="230"/>
      <c r="AL145" s="230"/>
      <c r="AM145" s="230"/>
      <c r="AN145" s="230"/>
    </row>
    <row r="146" spans="1:49" customFormat="1" ht="15" x14ac:dyDescent="0.25">
      <c r="A146">
        <v>428210</v>
      </c>
      <c r="B146" t="s">
        <v>784</v>
      </c>
      <c r="C146" t="s">
        <v>785</v>
      </c>
      <c r="D146" t="s">
        <v>315</v>
      </c>
      <c r="E146" t="s">
        <v>80</v>
      </c>
      <c r="F146" s="148">
        <v>37466</v>
      </c>
      <c r="G146" t="s">
        <v>76</v>
      </c>
      <c r="H146" t="s">
        <v>25</v>
      </c>
      <c r="I146" t="s">
        <v>112</v>
      </c>
      <c r="J146" t="s">
        <v>26</v>
      </c>
      <c r="K146">
        <v>2020</v>
      </c>
      <c r="L146" t="s">
        <v>76</v>
      </c>
      <c r="N146" s="230"/>
      <c r="AG146" t="s">
        <v>1178</v>
      </c>
      <c r="AI146">
        <v>994432566</v>
      </c>
      <c r="AL146" s="230"/>
      <c r="AM146" s="230"/>
      <c r="AN146" s="230"/>
      <c r="AW146">
        <v>13090004739</v>
      </c>
    </row>
    <row r="147" spans="1:49" customFormat="1" ht="15" x14ac:dyDescent="0.25">
      <c r="A147">
        <v>428213</v>
      </c>
      <c r="B147" t="s">
        <v>786</v>
      </c>
      <c r="C147" t="s">
        <v>321</v>
      </c>
      <c r="D147" t="s">
        <v>281</v>
      </c>
      <c r="E147" t="s">
        <v>80</v>
      </c>
      <c r="F147" s="148">
        <v>35796</v>
      </c>
      <c r="I147" t="s">
        <v>112</v>
      </c>
      <c r="N147" s="230"/>
      <c r="AL147" s="230"/>
      <c r="AM147" s="230"/>
      <c r="AN147" s="230"/>
      <c r="AP147" t="s">
        <v>701</v>
      </c>
      <c r="AQ147" t="s">
        <v>701</v>
      </c>
    </row>
    <row r="148" spans="1:49" customFormat="1" ht="15" x14ac:dyDescent="0.25">
      <c r="A148">
        <v>428215</v>
      </c>
      <c r="B148" t="s">
        <v>787</v>
      </c>
      <c r="C148" t="s">
        <v>272</v>
      </c>
      <c r="D148" t="s">
        <v>619</v>
      </c>
      <c r="E148" t="s">
        <v>80</v>
      </c>
      <c r="F148" s="148">
        <v>34845</v>
      </c>
      <c r="I148" t="s">
        <v>112</v>
      </c>
      <c r="N148" s="230"/>
      <c r="AL148" s="230"/>
      <c r="AM148" s="230"/>
      <c r="AN148" s="230"/>
    </row>
    <row r="149" spans="1:49" customFormat="1" ht="15" x14ac:dyDescent="0.25">
      <c r="A149">
        <v>428216</v>
      </c>
      <c r="B149" t="s">
        <v>788</v>
      </c>
      <c r="C149" t="s">
        <v>335</v>
      </c>
      <c r="D149" t="s">
        <v>284</v>
      </c>
      <c r="E149" t="s">
        <v>80</v>
      </c>
      <c r="F149" s="148">
        <v>37466</v>
      </c>
      <c r="I149" t="s">
        <v>112</v>
      </c>
      <c r="N149" s="230"/>
      <c r="AL149" s="230"/>
      <c r="AM149" s="230"/>
      <c r="AN149" s="230"/>
    </row>
    <row r="150" spans="1:49" customFormat="1" ht="15" x14ac:dyDescent="0.25">
      <c r="A150">
        <v>428217</v>
      </c>
      <c r="B150" t="s">
        <v>789</v>
      </c>
      <c r="C150" t="s">
        <v>245</v>
      </c>
      <c r="D150" t="s">
        <v>376</v>
      </c>
      <c r="E150" t="s">
        <v>80</v>
      </c>
      <c r="F150" s="148">
        <v>37831</v>
      </c>
      <c r="I150" t="s">
        <v>112</v>
      </c>
      <c r="N150" s="230"/>
      <c r="AL150" s="230"/>
      <c r="AM150" s="230"/>
      <c r="AN150" s="230"/>
    </row>
    <row r="151" spans="1:49" customFormat="1" ht="15" x14ac:dyDescent="0.25">
      <c r="A151">
        <v>428219</v>
      </c>
      <c r="B151" t="s">
        <v>790</v>
      </c>
      <c r="C151" t="s">
        <v>341</v>
      </c>
      <c r="D151" t="s">
        <v>791</v>
      </c>
      <c r="E151" t="s">
        <v>80</v>
      </c>
      <c r="F151" s="148">
        <v>31826</v>
      </c>
      <c r="I151" t="s">
        <v>112</v>
      </c>
      <c r="N151" s="230"/>
      <c r="AL151" s="230"/>
      <c r="AM151" s="230"/>
      <c r="AN151" s="230"/>
    </row>
    <row r="152" spans="1:49" customFormat="1" ht="15" x14ac:dyDescent="0.25">
      <c r="A152">
        <v>428229</v>
      </c>
      <c r="B152" t="s">
        <v>792</v>
      </c>
      <c r="C152" t="s">
        <v>271</v>
      </c>
      <c r="D152" t="s">
        <v>568</v>
      </c>
      <c r="E152" t="s">
        <v>79</v>
      </c>
      <c r="F152" s="148">
        <v>32193</v>
      </c>
      <c r="I152" t="s">
        <v>112</v>
      </c>
      <c r="N152" s="230"/>
      <c r="AL152" s="230"/>
      <c r="AM152" s="230"/>
      <c r="AN152" s="230"/>
    </row>
    <row r="153" spans="1:49" customFormat="1" ht="15" x14ac:dyDescent="0.25">
      <c r="A153">
        <v>428230</v>
      </c>
      <c r="B153" t="s">
        <v>793</v>
      </c>
      <c r="C153" t="s">
        <v>692</v>
      </c>
      <c r="D153" t="s">
        <v>535</v>
      </c>
      <c r="E153" t="s">
        <v>79</v>
      </c>
      <c r="F153" s="148">
        <v>0</v>
      </c>
      <c r="I153" t="s">
        <v>112</v>
      </c>
      <c r="N153" s="230"/>
      <c r="AL153" s="230"/>
      <c r="AM153" s="230"/>
      <c r="AN153" s="230"/>
      <c r="AP153" t="s">
        <v>701</v>
      </c>
      <c r="AQ153" t="s">
        <v>701</v>
      </c>
    </row>
    <row r="154" spans="1:49" customFormat="1" ht="15" x14ac:dyDescent="0.25">
      <c r="A154">
        <v>428236</v>
      </c>
      <c r="B154" t="s">
        <v>794</v>
      </c>
      <c r="C154" t="s">
        <v>271</v>
      </c>
      <c r="D154" t="s">
        <v>795</v>
      </c>
      <c r="E154" t="s">
        <v>80</v>
      </c>
      <c r="F154" s="148">
        <v>0</v>
      </c>
      <c r="I154" t="s">
        <v>112</v>
      </c>
      <c r="N154" s="230"/>
      <c r="AL154" s="230"/>
      <c r="AM154" s="230"/>
      <c r="AN154" s="230"/>
      <c r="AP154" t="s">
        <v>701</v>
      </c>
      <c r="AQ154" t="s">
        <v>701</v>
      </c>
    </row>
    <row r="155" spans="1:49" customFormat="1" ht="15" x14ac:dyDescent="0.25">
      <c r="A155">
        <v>428238</v>
      </c>
      <c r="B155" t="s">
        <v>796</v>
      </c>
      <c r="C155" t="s">
        <v>374</v>
      </c>
      <c r="D155" t="s">
        <v>305</v>
      </c>
      <c r="E155" t="s">
        <v>80</v>
      </c>
      <c r="F155" s="148">
        <v>37622</v>
      </c>
      <c r="G155" t="s">
        <v>28</v>
      </c>
      <c r="H155" t="s">
        <v>714</v>
      </c>
      <c r="I155" t="s">
        <v>112</v>
      </c>
      <c r="J155" t="s">
        <v>26</v>
      </c>
      <c r="K155">
        <v>2020</v>
      </c>
      <c r="L155" t="s">
        <v>28</v>
      </c>
      <c r="M155" t="s">
        <v>655</v>
      </c>
      <c r="N155" s="230"/>
      <c r="AG155" t="s">
        <v>1178</v>
      </c>
      <c r="AI155">
        <v>940610361</v>
      </c>
      <c r="AL155" s="230"/>
      <c r="AM155" s="230"/>
      <c r="AN155" s="230"/>
      <c r="AP155" t="s">
        <v>702</v>
      </c>
    </row>
    <row r="156" spans="1:49" customFormat="1" ht="15" x14ac:dyDescent="0.25">
      <c r="A156">
        <v>428240</v>
      </c>
      <c r="B156" t="s">
        <v>797</v>
      </c>
      <c r="C156" t="s">
        <v>462</v>
      </c>
      <c r="D156" t="s">
        <v>414</v>
      </c>
      <c r="E156" t="s">
        <v>80</v>
      </c>
      <c r="F156" s="148">
        <v>34505</v>
      </c>
      <c r="I156" t="s">
        <v>112</v>
      </c>
      <c r="N156" s="230"/>
      <c r="AL156" s="230"/>
      <c r="AM156" s="230"/>
      <c r="AN156" s="230"/>
    </row>
    <row r="157" spans="1:49" customFormat="1" ht="15" x14ac:dyDescent="0.25">
      <c r="A157">
        <v>428243</v>
      </c>
      <c r="B157" t="s">
        <v>798</v>
      </c>
      <c r="C157" t="s">
        <v>346</v>
      </c>
      <c r="D157" t="s">
        <v>252</v>
      </c>
      <c r="E157" t="s">
        <v>80</v>
      </c>
      <c r="F157" s="148">
        <v>35431</v>
      </c>
      <c r="I157" t="s">
        <v>112</v>
      </c>
      <c r="N157" s="230"/>
      <c r="AL157" s="230"/>
      <c r="AM157" s="230"/>
      <c r="AN157" s="230"/>
    </row>
    <row r="158" spans="1:49" customFormat="1" ht="15" x14ac:dyDescent="0.25">
      <c r="A158">
        <v>428244</v>
      </c>
      <c r="B158" t="s">
        <v>800</v>
      </c>
      <c r="C158" t="s">
        <v>342</v>
      </c>
      <c r="D158" t="s">
        <v>801</v>
      </c>
      <c r="E158" t="s">
        <v>79</v>
      </c>
      <c r="F158" s="148">
        <v>27322</v>
      </c>
      <c r="G158" t="s">
        <v>387</v>
      </c>
      <c r="H158" t="s">
        <v>29</v>
      </c>
      <c r="I158" t="s">
        <v>112</v>
      </c>
      <c r="J158" t="s">
        <v>26</v>
      </c>
      <c r="K158">
        <v>1994</v>
      </c>
      <c r="L158" t="s">
        <v>40</v>
      </c>
      <c r="M158" t="s">
        <v>655</v>
      </c>
      <c r="N158" s="230"/>
      <c r="AG158" t="s">
        <v>1190</v>
      </c>
      <c r="AI158">
        <v>939661635</v>
      </c>
      <c r="AK158" t="s">
        <v>387</v>
      </c>
      <c r="AL158" s="230"/>
      <c r="AM158" s="230"/>
      <c r="AN158" s="230"/>
      <c r="AP158" t="s">
        <v>701</v>
      </c>
      <c r="AQ158" t="s">
        <v>701</v>
      </c>
    </row>
    <row r="159" spans="1:49" customFormat="1" ht="15" x14ac:dyDescent="0.25">
      <c r="A159">
        <v>428246</v>
      </c>
      <c r="B159" t="s">
        <v>802</v>
      </c>
      <c r="C159" t="s">
        <v>620</v>
      </c>
      <c r="D159" t="s">
        <v>312</v>
      </c>
      <c r="E159" t="s">
        <v>79</v>
      </c>
      <c r="F159" s="148">
        <v>30061</v>
      </c>
      <c r="I159" t="s">
        <v>112</v>
      </c>
      <c r="N159" s="230"/>
      <c r="AL159" s="230"/>
      <c r="AM159" s="230"/>
      <c r="AN159" s="230"/>
    </row>
    <row r="160" spans="1:49" customFormat="1" ht="15" x14ac:dyDescent="0.25">
      <c r="A160">
        <v>428248</v>
      </c>
      <c r="B160" t="s">
        <v>630</v>
      </c>
      <c r="C160" t="s">
        <v>345</v>
      </c>
      <c r="D160" t="s">
        <v>803</v>
      </c>
      <c r="E160" t="s">
        <v>79</v>
      </c>
      <c r="F160" s="148">
        <v>38368</v>
      </c>
      <c r="I160" t="s">
        <v>112</v>
      </c>
      <c r="N160" s="230"/>
      <c r="AL160" s="230"/>
      <c r="AM160" s="230"/>
      <c r="AN160" s="230"/>
    </row>
    <row r="161" spans="1:43" customFormat="1" ht="15" x14ac:dyDescent="0.25">
      <c r="A161">
        <v>428249</v>
      </c>
      <c r="B161" t="s">
        <v>804</v>
      </c>
      <c r="C161" t="s">
        <v>494</v>
      </c>
      <c r="D161" t="s">
        <v>596</v>
      </c>
      <c r="E161" t="s">
        <v>79</v>
      </c>
      <c r="F161" s="148">
        <v>36556</v>
      </c>
      <c r="I161" t="s">
        <v>112</v>
      </c>
      <c r="N161" s="230"/>
      <c r="AL161" s="230"/>
      <c r="AM161" s="230"/>
      <c r="AN161" s="230"/>
    </row>
    <row r="162" spans="1:43" customFormat="1" ht="15" x14ac:dyDescent="0.25">
      <c r="A162">
        <v>428250</v>
      </c>
      <c r="B162" t="s">
        <v>805</v>
      </c>
      <c r="C162" t="s">
        <v>342</v>
      </c>
      <c r="D162" t="s">
        <v>477</v>
      </c>
      <c r="E162" t="s">
        <v>79</v>
      </c>
      <c r="F162" s="148">
        <v>27322</v>
      </c>
      <c r="I162" t="s">
        <v>112</v>
      </c>
      <c r="N162" s="230"/>
      <c r="AL162" s="230"/>
      <c r="AM162" s="230"/>
      <c r="AN162" s="230"/>
    </row>
    <row r="163" spans="1:43" customFormat="1" ht="15" x14ac:dyDescent="0.25">
      <c r="A163">
        <v>428252</v>
      </c>
      <c r="B163" t="s">
        <v>806</v>
      </c>
      <c r="C163" t="s">
        <v>597</v>
      </c>
      <c r="D163" t="s">
        <v>529</v>
      </c>
      <c r="E163" t="s">
        <v>79</v>
      </c>
      <c r="F163" s="148">
        <v>0</v>
      </c>
      <c r="I163" t="s">
        <v>112</v>
      </c>
      <c r="N163" s="230"/>
      <c r="AL163" s="230"/>
      <c r="AM163" s="230"/>
      <c r="AN163" s="230"/>
    </row>
    <row r="164" spans="1:43" customFormat="1" ht="15" x14ac:dyDescent="0.25">
      <c r="A164">
        <v>428253</v>
      </c>
      <c r="B164" t="s">
        <v>639</v>
      </c>
      <c r="C164" t="s">
        <v>677</v>
      </c>
      <c r="D164" t="s">
        <v>327</v>
      </c>
      <c r="E164" t="s">
        <v>79</v>
      </c>
      <c r="F164" s="148">
        <v>33970</v>
      </c>
      <c r="G164" t="s">
        <v>695</v>
      </c>
      <c r="H164" t="s">
        <v>687</v>
      </c>
      <c r="I164" t="s">
        <v>112</v>
      </c>
      <c r="L164" t="s">
        <v>40</v>
      </c>
      <c r="M164" t="s">
        <v>655</v>
      </c>
      <c r="N164" s="230"/>
      <c r="AG164" t="s">
        <v>1178</v>
      </c>
      <c r="AL164" s="230"/>
      <c r="AM164" s="230"/>
      <c r="AN164" s="230"/>
    </row>
    <row r="165" spans="1:43" customFormat="1" ht="15" x14ac:dyDescent="0.25">
      <c r="A165">
        <v>428254</v>
      </c>
      <c r="B165" t="s">
        <v>807</v>
      </c>
      <c r="C165" t="s">
        <v>273</v>
      </c>
      <c r="D165" t="s">
        <v>359</v>
      </c>
      <c r="E165" t="s">
        <v>79</v>
      </c>
      <c r="F165" s="148">
        <v>28584</v>
      </c>
      <c r="I165" t="s">
        <v>112</v>
      </c>
      <c r="N165" s="230"/>
      <c r="AL165" s="230"/>
      <c r="AM165" s="230"/>
      <c r="AN165" s="230"/>
    </row>
    <row r="166" spans="1:43" customFormat="1" ht="15" x14ac:dyDescent="0.25">
      <c r="A166">
        <v>428256</v>
      </c>
      <c r="B166" t="s">
        <v>808</v>
      </c>
      <c r="C166" t="s">
        <v>251</v>
      </c>
      <c r="D166" t="s">
        <v>497</v>
      </c>
      <c r="E166" t="s">
        <v>79</v>
      </c>
      <c r="F166" s="148">
        <v>36161</v>
      </c>
      <c r="I166" t="s">
        <v>112</v>
      </c>
      <c r="N166" s="230"/>
      <c r="AL166" s="230"/>
      <c r="AM166" s="230"/>
      <c r="AN166" s="230"/>
      <c r="AP166" t="s">
        <v>701</v>
      </c>
      <c r="AQ166" t="s">
        <v>701</v>
      </c>
    </row>
    <row r="167" spans="1:43" customFormat="1" ht="15" x14ac:dyDescent="0.25">
      <c r="A167">
        <v>428259</v>
      </c>
      <c r="B167" t="s">
        <v>698</v>
      </c>
      <c r="C167" t="s">
        <v>242</v>
      </c>
      <c r="D167" t="s">
        <v>587</v>
      </c>
      <c r="E167" t="s">
        <v>79</v>
      </c>
      <c r="F167" s="148">
        <v>33970</v>
      </c>
      <c r="I167" t="s">
        <v>112</v>
      </c>
      <c r="N167" s="230"/>
      <c r="AL167" s="230"/>
      <c r="AM167" s="230"/>
      <c r="AN167" s="230"/>
    </row>
    <row r="168" spans="1:43" customFormat="1" ht="15" x14ac:dyDescent="0.25">
      <c r="A168">
        <v>428264</v>
      </c>
      <c r="B168" t="s">
        <v>809</v>
      </c>
      <c r="C168" t="s">
        <v>242</v>
      </c>
      <c r="D168" t="s">
        <v>332</v>
      </c>
      <c r="E168" t="s">
        <v>79</v>
      </c>
      <c r="F168" s="148">
        <v>37072</v>
      </c>
      <c r="I168" t="s">
        <v>112</v>
      </c>
      <c r="N168" s="230"/>
      <c r="AL168" s="230"/>
      <c r="AM168" s="230"/>
      <c r="AN168" s="230"/>
    </row>
    <row r="169" spans="1:43" customFormat="1" ht="15" x14ac:dyDescent="0.25">
      <c r="A169">
        <v>428265</v>
      </c>
      <c r="B169" t="s">
        <v>694</v>
      </c>
      <c r="C169" t="s">
        <v>273</v>
      </c>
      <c r="D169" t="s">
        <v>544</v>
      </c>
      <c r="E169" t="s">
        <v>79</v>
      </c>
      <c r="F169" s="148">
        <v>31778</v>
      </c>
      <c r="I169" t="s">
        <v>112</v>
      </c>
      <c r="N169" s="230"/>
      <c r="AL169" s="230"/>
      <c r="AM169" s="230"/>
      <c r="AN169" s="230"/>
    </row>
    <row r="170" spans="1:43" customFormat="1" ht="15" x14ac:dyDescent="0.25">
      <c r="A170">
        <v>428266</v>
      </c>
      <c r="B170" t="s">
        <v>810</v>
      </c>
      <c r="C170" t="s">
        <v>245</v>
      </c>
      <c r="D170" t="s">
        <v>568</v>
      </c>
      <c r="E170" t="s">
        <v>79</v>
      </c>
      <c r="F170" s="148">
        <v>37437</v>
      </c>
      <c r="I170" t="s">
        <v>112</v>
      </c>
      <c r="N170" s="230"/>
      <c r="AL170" s="230"/>
      <c r="AM170" s="230"/>
      <c r="AN170" s="230"/>
    </row>
    <row r="171" spans="1:43" customFormat="1" ht="15" x14ac:dyDescent="0.25">
      <c r="A171">
        <v>428273</v>
      </c>
      <c r="B171" t="s">
        <v>811</v>
      </c>
      <c r="C171" t="s">
        <v>599</v>
      </c>
      <c r="D171" t="s">
        <v>441</v>
      </c>
      <c r="E171" t="s">
        <v>79</v>
      </c>
      <c r="F171" s="148">
        <v>0</v>
      </c>
      <c r="I171" t="s">
        <v>112</v>
      </c>
      <c r="N171" s="230"/>
      <c r="AL171" s="230"/>
      <c r="AM171" s="230"/>
      <c r="AN171" s="230"/>
      <c r="AP171" t="s">
        <v>701</v>
      </c>
      <c r="AQ171" t="s">
        <v>701</v>
      </c>
    </row>
    <row r="172" spans="1:43" customFormat="1" ht="15" x14ac:dyDescent="0.25">
      <c r="A172">
        <v>428274</v>
      </c>
      <c r="B172" t="s">
        <v>812</v>
      </c>
      <c r="C172" t="s">
        <v>257</v>
      </c>
      <c r="D172" t="s">
        <v>255</v>
      </c>
      <c r="E172" t="s">
        <v>79</v>
      </c>
      <c r="F172" s="148">
        <v>34763</v>
      </c>
      <c r="I172" t="s">
        <v>112</v>
      </c>
      <c r="N172" s="230"/>
      <c r="AL172" s="230"/>
      <c r="AM172" s="230"/>
      <c r="AN172" s="230"/>
    </row>
    <row r="173" spans="1:43" customFormat="1" ht="15" x14ac:dyDescent="0.25">
      <c r="A173">
        <v>428275</v>
      </c>
      <c r="B173" t="s">
        <v>813</v>
      </c>
      <c r="C173" t="s">
        <v>407</v>
      </c>
      <c r="D173" t="s">
        <v>318</v>
      </c>
      <c r="E173" t="s">
        <v>79</v>
      </c>
      <c r="F173" s="148">
        <v>32540</v>
      </c>
      <c r="I173" t="s">
        <v>112</v>
      </c>
      <c r="N173" s="230"/>
      <c r="AL173" s="230"/>
      <c r="AM173" s="230"/>
      <c r="AN173" s="230"/>
    </row>
    <row r="174" spans="1:43" customFormat="1" ht="15" x14ac:dyDescent="0.25">
      <c r="A174">
        <v>428282</v>
      </c>
      <c r="B174" t="s">
        <v>814</v>
      </c>
      <c r="C174" t="s">
        <v>598</v>
      </c>
      <c r="D174" t="s">
        <v>506</v>
      </c>
      <c r="E174" t="s">
        <v>79</v>
      </c>
      <c r="F174" s="148">
        <v>31251</v>
      </c>
      <c r="I174" t="s">
        <v>112</v>
      </c>
      <c r="N174" s="230"/>
      <c r="AL174" s="230"/>
      <c r="AM174" s="230"/>
      <c r="AN174" s="230"/>
      <c r="AP174" t="s">
        <v>701</v>
      </c>
      <c r="AQ174" t="s">
        <v>701</v>
      </c>
    </row>
    <row r="175" spans="1:43" customFormat="1" ht="15" x14ac:dyDescent="0.25">
      <c r="A175">
        <v>428286</v>
      </c>
      <c r="B175" t="s">
        <v>815</v>
      </c>
      <c r="C175" t="s">
        <v>481</v>
      </c>
      <c r="D175" t="s">
        <v>455</v>
      </c>
      <c r="E175" t="s">
        <v>80</v>
      </c>
      <c r="F175" s="148">
        <v>0</v>
      </c>
      <c r="I175" t="s">
        <v>112</v>
      </c>
      <c r="N175" s="230"/>
      <c r="AL175" s="230"/>
      <c r="AM175" s="230"/>
      <c r="AN175" s="230"/>
      <c r="AP175" t="s">
        <v>701</v>
      </c>
      <c r="AQ175" t="s">
        <v>701</v>
      </c>
    </row>
    <row r="176" spans="1:43" customFormat="1" ht="15" x14ac:dyDescent="0.25">
      <c r="A176">
        <v>428287</v>
      </c>
      <c r="B176" t="s">
        <v>816</v>
      </c>
      <c r="C176" t="s">
        <v>271</v>
      </c>
      <c r="D176" t="s">
        <v>383</v>
      </c>
      <c r="E176" t="s">
        <v>79</v>
      </c>
      <c r="F176" s="148">
        <v>37562</v>
      </c>
      <c r="I176" t="s">
        <v>112</v>
      </c>
      <c r="N176" s="230"/>
      <c r="AL176" s="230"/>
      <c r="AM176" s="230"/>
      <c r="AN176" s="230"/>
      <c r="AP176" t="s">
        <v>701</v>
      </c>
      <c r="AQ176" t="s">
        <v>701</v>
      </c>
    </row>
    <row r="177" spans="1:49" customFormat="1" ht="15" x14ac:dyDescent="0.25">
      <c r="A177">
        <v>428292</v>
      </c>
      <c r="B177" t="s">
        <v>817</v>
      </c>
      <c r="C177" t="s">
        <v>257</v>
      </c>
      <c r="D177" t="s">
        <v>418</v>
      </c>
      <c r="E177" t="s">
        <v>80</v>
      </c>
      <c r="F177" s="148">
        <v>36526</v>
      </c>
      <c r="I177" t="s">
        <v>112</v>
      </c>
      <c r="N177" s="230"/>
      <c r="AL177" s="230"/>
      <c r="AM177" s="230"/>
      <c r="AN177" s="230"/>
      <c r="AP177" t="s">
        <v>702</v>
      </c>
    </row>
    <row r="178" spans="1:49" customFormat="1" ht="15" x14ac:dyDescent="0.25">
      <c r="A178">
        <v>428295</v>
      </c>
      <c r="B178" t="s">
        <v>818</v>
      </c>
      <c r="C178" t="s">
        <v>371</v>
      </c>
      <c r="D178" t="s">
        <v>288</v>
      </c>
      <c r="E178" t="s">
        <v>79</v>
      </c>
      <c r="F178" s="148">
        <v>36136</v>
      </c>
      <c r="I178" t="s">
        <v>112</v>
      </c>
      <c r="N178" s="230"/>
      <c r="AL178" s="230"/>
      <c r="AM178" s="230"/>
      <c r="AN178" s="230"/>
    </row>
    <row r="179" spans="1:49" customFormat="1" ht="15" x14ac:dyDescent="0.25">
      <c r="A179">
        <v>428298</v>
      </c>
      <c r="B179" t="s">
        <v>819</v>
      </c>
      <c r="C179" t="s">
        <v>508</v>
      </c>
      <c r="D179" t="s">
        <v>352</v>
      </c>
      <c r="E179" t="s">
        <v>80</v>
      </c>
      <c r="F179" s="148">
        <v>37347</v>
      </c>
      <c r="G179" t="s">
        <v>688</v>
      </c>
      <c r="H179" t="s">
        <v>25</v>
      </c>
      <c r="I179" t="s">
        <v>112</v>
      </c>
      <c r="J179" t="s">
        <v>23</v>
      </c>
      <c r="K179">
        <v>2020</v>
      </c>
      <c r="L179" t="s">
        <v>28</v>
      </c>
      <c r="M179" t="s">
        <v>68</v>
      </c>
      <c r="N179" s="230"/>
      <c r="AG179" t="s">
        <v>1178</v>
      </c>
      <c r="AI179">
        <v>983907965</v>
      </c>
      <c r="AL179" s="230"/>
      <c r="AM179" s="230"/>
      <c r="AN179" s="230"/>
      <c r="AW179">
        <v>9220030933</v>
      </c>
    </row>
    <row r="180" spans="1:49" customFormat="1" ht="15" x14ac:dyDescent="0.25">
      <c r="A180">
        <v>428300</v>
      </c>
      <c r="B180" t="s">
        <v>820</v>
      </c>
      <c r="C180" t="s">
        <v>272</v>
      </c>
      <c r="D180" t="s">
        <v>641</v>
      </c>
      <c r="E180" t="s">
        <v>80</v>
      </c>
      <c r="F180" s="148">
        <v>32752</v>
      </c>
      <c r="I180" t="s">
        <v>112</v>
      </c>
      <c r="N180" s="230"/>
      <c r="AL180" s="230"/>
      <c r="AM180" s="230"/>
      <c r="AN180" s="230"/>
    </row>
    <row r="181" spans="1:49" customFormat="1" ht="15" x14ac:dyDescent="0.25">
      <c r="A181">
        <v>428304</v>
      </c>
      <c r="B181" t="s">
        <v>821</v>
      </c>
      <c r="C181" t="s">
        <v>335</v>
      </c>
      <c r="D181" t="s">
        <v>247</v>
      </c>
      <c r="E181" t="s">
        <v>80</v>
      </c>
      <c r="F181" s="148">
        <v>37347</v>
      </c>
      <c r="I181" t="s">
        <v>112</v>
      </c>
      <c r="N181" s="230"/>
      <c r="AL181" s="230"/>
      <c r="AM181" s="230"/>
      <c r="AN181" s="230"/>
      <c r="AP181" t="s">
        <v>702</v>
      </c>
    </row>
    <row r="182" spans="1:49" customFormat="1" ht="15" x14ac:dyDescent="0.25">
      <c r="A182">
        <v>428306</v>
      </c>
      <c r="B182" t="s">
        <v>822</v>
      </c>
      <c r="C182" t="s">
        <v>408</v>
      </c>
      <c r="D182" t="s">
        <v>338</v>
      </c>
      <c r="E182" t="s">
        <v>80</v>
      </c>
      <c r="F182" s="148">
        <v>32637</v>
      </c>
      <c r="I182" t="s">
        <v>112</v>
      </c>
      <c r="N182" s="230"/>
      <c r="AL182" s="230"/>
      <c r="AM182" s="230"/>
      <c r="AN182" s="230"/>
      <c r="AP182" t="s">
        <v>701</v>
      </c>
      <c r="AQ182" t="s">
        <v>701</v>
      </c>
    </row>
    <row r="183" spans="1:49" customFormat="1" ht="15" x14ac:dyDescent="0.25">
      <c r="A183">
        <v>428311</v>
      </c>
      <c r="B183" t="s">
        <v>823</v>
      </c>
      <c r="C183" t="s">
        <v>915</v>
      </c>
      <c r="D183" t="s">
        <v>824</v>
      </c>
      <c r="E183" t="s">
        <v>80</v>
      </c>
      <c r="F183" s="148">
        <v>36916</v>
      </c>
      <c r="I183" t="s">
        <v>112</v>
      </c>
      <c r="N183" s="230"/>
      <c r="AL183" s="230"/>
      <c r="AM183" s="230"/>
      <c r="AN183" s="230"/>
    </row>
    <row r="184" spans="1:49" customFormat="1" ht="15" x14ac:dyDescent="0.25">
      <c r="A184">
        <v>428316</v>
      </c>
      <c r="B184" t="s">
        <v>825</v>
      </c>
      <c r="C184" t="s">
        <v>242</v>
      </c>
      <c r="D184" t="s">
        <v>546</v>
      </c>
      <c r="E184" t="s">
        <v>80</v>
      </c>
      <c r="F184" s="148">
        <v>33620</v>
      </c>
      <c r="I184" t="s">
        <v>112</v>
      </c>
      <c r="N184" s="230"/>
      <c r="AL184" s="230"/>
      <c r="AM184" s="230"/>
      <c r="AN184" s="230"/>
    </row>
    <row r="185" spans="1:49" customFormat="1" ht="15" x14ac:dyDescent="0.25">
      <c r="A185">
        <v>428319</v>
      </c>
      <c r="B185" t="s">
        <v>826</v>
      </c>
      <c r="C185" t="s">
        <v>615</v>
      </c>
      <c r="D185" t="s">
        <v>264</v>
      </c>
      <c r="E185" t="s">
        <v>80</v>
      </c>
      <c r="F185" s="148">
        <v>34251</v>
      </c>
      <c r="I185" t="s">
        <v>112</v>
      </c>
      <c r="N185" s="230"/>
      <c r="AL185" s="230"/>
      <c r="AM185" s="230"/>
      <c r="AN185" s="230"/>
    </row>
    <row r="186" spans="1:49" customFormat="1" ht="15" x14ac:dyDescent="0.25">
      <c r="A186">
        <v>428321</v>
      </c>
      <c r="B186" t="s">
        <v>827</v>
      </c>
      <c r="C186" t="s">
        <v>333</v>
      </c>
      <c r="D186" t="s">
        <v>336</v>
      </c>
      <c r="E186" t="s">
        <v>79</v>
      </c>
      <c r="F186" s="148">
        <v>32905</v>
      </c>
      <c r="I186" t="s">
        <v>112</v>
      </c>
      <c r="N186" s="230"/>
      <c r="AL186" s="230"/>
      <c r="AM186" s="230"/>
      <c r="AN186" s="230"/>
    </row>
    <row r="187" spans="1:49" customFormat="1" ht="15" x14ac:dyDescent="0.25">
      <c r="A187">
        <v>428322</v>
      </c>
      <c r="B187" t="s">
        <v>847</v>
      </c>
      <c r="C187" t="s">
        <v>485</v>
      </c>
      <c r="D187" t="s">
        <v>498</v>
      </c>
      <c r="E187" t="s">
        <v>79</v>
      </c>
      <c r="F187" s="148">
        <v>31314</v>
      </c>
      <c r="I187" t="s">
        <v>112</v>
      </c>
      <c r="N187" s="230"/>
      <c r="AL187" s="230"/>
      <c r="AM187" s="230"/>
      <c r="AN187" s="230"/>
    </row>
    <row r="188" spans="1:49" customFormat="1" ht="15" x14ac:dyDescent="0.25">
      <c r="A188">
        <v>428323</v>
      </c>
      <c r="B188" t="s">
        <v>828</v>
      </c>
      <c r="C188" t="s">
        <v>257</v>
      </c>
      <c r="D188" t="s">
        <v>332</v>
      </c>
      <c r="E188" t="s">
        <v>80</v>
      </c>
      <c r="F188" s="148">
        <v>31229</v>
      </c>
      <c r="I188" t="s">
        <v>112</v>
      </c>
      <c r="N188" s="230"/>
      <c r="AL188" s="230"/>
      <c r="AM188" s="230"/>
      <c r="AN188" s="230"/>
      <c r="AP188" t="s">
        <v>701</v>
      </c>
      <c r="AQ188" t="s">
        <v>701</v>
      </c>
    </row>
    <row r="189" spans="1:49" customFormat="1" ht="15" x14ac:dyDescent="0.25">
      <c r="A189">
        <v>428324</v>
      </c>
      <c r="B189" t="s">
        <v>829</v>
      </c>
      <c r="C189" t="s">
        <v>507</v>
      </c>
      <c r="D189" t="s">
        <v>436</v>
      </c>
      <c r="E189" t="s">
        <v>80</v>
      </c>
      <c r="F189" s="148">
        <v>36526</v>
      </c>
      <c r="G189" t="s">
        <v>334</v>
      </c>
      <c r="H189" t="s">
        <v>683</v>
      </c>
      <c r="I189" t="s">
        <v>112</v>
      </c>
      <c r="J189" t="s">
        <v>23</v>
      </c>
      <c r="K189">
        <v>2017</v>
      </c>
      <c r="L189" t="s">
        <v>40</v>
      </c>
      <c r="M189" t="s">
        <v>655</v>
      </c>
      <c r="N189" s="230"/>
      <c r="AG189" t="s">
        <v>1178</v>
      </c>
      <c r="AI189">
        <v>985220128</v>
      </c>
      <c r="AK189" t="s">
        <v>28</v>
      </c>
      <c r="AL189" s="230"/>
      <c r="AM189" s="230"/>
      <c r="AN189" s="230"/>
    </row>
    <row r="190" spans="1:49" customFormat="1" ht="15" x14ac:dyDescent="0.25">
      <c r="A190">
        <v>428330</v>
      </c>
      <c r="B190" t="s">
        <v>830</v>
      </c>
      <c r="C190" t="s">
        <v>621</v>
      </c>
      <c r="D190" t="s">
        <v>831</v>
      </c>
      <c r="E190" t="s">
        <v>79</v>
      </c>
      <c r="F190" s="148">
        <v>36526</v>
      </c>
      <c r="I190" t="s">
        <v>112</v>
      </c>
      <c r="N190" s="230"/>
      <c r="AL190" s="230"/>
      <c r="AM190" s="230"/>
      <c r="AN190" s="230"/>
      <c r="AP190" t="s">
        <v>701</v>
      </c>
      <c r="AQ190" t="s">
        <v>701</v>
      </c>
    </row>
    <row r="191" spans="1:49" customFormat="1" ht="15" x14ac:dyDescent="0.25">
      <c r="A191">
        <v>428331</v>
      </c>
      <c r="B191" t="s">
        <v>832</v>
      </c>
      <c r="C191" t="s">
        <v>392</v>
      </c>
      <c r="D191" t="s">
        <v>484</v>
      </c>
      <c r="E191" t="s">
        <v>79</v>
      </c>
      <c r="F191" s="148">
        <v>32307</v>
      </c>
      <c r="I191" t="s">
        <v>112</v>
      </c>
      <c r="N191" s="230"/>
      <c r="AL191" s="230"/>
      <c r="AM191" s="230"/>
      <c r="AN191" s="230"/>
      <c r="AP191" t="s">
        <v>701</v>
      </c>
      <c r="AQ191" t="s">
        <v>701</v>
      </c>
    </row>
    <row r="192" spans="1:49" customFormat="1" ht="15" x14ac:dyDescent="0.25">
      <c r="A192">
        <v>428332</v>
      </c>
      <c r="B192" t="s">
        <v>833</v>
      </c>
      <c r="C192" t="s">
        <v>257</v>
      </c>
      <c r="D192" t="s">
        <v>609</v>
      </c>
      <c r="E192" t="s">
        <v>80</v>
      </c>
      <c r="F192" s="148">
        <v>33970</v>
      </c>
      <c r="I192" t="s">
        <v>112</v>
      </c>
      <c r="N192" s="230"/>
      <c r="AL192" s="230"/>
      <c r="AM192" s="230"/>
      <c r="AN192" s="230"/>
    </row>
    <row r="193" spans="1:49" customFormat="1" ht="15" x14ac:dyDescent="0.25">
      <c r="A193">
        <v>428333</v>
      </c>
      <c r="B193" t="s">
        <v>834</v>
      </c>
      <c r="C193" t="s">
        <v>559</v>
      </c>
      <c r="D193" t="s">
        <v>395</v>
      </c>
      <c r="E193" t="s">
        <v>80</v>
      </c>
      <c r="F193" s="148">
        <v>37035</v>
      </c>
      <c r="I193" t="s">
        <v>112</v>
      </c>
      <c r="N193" s="230"/>
      <c r="AL193" s="230"/>
      <c r="AM193" s="230"/>
      <c r="AN193" s="230"/>
      <c r="AP193" t="s">
        <v>701</v>
      </c>
      <c r="AQ193" t="s">
        <v>701</v>
      </c>
    </row>
    <row r="194" spans="1:49" customFormat="1" ht="15" x14ac:dyDescent="0.25">
      <c r="A194">
        <v>428335</v>
      </c>
      <c r="B194" t="s">
        <v>835</v>
      </c>
      <c r="C194" t="s">
        <v>690</v>
      </c>
      <c r="D194" t="s">
        <v>306</v>
      </c>
      <c r="E194" t="s">
        <v>79</v>
      </c>
      <c r="F194" s="148">
        <v>29772</v>
      </c>
      <c r="I194" t="s">
        <v>112</v>
      </c>
      <c r="N194" s="230"/>
      <c r="AL194" s="230"/>
      <c r="AM194" s="230"/>
      <c r="AN194" s="230"/>
      <c r="AP194" t="s">
        <v>701</v>
      </c>
      <c r="AQ194" t="s">
        <v>701</v>
      </c>
    </row>
    <row r="195" spans="1:49" customFormat="1" ht="15" x14ac:dyDescent="0.25">
      <c r="A195">
        <v>428336</v>
      </c>
      <c r="B195" t="s">
        <v>836</v>
      </c>
      <c r="C195" t="s">
        <v>257</v>
      </c>
      <c r="D195" t="s">
        <v>332</v>
      </c>
      <c r="E195" t="s">
        <v>80</v>
      </c>
      <c r="F195" s="148">
        <v>32635</v>
      </c>
      <c r="I195" t="s">
        <v>112</v>
      </c>
      <c r="N195" s="230"/>
      <c r="AL195" s="230"/>
      <c r="AM195" s="230"/>
      <c r="AN195" s="230"/>
      <c r="AP195" t="s">
        <v>701</v>
      </c>
      <c r="AQ195" t="s">
        <v>701</v>
      </c>
    </row>
    <row r="196" spans="1:49" customFormat="1" ht="15" x14ac:dyDescent="0.25">
      <c r="A196">
        <v>428342</v>
      </c>
      <c r="B196" t="s">
        <v>837</v>
      </c>
      <c r="C196" t="s">
        <v>257</v>
      </c>
      <c r="D196" t="s">
        <v>368</v>
      </c>
      <c r="E196" t="s">
        <v>80</v>
      </c>
      <c r="F196" s="148">
        <v>33315</v>
      </c>
      <c r="I196" t="s">
        <v>112</v>
      </c>
      <c r="N196" s="230"/>
      <c r="AL196" s="230"/>
      <c r="AM196" s="230"/>
      <c r="AN196" s="230"/>
      <c r="AP196" t="s">
        <v>701</v>
      </c>
      <c r="AQ196" t="s">
        <v>701</v>
      </c>
    </row>
    <row r="197" spans="1:49" customFormat="1" ht="15" x14ac:dyDescent="0.25">
      <c r="A197">
        <v>428346</v>
      </c>
      <c r="B197" t="s">
        <v>984</v>
      </c>
      <c r="C197" t="s">
        <v>458</v>
      </c>
      <c r="D197" t="s">
        <v>325</v>
      </c>
      <c r="E197" t="s">
        <v>79</v>
      </c>
      <c r="F197" s="148">
        <v>35799</v>
      </c>
      <c r="I197" t="s">
        <v>112</v>
      </c>
      <c r="N197" s="230"/>
      <c r="AL197" s="230"/>
      <c r="AM197" s="230"/>
      <c r="AN197" s="230"/>
    </row>
    <row r="198" spans="1:49" customFormat="1" ht="15" x14ac:dyDescent="0.25">
      <c r="A198">
        <v>428347</v>
      </c>
      <c r="B198" t="s">
        <v>985</v>
      </c>
      <c r="C198" t="s">
        <v>271</v>
      </c>
      <c r="D198" t="s">
        <v>511</v>
      </c>
      <c r="E198" t="s">
        <v>80</v>
      </c>
      <c r="F198" s="148">
        <v>30437</v>
      </c>
      <c r="G198" t="s">
        <v>986</v>
      </c>
      <c r="H198" t="s">
        <v>25</v>
      </c>
      <c r="I198" t="s">
        <v>112</v>
      </c>
      <c r="J198" t="s">
        <v>26</v>
      </c>
      <c r="K198">
        <v>2004</v>
      </c>
      <c r="L198" t="s">
        <v>72</v>
      </c>
      <c r="N198" s="230"/>
      <c r="AG198" t="s">
        <v>1178</v>
      </c>
      <c r="AI198">
        <v>934682660</v>
      </c>
      <c r="AK198" t="s">
        <v>1223</v>
      </c>
      <c r="AL198" s="230"/>
      <c r="AM198" s="230"/>
      <c r="AN198" s="230"/>
      <c r="AW198">
        <v>11010204985</v>
      </c>
    </row>
    <row r="199" spans="1:49" customFormat="1" ht="15" x14ac:dyDescent="0.25">
      <c r="A199">
        <v>428350</v>
      </c>
      <c r="B199" t="s">
        <v>988</v>
      </c>
      <c r="C199" t="s">
        <v>634</v>
      </c>
      <c r="D199" t="s">
        <v>989</v>
      </c>
      <c r="E199" t="s">
        <v>79</v>
      </c>
      <c r="F199" s="148">
        <v>36621</v>
      </c>
      <c r="I199" t="s">
        <v>112</v>
      </c>
      <c r="N199" s="230"/>
      <c r="AL199" s="230"/>
      <c r="AM199" s="230"/>
      <c r="AN199" s="230"/>
    </row>
    <row r="200" spans="1:49" customFormat="1" ht="15" x14ac:dyDescent="0.25">
      <c r="A200">
        <v>428354</v>
      </c>
      <c r="B200" t="s">
        <v>990</v>
      </c>
      <c r="C200" t="s">
        <v>569</v>
      </c>
      <c r="D200" t="s">
        <v>283</v>
      </c>
      <c r="E200" t="s">
        <v>79</v>
      </c>
      <c r="F200" s="148">
        <v>32266</v>
      </c>
      <c r="I200" t="s">
        <v>112</v>
      </c>
      <c r="N200" s="230"/>
      <c r="AL200" s="230"/>
      <c r="AM200" s="230"/>
      <c r="AN200" s="230"/>
    </row>
    <row r="201" spans="1:49" customFormat="1" ht="15" x14ac:dyDescent="0.25">
      <c r="A201">
        <v>428357</v>
      </c>
      <c r="B201" t="s">
        <v>991</v>
      </c>
      <c r="C201" t="s">
        <v>308</v>
      </c>
      <c r="D201" t="s">
        <v>419</v>
      </c>
      <c r="E201" t="s">
        <v>80</v>
      </c>
      <c r="F201" s="148">
        <v>36596</v>
      </c>
      <c r="G201" t="s">
        <v>28</v>
      </c>
      <c r="H201" t="s">
        <v>25</v>
      </c>
      <c r="I201" t="s">
        <v>112</v>
      </c>
      <c r="J201" t="s">
        <v>23</v>
      </c>
      <c r="K201">
        <v>2018</v>
      </c>
      <c r="L201" t="s">
        <v>28</v>
      </c>
      <c r="N201" s="230"/>
      <c r="AG201" t="s">
        <v>1178</v>
      </c>
      <c r="AL201" s="230"/>
      <c r="AM201" s="230"/>
      <c r="AN201" s="230"/>
    </row>
    <row r="202" spans="1:49" customFormat="1" ht="15" x14ac:dyDescent="0.25">
      <c r="A202">
        <v>428361</v>
      </c>
      <c r="B202" t="s">
        <v>992</v>
      </c>
      <c r="C202" t="s">
        <v>449</v>
      </c>
      <c r="D202" t="s">
        <v>914</v>
      </c>
      <c r="E202" t="s">
        <v>80</v>
      </c>
      <c r="F202" s="148">
        <v>37622</v>
      </c>
      <c r="G202" t="s">
        <v>28</v>
      </c>
      <c r="H202" t="s">
        <v>25</v>
      </c>
      <c r="I202" t="s">
        <v>112</v>
      </c>
      <c r="J202" t="s">
        <v>26</v>
      </c>
      <c r="K202">
        <v>2021</v>
      </c>
      <c r="L202" t="s">
        <v>28</v>
      </c>
      <c r="M202" t="s">
        <v>28</v>
      </c>
      <c r="N202" s="230"/>
      <c r="O202">
        <v>692</v>
      </c>
      <c r="P202" s="148">
        <v>45721</v>
      </c>
      <c r="Q202">
        <v>70000</v>
      </c>
      <c r="AG202" t="s">
        <v>1178</v>
      </c>
      <c r="AI202">
        <v>982529779</v>
      </c>
      <c r="AL202" s="230"/>
      <c r="AM202" s="230"/>
      <c r="AN202" s="230"/>
      <c r="AP202" t="s">
        <v>702</v>
      </c>
      <c r="AW202">
        <v>1030297301</v>
      </c>
    </row>
    <row r="203" spans="1:49" customFormat="1" ht="15" x14ac:dyDescent="0.25">
      <c r="A203">
        <v>428362</v>
      </c>
      <c r="B203" t="s">
        <v>993</v>
      </c>
      <c r="C203" t="s">
        <v>272</v>
      </c>
      <c r="D203" t="s">
        <v>869</v>
      </c>
      <c r="E203" t="s">
        <v>79</v>
      </c>
      <c r="F203" s="148">
        <v>36161</v>
      </c>
      <c r="I203" t="s">
        <v>112</v>
      </c>
      <c r="N203" s="230"/>
      <c r="AL203" s="230"/>
      <c r="AM203" s="230"/>
      <c r="AN203" s="230"/>
    </row>
    <row r="204" spans="1:49" customFormat="1" ht="15" x14ac:dyDescent="0.25">
      <c r="A204">
        <v>428370</v>
      </c>
      <c r="B204" t="s">
        <v>994</v>
      </c>
      <c r="C204" t="s">
        <v>948</v>
      </c>
      <c r="D204" t="s">
        <v>324</v>
      </c>
      <c r="E204" t="s">
        <v>79</v>
      </c>
      <c r="F204" s="148">
        <v>0</v>
      </c>
      <c r="I204" t="s">
        <v>112</v>
      </c>
      <c r="N204" s="230"/>
      <c r="AL204" s="230"/>
      <c r="AM204" s="230"/>
      <c r="AN204" s="230"/>
      <c r="AP204" t="s">
        <v>702</v>
      </c>
      <c r="AQ204" t="s">
        <v>701</v>
      </c>
    </row>
    <row r="205" spans="1:49" customFormat="1" ht="15" x14ac:dyDescent="0.25">
      <c r="A205">
        <v>428373</v>
      </c>
      <c r="B205" t="s">
        <v>995</v>
      </c>
      <c r="C205" t="s">
        <v>491</v>
      </c>
      <c r="D205" t="s">
        <v>413</v>
      </c>
      <c r="E205" t="s">
        <v>79</v>
      </c>
      <c r="F205" s="148">
        <v>36292</v>
      </c>
      <c r="I205" t="s">
        <v>112</v>
      </c>
      <c r="N205" s="230"/>
      <c r="AL205" s="230"/>
      <c r="AM205" s="230"/>
      <c r="AN205" s="230"/>
      <c r="AP205" t="s">
        <v>702</v>
      </c>
      <c r="AQ205" t="s">
        <v>701</v>
      </c>
    </row>
    <row r="206" spans="1:49" customFormat="1" ht="15" x14ac:dyDescent="0.25">
      <c r="A206">
        <v>428374</v>
      </c>
      <c r="B206" t="s">
        <v>972</v>
      </c>
      <c r="C206" t="s">
        <v>245</v>
      </c>
      <c r="D206" t="s">
        <v>898</v>
      </c>
      <c r="E206" t="s">
        <v>80</v>
      </c>
      <c r="F206" s="148">
        <v>37226</v>
      </c>
      <c r="G206" t="s">
        <v>903</v>
      </c>
      <c r="H206" t="s">
        <v>25</v>
      </c>
      <c r="I206" t="s">
        <v>112</v>
      </c>
      <c r="J206" t="s">
        <v>23</v>
      </c>
      <c r="K206">
        <v>2019</v>
      </c>
      <c r="L206" t="s">
        <v>74</v>
      </c>
      <c r="N206" s="230"/>
      <c r="AG206" t="s">
        <v>1178</v>
      </c>
      <c r="AI206">
        <v>981555236</v>
      </c>
      <c r="AL206" s="230"/>
      <c r="AM206" s="230"/>
      <c r="AN206" s="230"/>
      <c r="AW206">
        <v>12020118310</v>
      </c>
    </row>
    <row r="207" spans="1:49" customFormat="1" ht="15" x14ac:dyDescent="0.25">
      <c r="A207">
        <v>428375</v>
      </c>
      <c r="B207" t="s">
        <v>996</v>
      </c>
      <c r="C207" t="s">
        <v>339</v>
      </c>
      <c r="D207" t="s">
        <v>260</v>
      </c>
      <c r="E207" t="s">
        <v>80</v>
      </c>
      <c r="F207" s="148">
        <v>0</v>
      </c>
      <c r="I207" t="s">
        <v>112</v>
      </c>
      <c r="N207" s="230"/>
      <c r="AL207" s="230"/>
      <c r="AM207" s="230"/>
      <c r="AN207" s="230"/>
      <c r="AP207" t="s">
        <v>702</v>
      </c>
      <c r="AQ207" t="s">
        <v>701</v>
      </c>
    </row>
    <row r="208" spans="1:49" customFormat="1" ht="15" x14ac:dyDescent="0.25">
      <c r="A208">
        <v>428385</v>
      </c>
      <c r="B208" t="s">
        <v>997</v>
      </c>
      <c r="C208" t="s">
        <v>895</v>
      </c>
      <c r="D208" t="s">
        <v>566</v>
      </c>
      <c r="E208" t="s">
        <v>80</v>
      </c>
      <c r="F208" s="148">
        <v>29830</v>
      </c>
      <c r="I208" t="s">
        <v>112</v>
      </c>
      <c r="N208" s="230"/>
      <c r="AL208" s="230"/>
      <c r="AM208" s="230"/>
      <c r="AN208" s="230"/>
    </row>
    <row r="209" spans="1:49" customFormat="1" ht="15" x14ac:dyDescent="0.25">
      <c r="A209">
        <v>428387</v>
      </c>
      <c r="B209" t="s">
        <v>998</v>
      </c>
      <c r="C209" t="s">
        <v>999</v>
      </c>
      <c r="D209" t="s">
        <v>504</v>
      </c>
      <c r="E209" t="s">
        <v>79</v>
      </c>
      <c r="F209" s="148">
        <v>36342</v>
      </c>
      <c r="I209" t="s">
        <v>112</v>
      </c>
      <c r="N209" s="230"/>
      <c r="AL209" s="230"/>
      <c r="AM209" s="230"/>
      <c r="AN209" s="230"/>
      <c r="AP209" t="s">
        <v>702</v>
      </c>
    </row>
    <row r="210" spans="1:49" customFormat="1" ht="15" x14ac:dyDescent="0.25">
      <c r="A210">
        <v>428388</v>
      </c>
      <c r="B210" t="s">
        <v>1000</v>
      </c>
      <c r="C210" t="s">
        <v>272</v>
      </c>
      <c r="D210" t="s">
        <v>463</v>
      </c>
      <c r="E210" t="s">
        <v>79</v>
      </c>
      <c r="F210" s="148">
        <v>37622</v>
      </c>
      <c r="I210" t="s">
        <v>112</v>
      </c>
      <c r="N210" s="230"/>
      <c r="AL210" s="230"/>
      <c r="AM210" s="230"/>
      <c r="AN210" s="230"/>
      <c r="AP210" t="s">
        <v>702</v>
      </c>
      <c r="AQ210" t="s">
        <v>701</v>
      </c>
    </row>
    <row r="211" spans="1:49" customFormat="1" ht="15" x14ac:dyDescent="0.25">
      <c r="A211">
        <v>428389</v>
      </c>
      <c r="B211" t="s">
        <v>1001</v>
      </c>
      <c r="C211" t="s">
        <v>551</v>
      </c>
      <c r="D211" t="s">
        <v>1002</v>
      </c>
      <c r="E211" t="s">
        <v>80</v>
      </c>
      <c r="F211" s="148">
        <v>36784</v>
      </c>
      <c r="I211" t="s">
        <v>112</v>
      </c>
      <c r="N211" s="230"/>
      <c r="AL211" s="230"/>
      <c r="AM211" s="230"/>
      <c r="AN211" s="230"/>
    </row>
    <row r="212" spans="1:49" customFormat="1" ht="15" x14ac:dyDescent="0.25">
      <c r="A212">
        <v>428391</v>
      </c>
      <c r="B212" t="s">
        <v>1004</v>
      </c>
      <c r="C212" t="s">
        <v>610</v>
      </c>
      <c r="D212" t="s">
        <v>306</v>
      </c>
      <c r="E212" t="s">
        <v>79</v>
      </c>
      <c r="F212" s="148">
        <v>36693</v>
      </c>
      <c r="I212" t="s">
        <v>112</v>
      </c>
      <c r="N212" s="230"/>
      <c r="AL212" s="230"/>
      <c r="AM212" s="230"/>
      <c r="AN212" s="230"/>
    </row>
    <row r="213" spans="1:49" customFormat="1" ht="15" x14ac:dyDescent="0.25">
      <c r="A213">
        <v>428394</v>
      </c>
      <c r="B213" t="s">
        <v>1005</v>
      </c>
      <c r="C213" t="s">
        <v>342</v>
      </c>
      <c r="D213" t="s">
        <v>575</v>
      </c>
      <c r="E213" t="s">
        <v>80</v>
      </c>
      <c r="F213" s="148">
        <v>37622</v>
      </c>
      <c r="I213" t="s">
        <v>112</v>
      </c>
      <c r="N213" s="230"/>
      <c r="AL213" s="230"/>
      <c r="AM213" s="230"/>
      <c r="AN213" s="230"/>
    </row>
    <row r="214" spans="1:49" customFormat="1" ht="15" x14ac:dyDescent="0.25">
      <c r="A214">
        <v>428396</v>
      </c>
      <c r="B214" t="s">
        <v>1006</v>
      </c>
      <c r="C214" t="s">
        <v>518</v>
      </c>
      <c r="D214" t="s">
        <v>952</v>
      </c>
      <c r="E214" t="s">
        <v>80</v>
      </c>
      <c r="F214" s="148">
        <v>36555</v>
      </c>
      <c r="I214" t="s">
        <v>112</v>
      </c>
      <c r="N214" s="230"/>
      <c r="AL214" s="230"/>
      <c r="AM214" s="230"/>
      <c r="AN214" s="230"/>
    </row>
    <row r="215" spans="1:49" customFormat="1" ht="15" x14ac:dyDescent="0.25">
      <c r="A215">
        <v>428400</v>
      </c>
      <c r="B215" t="s">
        <v>1008</v>
      </c>
      <c r="C215" t="s">
        <v>333</v>
      </c>
      <c r="D215" t="s">
        <v>416</v>
      </c>
      <c r="E215" t="s">
        <v>80</v>
      </c>
      <c r="F215" s="148">
        <v>37622</v>
      </c>
      <c r="I215" t="s">
        <v>112</v>
      </c>
      <c r="N215" s="230"/>
      <c r="AL215" s="230"/>
      <c r="AM215" s="230"/>
      <c r="AN215" s="230"/>
    </row>
    <row r="216" spans="1:49" customFormat="1" ht="15" x14ac:dyDescent="0.25">
      <c r="A216">
        <v>428401</v>
      </c>
      <c r="B216" t="s">
        <v>1009</v>
      </c>
      <c r="C216" t="s">
        <v>586</v>
      </c>
      <c r="D216" t="s">
        <v>405</v>
      </c>
      <c r="E216" t="s">
        <v>80</v>
      </c>
      <c r="F216" s="148">
        <v>36526</v>
      </c>
      <c r="G216" t="s">
        <v>28</v>
      </c>
      <c r="H216" t="s">
        <v>25</v>
      </c>
      <c r="I216" t="s">
        <v>112</v>
      </c>
      <c r="J216" t="s">
        <v>23</v>
      </c>
      <c r="K216">
        <v>2018</v>
      </c>
      <c r="L216" t="s">
        <v>28</v>
      </c>
      <c r="M216" t="s">
        <v>28</v>
      </c>
      <c r="N216" s="230"/>
      <c r="AG216" t="s">
        <v>1178</v>
      </c>
      <c r="AI216">
        <v>965331407</v>
      </c>
      <c r="AK216" t="s">
        <v>1222</v>
      </c>
      <c r="AL216" s="230"/>
      <c r="AM216" s="230"/>
      <c r="AN216" s="230"/>
      <c r="AW216">
        <v>1010604605</v>
      </c>
    </row>
    <row r="217" spans="1:49" customFormat="1" ht="15" x14ac:dyDescent="0.25">
      <c r="A217">
        <v>428403</v>
      </c>
      <c r="B217" t="s">
        <v>1010</v>
      </c>
      <c r="C217" t="s">
        <v>951</v>
      </c>
      <c r="D217" t="s">
        <v>426</v>
      </c>
      <c r="E217" t="s">
        <v>80</v>
      </c>
      <c r="F217" s="148">
        <v>37505</v>
      </c>
      <c r="G217" t="s">
        <v>28</v>
      </c>
      <c r="H217" t="s">
        <v>25</v>
      </c>
      <c r="I217" t="s">
        <v>112</v>
      </c>
      <c r="J217" t="s">
        <v>26</v>
      </c>
      <c r="K217">
        <v>2021</v>
      </c>
      <c r="L217" t="s">
        <v>28</v>
      </c>
      <c r="M217" t="s">
        <v>28</v>
      </c>
      <c r="N217" s="230"/>
      <c r="O217">
        <v>691</v>
      </c>
      <c r="P217" s="148">
        <v>45721</v>
      </c>
      <c r="Q217">
        <v>70000</v>
      </c>
      <c r="AG217" t="s">
        <v>1178</v>
      </c>
      <c r="AI217">
        <v>992474063</v>
      </c>
      <c r="AL217" s="230"/>
      <c r="AM217" s="230"/>
      <c r="AN217" s="230"/>
      <c r="AP217" t="s">
        <v>702</v>
      </c>
      <c r="AW217">
        <v>1030207693</v>
      </c>
    </row>
    <row r="218" spans="1:49" customFormat="1" ht="15" x14ac:dyDescent="0.25">
      <c r="A218">
        <v>428410</v>
      </c>
      <c r="B218" t="s">
        <v>1011</v>
      </c>
      <c r="C218" t="s">
        <v>480</v>
      </c>
      <c r="D218" t="s">
        <v>324</v>
      </c>
      <c r="E218" t="s">
        <v>79</v>
      </c>
      <c r="F218" s="148">
        <v>37474</v>
      </c>
      <c r="I218" t="s">
        <v>112</v>
      </c>
      <c r="N218" s="230"/>
      <c r="AL218" s="230"/>
      <c r="AM218" s="230"/>
      <c r="AN218" s="230"/>
    </row>
    <row r="219" spans="1:49" customFormat="1" ht="15" x14ac:dyDescent="0.25">
      <c r="A219">
        <v>428411</v>
      </c>
      <c r="B219" t="s">
        <v>1012</v>
      </c>
      <c r="C219" t="s">
        <v>271</v>
      </c>
      <c r="D219" t="s">
        <v>283</v>
      </c>
      <c r="E219" t="s">
        <v>79</v>
      </c>
      <c r="F219" s="148">
        <v>35546</v>
      </c>
      <c r="I219" t="s">
        <v>112</v>
      </c>
      <c r="N219" s="230"/>
      <c r="AL219" s="230"/>
      <c r="AM219" s="230"/>
      <c r="AN219" s="230"/>
      <c r="AP219" t="s">
        <v>702</v>
      </c>
      <c r="AQ219" t="s">
        <v>701</v>
      </c>
    </row>
    <row r="220" spans="1:49" customFormat="1" ht="15" x14ac:dyDescent="0.25">
      <c r="A220">
        <v>428412</v>
      </c>
      <c r="B220" t="s">
        <v>934</v>
      </c>
      <c r="C220" t="s">
        <v>290</v>
      </c>
      <c r="D220" t="s">
        <v>1013</v>
      </c>
      <c r="E220" t="s">
        <v>79</v>
      </c>
      <c r="F220" s="148">
        <v>37987</v>
      </c>
      <c r="I220" t="s">
        <v>112</v>
      </c>
      <c r="N220" s="230"/>
      <c r="AL220" s="230"/>
      <c r="AM220" s="230"/>
      <c r="AN220" s="230"/>
      <c r="AP220" t="s">
        <v>702</v>
      </c>
      <c r="AQ220" t="s">
        <v>701</v>
      </c>
    </row>
    <row r="221" spans="1:49" customFormat="1" ht="15" x14ac:dyDescent="0.25">
      <c r="A221">
        <v>428413</v>
      </c>
      <c r="B221" t="s">
        <v>1014</v>
      </c>
      <c r="C221" t="s">
        <v>524</v>
      </c>
      <c r="D221" t="s">
        <v>368</v>
      </c>
      <c r="E221" t="s">
        <v>80</v>
      </c>
      <c r="F221" s="148">
        <v>37108</v>
      </c>
      <c r="I221" t="s">
        <v>112</v>
      </c>
      <c r="N221" s="230"/>
      <c r="AL221" s="230"/>
      <c r="AM221" s="230"/>
      <c r="AN221" s="230"/>
      <c r="AP221" t="s">
        <v>702</v>
      </c>
      <c r="AQ221" t="s">
        <v>701</v>
      </c>
    </row>
    <row r="222" spans="1:49" customFormat="1" ht="15" x14ac:dyDescent="0.25">
      <c r="A222">
        <v>428414</v>
      </c>
      <c r="B222" t="s">
        <v>1015</v>
      </c>
      <c r="C222" t="s">
        <v>602</v>
      </c>
      <c r="D222" t="s">
        <v>1016</v>
      </c>
      <c r="E222" t="s">
        <v>80</v>
      </c>
      <c r="F222" s="148">
        <v>37805</v>
      </c>
      <c r="G222" t="s">
        <v>28</v>
      </c>
      <c r="H222" t="s">
        <v>25</v>
      </c>
      <c r="I222" t="s">
        <v>112</v>
      </c>
      <c r="J222" t="s">
        <v>23</v>
      </c>
      <c r="K222">
        <v>2022</v>
      </c>
      <c r="L222" t="s">
        <v>28</v>
      </c>
      <c r="M222" t="s">
        <v>57</v>
      </c>
      <c r="N222" s="230"/>
      <c r="AG222" t="s">
        <v>1178</v>
      </c>
      <c r="AI222">
        <v>962844092</v>
      </c>
      <c r="AK222" t="s">
        <v>1232</v>
      </c>
      <c r="AL222" s="230"/>
      <c r="AM222" s="230"/>
      <c r="AN222" s="230"/>
      <c r="AW222">
        <v>6200083569</v>
      </c>
    </row>
    <row r="223" spans="1:49" customFormat="1" ht="15" x14ac:dyDescent="0.25">
      <c r="A223">
        <v>428417</v>
      </c>
      <c r="B223" t="s">
        <v>1017</v>
      </c>
      <c r="C223" t="s">
        <v>1018</v>
      </c>
      <c r="D223" t="s">
        <v>266</v>
      </c>
      <c r="E223" t="s">
        <v>80</v>
      </c>
      <c r="F223" s="148">
        <v>37043</v>
      </c>
      <c r="I223" t="s">
        <v>112</v>
      </c>
      <c r="N223" s="230"/>
      <c r="AL223" s="230"/>
      <c r="AM223" s="230"/>
      <c r="AN223" s="230"/>
      <c r="AP223" t="s">
        <v>702</v>
      </c>
      <c r="AQ223" t="s">
        <v>701</v>
      </c>
    </row>
    <row r="224" spans="1:49" customFormat="1" ht="15" x14ac:dyDescent="0.25">
      <c r="A224">
        <v>428418</v>
      </c>
      <c r="B224" t="s">
        <v>1019</v>
      </c>
      <c r="C224" t="s">
        <v>450</v>
      </c>
      <c r="D224" t="s">
        <v>288</v>
      </c>
      <c r="E224" t="s">
        <v>79</v>
      </c>
      <c r="F224" s="148">
        <v>35567</v>
      </c>
      <c r="I224" t="s">
        <v>112</v>
      </c>
      <c r="N224" s="230"/>
      <c r="AL224" s="230"/>
      <c r="AM224" s="230"/>
      <c r="AN224" s="230"/>
      <c r="AP224" t="s">
        <v>702</v>
      </c>
      <c r="AQ224" t="s">
        <v>701</v>
      </c>
    </row>
    <row r="225" spans="1:49" customFormat="1" ht="15" x14ac:dyDescent="0.25">
      <c r="A225">
        <v>428421</v>
      </c>
      <c r="B225" t="s">
        <v>1020</v>
      </c>
      <c r="C225" t="s">
        <v>1021</v>
      </c>
      <c r="D225" t="s">
        <v>549</v>
      </c>
      <c r="E225" t="s">
        <v>80</v>
      </c>
      <c r="F225" s="148">
        <v>37813</v>
      </c>
      <c r="I225" t="s">
        <v>112</v>
      </c>
      <c r="N225" s="230"/>
      <c r="AL225" s="230"/>
      <c r="AM225" s="230"/>
      <c r="AN225" s="230"/>
      <c r="AP225" t="s">
        <v>702</v>
      </c>
    </row>
    <row r="226" spans="1:49" customFormat="1" ht="15" x14ac:dyDescent="0.25">
      <c r="A226">
        <v>428422</v>
      </c>
      <c r="B226" t="s">
        <v>1022</v>
      </c>
      <c r="C226" t="s">
        <v>364</v>
      </c>
      <c r="D226" t="s">
        <v>584</v>
      </c>
      <c r="E226" t="s">
        <v>80</v>
      </c>
      <c r="F226" s="148">
        <v>32289</v>
      </c>
      <c r="I226" t="s">
        <v>112</v>
      </c>
      <c r="N226" s="230"/>
      <c r="AL226" s="230"/>
      <c r="AM226" s="230"/>
      <c r="AN226" s="230"/>
    </row>
    <row r="227" spans="1:49" customFormat="1" ht="15" x14ac:dyDescent="0.25">
      <c r="A227">
        <v>428423</v>
      </c>
      <c r="B227" t="s">
        <v>1023</v>
      </c>
      <c r="C227" t="s">
        <v>1024</v>
      </c>
      <c r="D227" t="s">
        <v>953</v>
      </c>
      <c r="E227" t="s">
        <v>79</v>
      </c>
      <c r="F227" s="148">
        <v>30275</v>
      </c>
      <c r="I227" t="s">
        <v>112</v>
      </c>
      <c r="N227" s="230"/>
      <c r="AL227" s="230"/>
      <c r="AM227" s="230"/>
      <c r="AN227" s="230"/>
      <c r="AP227" t="s">
        <v>702</v>
      </c>
      <c r="AQ227" t="s">
        <v>701</v>
      </c>
    </row>
    <row r="228" spans="1:49" customFormat="1" ht="15" x14ac:dyDescent="0.25">
      <c r="A228">
        <v>428424</v>
      </c>
      <c r="B228" t="s">
        <v>1025</v>
      </c>
      <c r="C228" t="s">
        <v>245</v>
      </c>
      <c r="D228" t="s">
        <v>1026</v>
      </c>
      <c r="E228" t="s">
        <v>80</v>
      </c>
      <c r="F228" s="148">
        <v>32886</v>
      </c>
      <c r="I228" t="s">
        <v>112</v>
      </c>
      <c r="N228" s="230"/>
      <c r="AL228" s="230"/>
      <c r="AM228" s="230"/>
      <c r="AN228" s="230"/>
      <c r="AP228" t="s">
        <v>702</v>
      </c>
      <c r="AQ228" t="s">
        <v>701</v>
      </c>
    </row>
    <row r="229" spans="1:49" customFormat="1" ht="15" x14ac:dyDescent="0.25">
      <c r="A229">
        <v>428433</v>
      </c>
      <c r="B229" t="s">
        <v>1027</v>
      </c>
      <c r="C229" t="s">
        <v>342</v>
      </c>
      <c r="D229" t="s">
        <v>289</v>
      </c>
      <c r="E229" t="s">
        <v>80</v>
      </c>
      <c r="F229" s="148">
        <v>35616</v>
      </c>
      <c r="I229" t="s">
        <v>112</v>
      </c>
      <c r="N229" s="230"/>
      <c r="AL229" s="230"/>
      <c r="AM229" s="230"/>
      <c r="AN229" s="230"/>
    </row>
    <row r="230" spans="1:49" customFormat="1" ht="15" x14ac:dyDescent="0.25">
      <c r="A230">
        <v>428434</v>
      </c>
      <c r="B230" t="s">
        <v>1028</v>
      </c>
      <c r="C230" t="s">
        <v>921</v>
      </c>
      <c r="D230" t="s">
        <v>246</v>
      </c>
      <c r="E230" t="s">
        <v>80</v>
      </c>
      <c r="F230" s="148">
        <v>36928</v>
      </c>
      <c r="I230" t="s">
        <v>112</v>
      </c>
      <c r="N230" s="230"/>
      <c r="AL230" s="230"/>
      <c r="AM230" s="230"/>
      <c r="AN230" s="230"/>
    </row>
    <row r="231" spans="1:49" customFormat="1" ht="15" x14ac:dyDescent="0.25">
      <c r="A231">
        <v>428436</v>
      </c>
      <c r="B231" t="s">
        <v>1029</v>
      </c>
      <c r="C231" t="s">
        <v>519</v>
      </c>
      <c r="D231" t="s">
        <v>572</v>
      </c>
      <c r="E231" t="s">
        <v>80</v>
      </c>
      <c r="F231" s="148">
        <v>37257</v>
      </c>
      <c r="I231" t="s">
        <v>112</v>
      </c>
      <c r="N231" s="230"/>
      <c r="AL231" s="230"/>
      <c r="AM231" s="230"/>
      <c r="AN231" s="230"/>
      <c r="AP231" t="s">
        <v>702</v>
      </c>
      <c r="AQ231" t="s">
        <v>701</v>
      </c>
    </row>
    <row r="232" spans="1:49" customFormat="1" ht="15" x14ac:dyDescent="0.25">
      <c r="A232">
        <v>428438</v>
      </c>
      <c r="B232" t="s">
        <v>1030</v>
      </c>
      <c r="C232" t="s">
        <v>494</v>
      </c>
      <c r="D232" t="s">
        <v>441</v>
      </c>
      <c r="E232" t="s">
        <v>80</v>
      </c>
      <c r="F232" s="148">
        <v>37082</v>
      </c>
      <c r="G232" t="s">
        <v>424</v>
      </c>
      <c r="H232" t="s">
        <v>25</v>
      </c>
      <c r="I232" t="s">
        <v>112</v>
      </c>
      <c r="J232" t="s">
        <v>26</v>
      </c>
      <c r="K232">
        <v>2021</v>
      </c>
      <c r="L232" t="s">
        <v>40</v>
      </c>
      <c r="M232" t="s">
        <v>40</v>
      </c>
      <c r="N232" s="230"/>
      <c r="AG232" t="s">
        <v>1178</v>
      </c>
      <c r="AI232">
        <v>996042631</v>
      </c>
      <c r="AL232" s="230"/>
      <c r="AM232" s="230"/>
      <c r="AN232" s="230"/>
      <c r="AP232" t="s">
        <v>702</v>
      </c>
      <c r="AW232">
        <v>3110076720</v>
      </c>
    </row>
    <row r="233" spans="1:49" customFormat="1" ht="15" x14ac:dyDescent="0.25">
      <c r="A233">
        <v>428439</v>
      </c>
      <c r="B233" t="s">
        <v>1031</v>
      </c>
      <c r="C233" t="s">
        <v>434</v>
      </c>
      <c r="D233" t="s">
        <v>249</v>
      </c>
      <c r="E233" t="s">
        <v>79</v>
      </c>
      <c r="F233" s="148">
        <v>32853</v>
      </c>
      <c r="I233" t="s">
        <v>112</v>
      </c>
      <c r="N233" s="230"/>
      <c r="AL233" s="230"/>
      <c r="AM233" s="230"/>
      <c r="AN233" s="230"/>
      <c r="AP233" t="s">
        <v>702</v>
      </c>
      <c r="AQ233" t="s">
        <v>701</v>
      </c>
    </row>
    <row r="234" spans="1:49" customFormat="1" ht="15" x14ac:dyDescent="0.25">
      <c r="A234">
        <v>428441</v>
      </c>
      <c r="B234" t="s">
        <v>955</v>
      </c>
      <c r="C234" t="s">
        <v>304</v>
      </c>
      <c r="D234" t="s">
        <v>460</v>
      </c>
      <c r="E234" t="s">
        <v>79</v>
      </c>
      <c r="F234" s="148">
        <v>32714</v>
      </c>
      <c r="I234" t="s">
        <v>112</v>
      </c>
      <c r="N234" s="230"/>
      <c r="AL234" s="230"/>
      <c r="AM234" s="230"/>
      <c r="AN234" s="230"/>
      <c r="AP234" t="s">
        <v>702</v>
      </c>
      <c r="AQ234" t="s">
        <v>701</v>
      </c>
    </row>
    <row r="235" spans="1:49" customFormat="1" ht="15" x14ac:dyDescent="0.25">
      <c r="A235">
        <v>428443</v>
      </c>
      <c r="B235" t="s">
        <v>1032</v>
      </c>
      <c r="C235" t="s">
        <v>431</v>
      </c>
      <c r="D235" t="s">
        <v>301</v>
      </c>
      <c r="E235" t="s">
        <v>79</v>
      </c>
      <c r="F235" s="148">
        <v>37650</v>
      </c>
      <c r="I235" t="s">
        <v>112</v>
      </c>
      <c r="N235" s="230"/>
      <c r="AL235" s="230"/>
      <c r="AM235" s="230"/>
      <c r="AN235" s="230"/>
    </row>
    <row r="236" spans="1:49" customFormat="1" ht="15" x14ac:dyDescent="0.25">
      <c r="A236">
        <v>428446</v>
      </c>
      <c r="B236" t="s">
        <v>1033</v>
      </c>
      <c r="C236" t="s">
        <v>272</v>
      </c>
      <c r="D236" t="s">
        <v>258</v>
      </c>
      <c r="E236" t="s">
        <v>80</v>
      </c>
      <c r="F236" s="148">
        <v>37045</v>
      </c>
      <c r="I236" t="s">
        <v>112</v>
      </c>
      <c r="N236" s="230"/>
      <c r="AL236" s="230"/>
      <c r="AM236" s="230"/>
      <c r="AN236" s="230"/>
    </row>
    <row r="237" spans="1:49" customFormat="1" ht="15" x14ac:dyDescent="0.25">
      <c r="A237">
        <v>428453</v>
      </c>
      <c r="B237" t="s">
        <v>1034</v>
      </c>
      <c r="C237" t="s">
        <v>367</v>
      </c>
      <c r="D237" t="s">
        <v>319</v>
      </c>
      <c r="E237" t="s">
        <v>80</v>
      </c>
      <c r="F237" s="148">
        <v>36870</v>
      </c>
      <c r="I237" t="s">
        <v>112</v>
      </c>
      <c r="N237" s="230"/>
      <c r="AL237" s="230"/>
      <c r="AM237" s="230"/>
      <c r="AN237" s="230"/>
    </row>
    <row r="238" spans="1:49" customFormat="1" ht="15" x14ac:dyDescent="0.25">
      <c r="A238">
        <v>428454</v>
      </c>
      <c r="B238" t="s">
        <v>1035</v>
      </c>
      <c r="C238" t="s">
        <v>257</v>
      </c>
      <c r="D238" t="s">
        <v>352</v>
      </c>
      <c r="E238" t="s">
        <v>80</v>
      </c>
      <c r="F238" s="148">
        <v>32671</v>
      </c>
      <c r="I238" t="s">
        <v>112</v>
      </c>
      <c r="N238" s="230"/>
      <c r="AL238" s="230"/>
      <c r="AM238" s="230"/>
      <c r="AN238" s="230"/>
      <c r="AP238" t="s">
        <v>702</v>
      </c>
      <c r="AQ238" t="s">
        <v>701</v>
      </c>
    </row>
    <row r="239" spans="1:49" customFormat="1" ht="15" x14ac:dyDescent="0.25">
      <c r="A239">
        <v>428458</v>
      </c>
      <c r="B239" t="s">
        <v>1036</v>
      </c>
      <c r="C239" t="s">
        <v>1037</v>
      </c>
      <c r="D239" t="s">
        <v>246</v>
      </c>
      <c r="E239" t="s">
        <v>80</v>
      </c>
      <c r="F239" s="148">
        <v>36645</v>
      </c>
      <c r="I239" t="s">
        <v>112</v>
      </c>
      <c r="N239" s="230"/>
      <c r="AL239" s="230"/>
      <c r="AM239" s="230"/>
      <c r="AN239" s="230"/>
    </row>
    <row r="240" spans="1:49" customFormat="1" ht="15" x14ac:dyDescent="0.25">
      <c r="A240">
        <v>428460</v>
      </c>
      <c r="B240" t="s">
        <v>1038</v>
      </c>
      <c r="C240" t="s">
        <v>581</v>
      </c>
      <c r="D240" t="s">
        <v>296</v>
      </c>
      <c r="E240" t="s">
        <v>80</v>
      </c>
      <c r="F240" s="148">
        <v>32653</v>
      </c>
      <c r="G240" t="s">
        <v>28</v>
      </c>
      <c r="H240" t="s">
        <v>25</v>
      </c>
      <c r="I240" t="s">
        <v>112</v>
      </c>
      <c r="J240" t="s">
        <v>23</v>
      </c>
      <c r="K240">
        <v>2007</v>
      </c>
      <c r="L240" t="s">
        <v>28</v>
      </c>
      <c r="M240" t="s">
        <v>50</v>
      </c>
      <c r="N240" s="230"/>
      <c r="AG240" t="s">
        <v>1178</v>
      </c>
      <c r="AL240" s="230"/>
      <c r="AM240" s="230"/>
      <c r="AN240" s="230"/>
      <c r="AP240" t="s">
        <v>702</v>
      </c>
      <c r="AW240">
        <v>5100036982</v>
      </c>
    </row>
    <row r="241" spans="1:49" customFormat="1" ht="15" x14ac:dyDescent="0.25">
      <c r="A241">
        <v>428464</v>
      </c>
      <c r="B241" t="s">
        <v>1039</v>
      </c>
      <c r="C241" t="s">
        <v>375</v>
      </c>
      <c r="D241" t="s">
        <v>318</v>
      </c>
      <c r="E241" t="s">
        <v>80</v>
      </c>
      <c r="F241" s="148">
        <v>33292</v>
      </c>
      <c r="I241" t="s">
        <v>112</v>
      </c>
      <c r="N241" s="230"/>
      <c r="AL241" s="230"/>
      <c r="AM241" s="230"/>
      <c r="AN241" s="230"/>
      <c r="AP241" t="s">
        <v>702</v>
      </c>
    </row>
    <row r="242" spans="1:49" customFormat="1" ht="15" x14ac:dyDescent="0.25">
      <c r="A242">
        <v>428465</v>
      </c>
      <c r="B242" t="s">
        <v>1040</v>
      </c>
      <c r="C242" t="s">
        <v>257</v>
      </c>
      <c r="D242" t="s">
        <v>531</v>
      </c>
      <c r="E242" t="s">
        <v>80</v>
      </c>
      <c r="F242" s="148">
        <v>37266</v>
      </c>
      <c r="I242" t="s">
        <v>112</v>
      </c>
      <c r="N242" s="230"/>
      <c r="AL242" s="230"/>
      <c r="AM242" s="230"/>
      <c r="AN242" s="230"/>
      <c r="AP242" t="s">
        <v>702</v>
      </c>
    </row>
    <row r="243" spans="1:49" customFormat="1" ht="15" x14ac:dyDescent="0.25">
      <c r="A243">
        <v>428466</v>
      </c>
      <c r="B243" t="s">
        <v>1041</v>
      </c>
      <c r="C243" t="s">
        <v>245</v>
      </c>
      <c r="D243" t="s">
        <v>428</v>
      </c>
      <c r="E243" t="s">
        <v>80</v>
      </c>
      <c r="F243" s="148">
        <v>32653</v>
      </c>
      <c r="I243" t="s">
        <v>112</v>
      </c>
      <c r="N243" s="230"/>
      <c r="AL243" s="230"/>
      <c r="AM243" s="230"/>
      <c r="AN243" s="230"/>
      <c r="AP243" t="s">
        <v>702</v>
      </c>
    </row>
    <row r="244" spans="1:49" customFormat="1" ht="15" x14ac:dyDescent="0.25">
      <c r="A244">
        <v>428471</v>
      </c>
      <c r="B244" t="s">
        <v>1042</v>
      </c>
      <c r="C244" t="s">
        <v>278</v>
      </c>
      <c r="D244" t="s">
        <v>252</v>
      </c>
      <c r="E244" t="s">
        <v>80</v>
      </c>
      <c r="F244" s="148">
        <v>36624</v>
      </c>
      <c r="I244" t="s">
        <v>112</v>
      </c>
      <c r="N244" s="230"/>
      <c r="AL244" s="230"/>
      <c r="AM244" s="230"/>
      <c r="AN244" s="230"/>
    </row>
    <row r="245" spans="1:49" customFormat="1" ht="15" x14ac:dyDescent="0.25">
      <c r="A245">
        <v>428472</v>
      </c>
      <c r="B245" t="s">
        <v>1043</v>
      </c>
      <c r="C245" t="s">
        <v>1044</v>
      </c>
      <c r="D245" t="s">
        <v>390</v>
      </c>
      <c r="E245" t="s">
        <v>80</v>
      </c>
      <c r="F245" s="148">
        <v>38475</v>
      </c>
      <c r="I245" t="s">
        <v>112</v>
      </c>
      <c r="N245" s="230"/>
      <c r="AL245" s="230"/>
      <c r="AM245" s="230"/>
      <c r="AN245" s="230"/>
    </row>
    <row r="246" spans="1:49" customFormat="1" ht="15" x14ac:dyDescent="0.25">
      <c r="A246">
        <v>428473</v>
      </c>
      <c r="B246" t="s">
        <v>1045</v>
      </c>
      <c r="C246" t="s">
        <v>421</v>
      </c>
      <c r="D246" t="s">
        <v>1046</v>
      </c>
      <c r="E246" t="s">
        <v>80</v>
      </c>
      <c r="F246" s="148">
        <v>37054</v>
      </c>
      <c r="I246" t="s">
        <v>112</v>
      </c>
      <c r="N246" s="230"/>
      <c r="AL246" s="230"/>
      <c r="AM246" s="230"/>
      <c r="AN246" s="230"/>
      <c r="AP246" t="s">
        <v>702</v>
      </c>
    </row>
    <row r="247" spans="1:49" customFormat="1" ht="15" x14ac:dyDescent="0.25">
      <c r="A247">
        <v>428475</v>
      </c>
      <c r="B247" t="s">
        <v>1048</v>
      </c>
      <c r="C247" t="s">
        <v>343</v>
      </c>
      <c r="D247" t="s">
        <v>344</v>
      </c>
      <c r="E247" t="s">
        <v>80</v>
      </c>
      <c r="F247" s="148">
        <v>30534</v>
      </c>
      <c r="I247" t="s">
        <v>112</v>
      </c>
      <c r="N247" s="230"/>
      <c r="AL247" s="230"/>
      <c r="AM247" s="230"/>
      <c r="AN247" s="230"/>
      <c r="AP247" t="s">
        <v>702</v>
      </c>
    </row>
    <row r="248" spans="1:49" customFormat="1" ht="15" x14ac:dyDescent="0.25">
      <c r="A248">
        <v>428477</v>
      </c>
      <c r="B248" t="s">
        <v>1049</v>
      </c>
      <c r="C248" t="s">
        <v>290</v>
      </c>
      <c r="D248" t="s">
        <v>885</v>
      </c>
      <c r="E248" t="s">
        <v>80</v>
      </c>
      <c r="F248" s="148">
        <v>32727</v>
      </c>
      <c r="I248" t="s">
        <v>112</v>
      </c>
      <c r="N248" s="230"/>
      <c r="AL248" s="230"/>
      <c r="AM248" s="230"/>
      <c r="AN248" s="230"/>
    </row>
    <row r="249" spans="1:49" customFormat="1" ht="15" x14ac:dyDescent="0.25">
      <c r="A249">
        <v>428478</v>
      </c>
      <c r="B249" t="s">
        <v>1050</v>
      </c>
      <c r="C249" t="s">
        <v>257</v>
      </c>
      <c r="D249" t="s">
        <v>612</v>
      </c>
      <c r="E249" t="s">
        <v>80</v>
      </c>
      <c r="F249" s="148">
        <v>35444</v>
      </c>
      <c r="I249" t="s">
        <v>112</v>
      </c>
      <c r="N249" s="230"/>
      <c r="AL249" s="230"/>
      <c r="AM249" s="230"/>
      <c r="AN249" s="230"/>
    </row>
    <row r="250" spans="1:49" customFormat="1" ht="15" x14ac:dyDescent="0.25">
      <c r="A250">
        <v>428480</v>
      </c>
      <c r="B250" t="s">
        <v>1051</v>
      </c>
      <c r="C250" t="s">
        <v>251</v>
      </c>
      <c r="D250" t="s">
        <v>904</v>
      </c>
      <c r="E250" t="s">
        <v>80</v>
      </c>
      <c r="F250" s="148">
        <v>36526</v>
      </c>
      <c r="I250" t="s">
        <v>112</v>
      </c>
      <c r="N250" s="230"/>
      <c r="AL250" s="230"/>
      <c r="AM250" s="230"/>
      <c r="AN250" s="230"/>
    </row>
    <row r="251" spans="1:49" customFormat="1" ht="15" x14ac:dyDescent="0.25">
      <c r="A251">
        <v>428481</v>
      </c>
      <c r="B251" t="s">
        <v>1052</v>
      </c>
      <c r="C251" t="s">
        <v>333</v>
      </c>
      <c r="D251" t="s">
        <v>923</v>
      </c>
      <c r="E251" t="s">
        <v>79</v>
      </c>
      <c r="F251" s="148">
        <v>38152</v>
      </c>
      <c r="G251" t="s">
        <v>28</v>
      </c>
      <c r="H251" t="s">
        <v>25</v>
      </c>
      <c r="I251" t="s">
        <v>112</v>
      </c>
      <c r="J251" t="s">
        <v>23</v>
      </c>
      <c r="K251">
        <v>2023</v>
      </c>
      <c r="L251" t="s">
        <v>28</v>
      </c>
      <c r="M251" t="s">
        <v>28</v>
      </c>
      <c r="N251" s="230"/>
      <c r="AI251">
        <v>956729154</v>
      </c>
      <c r="AL251" s="230"/>
      <c r="AM251" s="230"/>
      <c r="AN251" s="230"/>
      <c r="AW251">
        <v>1010716065</v>
      </c>
    </row>
    <row r="252" spans="1:49" customFormat="1" ht="15" x14ac:dyDescent="0.25">
      <c r="A252">
        <v>428486</v>
      </c>
      <c r="B252" t="s">
        <v>1053</v>
      </c>
      <c r="C252" t="s">
        <v>257</v>
      </c>
      <c r="D252" t="s">
        <v>260</v>
      </c>
      <c r="E252" t="s">
        <v>79</v>
      </c>
      <c r="F252" s="148">
        <v>37721</v>
      </c>
      <c r="G252" t="s">
        <v>468</v>
      </c>
      <c r="H252" t="s">
        <v>25</v>
      </c>
      <c r="I252" t="s">
        <v>112</v>
      </c>
      <c r="J252" t="s">
        <v>26</v>
      </c>
      <c r="K252">
        <v>2021</v>
      </c>
      <c r="L252" t="s">
        <v>40</v>
      </c>
      <c r="M252" t="s">
        <v>40</v>
      </c>
      <c r="N252" s="230"/>
      <c r="AG252" t="s">
        <v>468</v>
      </c>
      <c r="AI252">
        <v>985004236</v>
      </c>
      <c r="AK252" t="s">
        <v>28</v>
      </c>
      <c r="AL252" s="230"/>
      <c r="AM252" s="230"/>
      <c r="AN252" s="230"/>
      <c r="AW252">
        <v>3040025142</v>
      </c>
    </row>
    <row r="253" spans="1:49" customFormat="1" ht="15" x14ac:dyDescent="0.25">
      <c r="A253">
        <v>428487</v>
      </c>
      <c r="B253" t="s">
        <v>1054</v>
      </c>
      <c r="C253" t="s">
        <v>374</v>
      </c>
      <c r="D253" t="s">
        <v>303</v>
      </c>
      <c r="E253" t="s">
        <v>79</v>
      </c>
      <c r="F253" s="148">
        <v>38152</v>
      </c>
      <c r="I253" t="s">
        <v>112</v>
      </c>
      <c r="N253" s="230"/>
      <c r="AL253" s="230"/>
      <c r="AM253" s="230"/>
      <c r="AN253" s="230"/>
      <c r="AP253" t="s">
        <v>702</v>
      </c>
    </row>
    <row r="254" spans="1:49" customFormat="1" ht="15" x14ac:dyDescent="0.25">
      <c r="A254">
        <v>428491</v>
      </c>
      <c r="B254" t="s">
        <v>1055</v>
      </c>
      <c r="C254" t="s">
        <v>339</v>
      </c>
      <c r="D254" t="s">
        <v>456</v>
      </c>
      <c r="E254" t="s">
        <v>79</v>
      </c>
      <c r="F254" s="148">
        <v>35819</v>
      </c>
      <c r="I254" t="s">
        <v>112</v>
      </c>
      <c r="N254" s="230"/>
      <c r="AL254" s="230"/>
      <c r="AM254" s="230"/>
      <c r="AN254" s="230"/>
    </row>
    <row r="255" spans="1:49" customFormat="1" ht="15" x14ac:dyDescent="0.25">
      <c r="A255">
        <v>428494</v>
      </c>
      <c r="B255" t="s">
        <v>1056</v>
      </c>
      <c r="C255" t="s">
        <v>358</v>
      </c>
      <c r="D255" t="s">
        <v>252</v>
      </c>
      <c r="E255" t="s">
        <v>79</v>
      </c>
      <c r="F255" s="148">
        <v>37622</v>
      </c>
      <c r="I255" t="s">
        <v>112</v>
      </c>
      <c r="N255" s="230"/>
      <c r="AL255" s="230"/>
      <c r="AM255" s="230"/>
      <c r="AN255" s="230"/>
      <c r="AP255" t="s">
        <v>702</v>
      </c>
    </row>
    <row r="256" spans="1:49" customFormat="1" ht="15" x14ac:dyDescent="0.25">
      <c r="A256">
        <v>428497</v>
      </c>
      <c r="B256" t="s">
        <v>1057</v>
      </c>
      <c r="C256" t="s">
        <v>257</v>
      </c>
      <c r="D256" t="s">
        <v>303</v>
      </c>
      <c r="E256" t="s">
        <v>79</v>
      </c>
      <c r="F256" s="148">
        <v>0</v>
      </c>
      <c r="I256" t="s">
        <v>112</v>
      </c>
      <c r="N256" s="230"/>
      <c r="AL256" s="230"/>
      <c r="AM256" s="230"/>
      <c r="AN256" s="230"/>
    </row>
    <row r="257" spans="1:49" customFormat="1" ht="15" x14ac:dyDescent="0.25">
      <c r="A257">
        <v>428503</v>
      </c>
      <c r="B257" t="s">
        <v>1058</v>
      </c>
      <c r="C257" t="s">
        <v>524</v>
      </c>
      <c r="D257" t="s">
        <v>1059</v>
      </c>
      <c r="E257" t="s">
        <v>80</v>
      </c>
      <c r="F257" s="148">
        <v>37276</v>
      </c>
      <c r="I257" t="s">
        <v>112</v>
      </c>
      <c r="N257" s="230"/>
      <c r="AL257" s="230"/>
      <c r="AM257" s="230"/>
      <c r="AN257" s="230"/>
      <c r="AP257" t="s">
        <v>702</v>
      </c>
    </row>
    <row r="258" spans="1:49" customFormat="1" ht="15" x14ac:dyDescent="0.25">
      <c r="A258">
        <v>428504</v>
      </c>
      <c r="B258" t="s">
        <v>1060</v>
      </c>
      <c r="C258" t="s">
        <v>278</v>
      </c>
      <c r="D258" t="s">
        <v>953</v>
      </c>
      <c r="E258" t="s">
        <v>80</v>
      </c>
      <c r="F258" s="148">
        <v>33207</v>
      </c>
      <c r="G258" t="s">
        <v>401</v>
      </c>
      <c r="H258" t="s">
        <v>25</v>
      </c>
      <c r="I258" t="s">
        <v>112</v>
      </c>
      <c r="J258" t="s">
        <v>26</v>
      </c>
      <c r="K258">
        <v>2009</v>
      </c>
      <c r="L258" t="s">
        <v>40</v>
      </c>
      <c r="M258" t="s">
        <v>60</v>
      </c>
      <c r="N258" s="230"/>
      <c r="AG258" t="s">
        <v>1178</v>
      </c>
      <c r="AI258">
        <v>968499045</v>
      </c>
      <c r="AK258" t="s">
        <v>878</v>
      </c>
      <c r="AL258" s="230"/>
      <c r="AM258" s="230"/>
      <c r="AN258" s="230"/>
      <c r="AP258" t="s">
        <v>702</v>
      </c>
      <c r="AW258">
        <v>7190029881</v>
      </c>
    </row>
    <row r="259" spans="1:49" customFormat="1" ht="15" x14ac:dyDescent="0.25">
      <c r="A259">
        <v>428508</v>
      </c>
      <c r="B259" t="s">
        <v>1061</v>
      </c>
      <c r="C259" t="s">
        <v>975</v>
      </c>
      <c r="D259" t="s">
        <v>441</v>
      </c>
      <c r="E259" t="s">
        <v>80</v>
      </c>
      <c r="F259" s="148">
        <v>37257</v>
      </c>
      <c r="I259" t="s">
        <v>112</v>
      </c>
      <c r="N259" s="230"/>
      <c r="AL259" s="230"/>
      <c r="AM259" s="230"/>
      <c r="AN259" s="230"/>
    </row>
    <row r="260" spans="1:49" customFormat="1" ht="15" x14ac:dyDescent="0.25">
      <c r="A260">
        <v>428510</v>
      </c>
      <c r="B260" t="s">
        <v>1062</v>
      </c>
      <c r="C260" t="s">
        <v>271</v>
      </c>
      <c r="D260" t="s">
        <v>258</v>
      </c>
      <c r="E260" t="s">
        <v>80</v>
      </c>
      <c r="F260" s="148">
        <v>32170</v>
      </c>
      <c r="G260" t="s">
        <v>28</v>
      </c>
      <c r="H260" t="s">
        <v>25</v>
      </c>
      <c r="I260" t="s">
        <v>112</v>
      </c>
      <c r="J260" t="s">
        <v>26</v>
      </c>
      <c r="K260">
        <v>2005</v>
      </c>
      <c r="L260" t="s">
        <v>28</v>
      </c>
      <c r="M260" t="s">
        <v>28</v>
      </c>
      <c r="N260" s="230"/>
      <c r="AG260" t="s">
        <v>1178</v>
      </c>
      <c r="AI260">
        <v>962410899</v>
      </c>
      <c r="AL260" s="230"/>
      <c r="AM260" s="230"/>
      <c r="AN260" s="230"/>
      <c r="AW260">
        <v>1040079125</v>
      </c>
    </row>
    <row r="261" spans="1:49" customFormat="1" ht="15" x14ac:dyDescent="0.25">
      <c r="A261">
        <v>428516</v>
      </c>
      <c r="B261" t="s">
        <v>1063</v>
      </c>
      <c r="C261" t="s">
        <v>404</v>
      </c>
      <c r="D261" t="s">
        <v>381</v>
      </c>
      <c r="E261" t="s">
        <v>80</v>
      </c>
      <c r="F261" s="148">
        <v>32170</v>
      </c>
      <c r="I261" t="s">
        <v>112</v>
      </c>
      <c r="N261" s="230"/>
      <c r="AL261" s="230"/>
      <c r="AM261" s="230"/>
      <c r="AN261" s="230"/>
    </row>
    <row r="262" spans="1:49" customFormat="1" ht="15" x14ac:dyDescent="0.25">
      <c r="A262">
        <v>428517</v>
      </c>
      <c r="B262" t="s">
        <v>1064</v>
      </c>
      <c r="C262" t="s">
        <v>542</v>
      </c>
      <c r="D262" t="s">
        <v>890</v>
      </c>
      <c r="E262" t="s">
        <v>80</v>
      </c>
      <c r="F262" s="148">
        <v>37590</v>
      </c>
      <c r="G262" t="s">
        <v>28</v>
      </c>
      <c r="H262" t="s">
        <v>25</v>
      </c>
      <c r="I262" t="s">
        <v>112</v>
      </c>
      <c r="J262" t="s">
        <v>26</v>
      </c>
      <c r="K262">
        <v>2022</v>
      </c>
      <c r="L262" t="s">
        <v>40</v>
      </c>
      <c r="M262" t="s">
        <v>28</v>
      </c>
      <c r="N262" s="230"/>
      <c r="AG262" t="s">
        <v>1178</v>
      </c>
      <c r="AL262" s="230"/>
      <c r="AM262" s="230"/>
      <c r="AN262" s="230"/>
      <c r="AW262">
        <v>1040332726</v>
      </c>
    </row>
    <row r="263" spans="1:49" customFormat="1" ht="15" x14ac:dyDescent="0.25">
      <c r="A263">
        <v>428518</v>
      </c>
      <c r="B263" t="s">
        <v>1065</v>
      </c>
      <c r="C263" t="s">
        <v>245</v>
      </c>
      <c r="D263" t="s">
        <v>1066</v>
      </c>
      <c r="E263" t="s">
        <v>79</v>
      </c>
      <c r="F263" s="148">
        <v>38423</v>
      </c>
      <c r="I263" t="s">
        <v>112</v>
      </c>
      <c r="N263" s="230"/>
      <c r="AL263" s="230"/>
      <c r="AM263" s="230"/>
      <c r="AN263" s="230"/>
      <c r="AP263" t="s">
        <v>702</v>
      </c>
    </row>
    <row r="264" spans="1:49" customFormat="1" ht="15" x14ac:dyDescent="0.25">
      <c r="A264">
        <v>428520</v>
      </c>
      <c r="B264" t="s">
        <v>1067</v>
      </c>
      <c r="C264" t="s">
        <v>333</v>
      </c>
      <c r="D264" t="s">
        <v>880</v>
      </c>
      <c r="E264" t="s">
        <v>80</v>
      </c>
      <c r="F264" s="148">
        <v>38169</v>
      </c>
      <c r="I264" t="s">
        <v>112</v>
      </c>
      <c r="N264" s="230"/>
      <c r="AL264" s="230"/>
      <c r="AM264" s="230"/>
      <c r="AN264" s="230"/>
    </row>
    <row r="265" spans="1:49" customFormat="1" ht="15" x14ac:dyDescent="0.25">
      <c r="A265">
        <v>428522</v>
      </c>
      <c r="B265" t="s">
        <v>1068</v>
      </c>
      <c r="C265" t="s">
        <v>268</v>
      </c>
      <c r="D265" t="s">
        <v>253</v>
      </c>
      <c r="E265" t="s">
        <v>79</v>
      </c>
      <c r="F265" s="148">
        <v>31919</v>
      </c>
      <c r="I265" t="s">
        <v>112</v>
      </c>
      <c r="N265" s="230"/>
      <c r="AL265" s="230"/>
      <c r="AM265" s="230"/>
      <c r="AN265" s="230"/>
    </row>
    <row r="266" spans="1:49" customFormat="1" ht="15" x14ac:dyDescent="0.25">
      <c r="A266">
        <v>428533</v>
      </c>
      <c r="B266" t="s">
        <v>1069</v>
      </c>
      <c r="C266" t="s">
        <v>608</v>
      </c>
      <c r="D266" t="s">
        <v>265</v>
      </c>
      <c r="E266" t="s">
        <v>79</v>
      </c>
      <c r="F266" s="148">
        <v>0</v>
      </c>
      <c r="I266" t="s">
        <v>112</v>
      </c>
      <c r="N266" s="230"/>
      <c r="AL266" s="230"/>
      <c r="AM266" s="230"/>
      <c r="AN266" s="230"/>
    </row>
    <row r="267" spans="1:49" customFormat="1" ht="15" x14ac:dyDescent="0.25">
      <c r="A267">
        <v>428535</v>
      </c>
      <c r="B267" t="s">
        <v>1070</v>
      </c>
      <c r="C267" t="s">
        <v>593</v>
      </c>
      <c r="D267" t="s">
        <v>264</v>
      </c>
      <c r="E267" t="s">
        <v>79</v>
      </c>
      <c r="F267" s="148">
        <v>37622</v>
      </c>
      <c r="I267" t="s">
        <v>112</v>
      </c>
      <c r="N267" s="230"/>
      <c r="AL267" s="230"/>
      <c r="AM267" s="230"/>
      <c r="AN267" s="230"/>
    </row>
    <row r="268" spans="1:49" customFormat="1" ht="15" x14ac:dyDescent="0.25">
      <c r="A268">
        <v>428536</v>
      </c>
      <c r="B268" t="s">
        <v>1071</v>
      </c>
      <c r="C268" t="s">
        <v>454</v>
      </c>
      <c r="D268" t="s">
        <v>928</v>
      </c>
      <c r="E268" t="s">
        <v>79</v>
      </c>
      <c r="F268" s="148">
        <v>0</v>
      </c>
      <c r="I268" t="s">
        <v>112</v>
      </c>
      <c r="N268" s="230"/>
      <c r="AL268" s="230"/>
      <c r="AM268" s="230"/>
      <c r="AN268" s="230"/>
    </row>
    <row r="269" spans="1:49" customFormat="1" ht="15" x14ac:dyDescent="0.25">
      <c r="A269">
        <v>428538</v>
      </c>
      <c r="B269" t="s">
        <v>1072</v>
      </c>
      <c r="C269" t="s">
        <v>524</v>
      </c>
      <c r="D269" t="s">
        <v>877</v>
      </c>
      <c r="E269" t="s">
        <v>80</v>
      </c>
      <c r="F269" s="148">
        <v>37287</v>
      </c>
      <c r="G269" t="s">
        <v>244</v>
      </c>
      <c r="H269" t="s">
        <v>25</v>
      </c>
      <c r="I269" t="s">
        <v>112</v>
      </c>
      <c r="J269" t="s">
        <v>26</v>
      </c>
      <c r="K269">
        <v>2019</v>
      </c>
      <c r="L269" t="s">
        <v>244</v>
      </c>
      <c r="N269" s="230"/>
      <c r="AG269" t="s">
        <v>1178</v>
      </c>
      <c r="AL269" s="230"/>
      <c r="AM269" s="230"/>
      <c r="AN269" s="230"/>
      <c r="AP269" t="s">
        <v>702</v>
      </c>
    </row>
    <row r="270" spans="1:49" customFormat="1" ht="15" x14ac:dyDescent="0.25">
      <c r="A270">
        <v>428539</v>
      </c>
      <c r="B270" t="s">
        <v>1073</v>
      </c>
      <c r="C270" t="s">
        <v>1074</v>
      </c>
      <c r="D270" t="s">
        <v>866</v>
      </c>
      <c r="E270" t="s">
        <v>80</v>
      </c>
      <c r="F270" s="148">
        <v>37996</v>
      </c>
      <c r="I270" t="s">
        <v>112</v>
      </c>
      <c r="N270" s="230"/>
      <c r="AL270" s="230"/>
      <c r="AM270" s="230"/>
      <c r="AN270" s="230"/>
    </row>
    <row r="271" spans="1:49" customFormat="1" ht="15" x14ac:dyDescent="0.25">
      <c r="A271">
        <v>428544</v>
      </c>
      <c r="B271" t="s">
        <v>1075</v>
      </c>
      <c r="C271" t="s">
        <v>272</v>
      </c>
      <c r="D271" t="s">
        <v>306</v>
      </c>
      <c r="E271" t="s">
        <v>80</v>
      </c>
      <c r="F271" s="148">
        <v>33378</v>
      </c>
      <c r="G271" t="s">
        <v>1076</v>
      </c>
      <c r="H271" t="s">
        <v>25</v>
      </c>
      <c r="I271" t="s">
        <v>112</v>
      </c>
      <c r="J271" t="s">
        <v>23</v>
      </c>
      <c r="K271">
        <v>2009</v>
      </c>
      <c r="L271" t="s">
        <v>40</v>
      </c>
      <c r="M271" t="s">
        <v>40</v>
      </c>
      <c r="N271" s="230"/>
      <c r="O271">
        <v>923</v>
      </c>
      <c r="P271" s="148">
        <v>45757</v>
      </c>
      <c r="Q271">
        <v>50000</v>
      </c>
      <c r="AG271" t="s">
        <v>1178</v>
      </c>
      <c r="AI271">
        <v>933615378</v>
      </c>
      <c r="AL271" s="230"/>
      <c r="AM271" s="230"/>
      <c r="AN271" s="230"/>
      <c r="AP271" t="s">
        <v>702</v>
      </c>
      <c r="AW271">
        <v>3050018864</v>
      </c>
    </row>
    <row r="272" spans="1:49" customFormat="1" ht="15" x14ac:dyDescent="0.25">
      <c r="A272">
        <v>428545</v>
      </c>
      <c r="B272" t="s">
        <v>1077</v>
      </c>
      <c r="C272" t="s">
        <v>860</v>
      </c>
      <c r="D272" t="s">
        <v>1078</v>
      </c>
      <c r="E272" t="s">
        <v>79</v>
      </c>
      <c r="F272" s="148">
        <v>30317</v>
      </c>
      <c r="G272" t="s">
        <v>28</v>
      </c>
      <c r="H272" t="s">
        <v>25</v>
      </c>
      <c r="I272" t="s">
        <v>112</v>
      </c>
      <c r="J272" t="s">
        <v>26</v>
      </c>
      <c r="K272">
        <v>2002</v>
      </c>
      <c r="L272" t="s">
        <v>28</v>
      </c>
      <c r="M272" t="s">
        <v>28</v>
      </c>
      <c r="N272" s="230"/>
      <c r="AI272">
        <v>939773258</v>
      </c>
      <c r="AL272" s="230"/>
      <c r="AM272" s="230"/>
      <c r="AN272" s="230"/>
      <c r="AW272">
        <v>1020215374</v>
      </c>
    </row>
    <row r="273" spans="1:49" customFormat="1" ht="15" x14ac:dyDescent="0.25">
      <c r="A273">
        <v>428547</v>
      </c>
      <c r="B273" t="s">
        <v>1080</v>
      </c>
      <c r="C273" t="s">
        <v>333</v>
      </c>
      <c r="D273" t="s">
        <v>378</v>
      </c>
      <c r="E273" t="s">
        <v>80</v>
      </c>
      <c r="F273" s="148">
        <v>31996</v>
      </c>
      <c r="I273" t="s">
        <v>112</v>
      </c>
      <c r="N273" s="230"/>
      <c r="AL273" s="230"/>
      <c r="AM273" s="230"/>
      <c r="AN273" s="230"/>
      <c r="AP273" t="s">
        <v>702</v>
      </c>
    </row>
    <row r="274" spans="1:49" customFormat="1" ht="15" x14ac:dyDescent="0.25">
      <c r="A274">
        <v>428550</v>
      </c>
      <c r="B274" t="s">
        <v>1081</v>
      </c>
      <c r="C274" t="s">
        <v>346</v>
      </c>
      <c r="D274" t="s">
        <v>1082</v>
      </c>
      <c r="E274" t="s">
        <v>79</v>
      </c>
      <c r="F274" s="148">
        <v>33378</v>
      </c>
      <c r="I274" t="s">
        <v>112</v>
      </c>
      <c r="N274" s="230"/>
      <c r="AL274" s="230"/>
      <c r="AM274" s="230"/>
      <c r="AN274" s="230"/>
    </row>
    <row r="275" spans="1:49" customFormat="1" ht="15" x14ac:dyDescent="0.25">
      <c r="A275">
        <v>428554</v>
      </c>
      <c r="B275" t="s">
        <v>1083</v>
      </c>
      <c r="C275" t="s">
        <v>257</v>
      </c>
      <c r="D275" t="s">
        <v>296</v>
      </c>
      <c r="E275" t="s">
        <v>79</v>
      </c>
      <c r="F275" s="148">
        <v>37377</v>
      </c>
      <c r="G275" t="s">
        <v>963</v>
      </c>
      <c r="H275" t="s">
        <v>25</v>
      </c>
      <c r="I275" t="s">
        <v>112</v>
      </c>
      <c r="J275" t="s">
        <v>23</v>
      </c>
      <c r="K275">
        <v>2023</v>
      </c>
      <c r="L275" t="s">
        <v>40</v>
      </c>
      <c r="M275" t="s">
        <v>40</v>
      </c>
      <c r="N275" s="230"/>
      <c r="AI275">
        <v>997037477</v>
      </c>
      <c r="AL275" s="230"/>
      <c r="AM275" s="230"/>
      <c r="AN275" s="230"/>
      <c r="AP275" t="s">
        <v>702</v>
      </c>
      <c r="AW275">
        <v>3180076784</v>
      </c>
    </row>
    <row r="276" spans="1:49" customFormat="1" ht="15" x14ac:dyDescent="0.25">
      <c r="A276">
        <v>428561</v>
      </c>
      <c r="B276" t="s">
        <v>1084</v>
      </c>
      <c r="C276" t="s">
        <v>491</v>
      </c>
      <c r="D276" t="s">
        <v>1085</v>
      </c>
      <c r="E276" t="s">
        <v>80</v>
      </c>
      <c r="F276" s="148">
        <v>36366</v>
      </c>
      <c r="G276" t="s">
        <v>533</v>
      </c>
      <c r="H276" t="s">
        <v>25</v>
      </c>
      <c r="I276" t="s">
        <v>112</v>
      </c>
      <c r="J276" t="s">
        <v>23</v>
      </c>
      <c r="K276">
        <v>2018</v>
      </c>
      <c r="L276" t="s">
        <v>28</v>
      </c>
      <c r="M276" t="s">
        <v>50</v>
      </c>
      <c r="N276" s="230"/>
      <c r="AG276" t="s">
        <v>1178</v>
      </c>
      <c r="AI276">
        <v>936530405</v>
      </c>
      <c r="AK276" t="s">
        <v>28</v>
      </c>
      <c r="AL276" s="230"/>
      <c r="AM276" s="230"/>
      <c r="AN276" s="230"/>
      <c r="AW276">
        <v>5070056387</v>
      </c>
    </row>
    <row r="277" spans="1:49" customFormat="1" ht="15" x14ac:dyDescent="0.25">
      <c r="A277">
        <v>428562</v>
      </c>
      <c r="B277" t="s">
        <v>1086</v>
      </c>
      <c r="C277" t="s">
        <v>286</v>
      </c>
      <c r="D277" t="s">
        <v>897</v>
      </c>
      <c r="E277" t="s">
        <v>80</v>
      </c>
      <c r="F277" s="148">
        <v>31585</v>
      </c>
      <c r="I277" t="s">
        <v>112</v>
      </c>
      <c r="N277" s="230"/>
      <c r="AL277" s="230"/>
      <c r="AM277" s="230"/>
      <c r="AN277" s="230"/>
    </row>
    <row r="278" spans="1:49" customFormat="1" ht="15" x14ac:dyDescent="0.25">
      <c r="A278">
        <v>428563</v>
      </c>
      <c r="B278" t="s">
        <v>1087</v>
      </c>
      <c r="C278" t="s">
        <v>360</v>
      </c>
      <c r="D278" t="s">
        <v>613</v>
      </c>
      <c r="E278" t="s">
        <v>79</v>
      </c>
      <c r="F278" s="148">
        <v>37486</v>
      </c>
      <c r="G278" t="s">
        <v>28</v>
      </c>
      <c r="H278" t="s">
        <v>25</v>
      </c>
      <c r="I278" t="s">
        <v>112</v>
      </c>
      <c r="J278" t="s">
        <v>26</v>
      </c>
      <c r="K278">
        <v>2021</v>
      </c>
      <c r="L278" t="s">
        <v>28</v>
      </c>
      <c r="M278" t="s">
        <v>28</v>
      </c>
      <c r="N278" s="230"/>
      <c r="AL278" s="230"/>
      <c r="AM278" s="230"/>
      <c r="AN278" s="230"/>
      <c r="AW278">
        <v>1010565961</v>
      </c>
    </row>
    <row r="279" spans="1:49" customFormat="1" ht="15" x14ac:dyDescent="0.25">
      <c r="A279">
        <v>428565</v>
      </c>
      <c r="B279" t="s">
        <v>1088</v>
      </c>
      <c r="C279" t="s">
        <v>277</v>
      </c>
      <c r="D279" t="s">
        <v>594</v>
      </c>
      <c r="E279" t="s">
        <v>79</v>
      </c>
      <c r="F279" s="148">
        <v>0</v>
      </c>
      <c r="I279" t="s">
        <v>112</v>
      </c>
      <c r="N279" s="230"/>
      <c r="AL279" s="230"/>
      <c r="AM279" s="230"/>
      <c r="AN279" s="230"/>
    </row>
    <row r="280" spans="1:49" customFormat="1" ht="15" x14ac:dyDescent="0.25">
      <c r="A280">
        <v>428567</v>
      </c>
      <c r="B280" t="s">
        <v>1089</v>
      </c>
      <c r="C280" t="s">
        <v>943</v>
      </c>
      <c r="D280" t="s">
        <v>489</v>
      </c>
      <c r="E280" t="s">
        <v>79</v>
      </c>
      <c r="F280" s="148">
        <v>33356</v>
      </c>
      <c r="G280" t="s">
        <v>472</v>
      </c>
      <c r="H280" t="s">
        <v>25</v>
      </c>
      <c r="I280" t="s">
        <v>112</v>
      </c>
      <c r="J280" t="s">
        <v>23</v>
      </c>
      <c r="K280">
        <v>2009</v>
      </c>
      <c r="L280" t="s">
        <v>47</v>
      </c>
      <c r="M280" t="s">
        <v>47</v>
      </c>
      <c r="N280" s="230"/>
      <c r="AG280" t="s">
        <v>1235</v>
      </c>
      <c r="AI280">
        <v>999457051</v>
      </c>
      <c r="AK280" t="s">
        <v>1236</v>
      </c>
      <c r="AL280" s="230"/>
      <c r="AM280" s="230"/>
      <c r="AN280" s="230"/>
      <c r="AP280" t="s">
        <v>702</v>
      </c>
      <c r="AW280">
        <v>4040013404</v>
      </c>
    </row>
    <row r="281" spans="1:49" customFormat="1" ht="15" x14ac:dyDescent="0.25">
      <c r="A281">
        <v>428568</v>
      </c>
      <c r="B281" t="s">
        <v>1090</v>
      </c>
      <c r="C281" t="s">
        <v>1091</v>
      </c>
      <c r="D281" t="s">
        <v>344</v>
      </c>
      <c r="E281" t="s">
        <v>80</v>
      </c>
      <c r="F281" s="148">
        <v>37422</v>
      </c>
      <c r="I281" t="s">
        <v>112</v>
      </c>
      <c r="N281" s="230"/>
      <c r="AL281" s="230"/>
      <c r="AM281" s="230"/>
      <c r="AN281" s="230"/>
      <c r="AP281" t="s">
        <v>702</v>
      </c>
    </row>
    <row r="282" spans="1:49" customFormat="1" ht="15" x14ac:dyDescent="0.25">
      <c r="A282">
        <v>428573</v>
      </c>
      <c r="B282" t="s">
        <v>1092</v>
      </c>
      <c r="C282" t="s">
        <v>261</v>
      </c>
      <c r="D282" t="s">
        <v>1093</v>
      </c>
      <c r="E282" t="s">
        <v>80</v>
      </c>
      <c r="F282" s="148">
        <v>33356</v>
      </c>
      <c r="I282" t="s">
        <v>112</v>
      </c>
      <c r="N282" s="230"/>
      <c r="AL282" s="230"/>
      <c r="AM282" s="230"/>
      <c r="AN282" s="230"/>
    </row>
    <row r="283" spans="1:49" customFormat="1" ht="15" x14ac:dyDescent="0.25">
      <c r="A283">
        <v>428574</v>
      </c>
      <c r="B283" t="s">
        <v>1094</v>
      </c>
      <c r="C283" t="s">
        <v>867</v>
      </c>
      <c r="D283" t="s">
        <v>1095</v>
      </c>
      <c r="E283" t="s">
        <v>80</v>
      </c>
      <c r="F283" s="148">
        <v>29952</v>
      </c>
      <c r="I283" t="s">
        <v>112</v>
      </c>
      <c r="N283" s="230"/>
      <c r="AL283" s="230"/>
      <c r="AM283" s="230"/>
      <c r="AN283" s="230"/>
    </row>
    <row r="284" spans="1:49" customFormat="1" ht="15" x14ac:dyDescent="0.25">
      <c r="A284">
        <v>428575</v>
      </c>
      <c r="B284" t="s">
        <v>650</v>
      </c>
      <c r="C284" t="s">
        <v>257</v>
      </c>
      <c r="D284" t="s">
        <v>956</v>
      </c>
      <c r="E284" t="s">
        <v>79</v>
      </c>
      <c r="F284" s="148">
        <v>36027</v>
      </c>
      <c r="I284" t="s">
        <v>112</v>
      </c>
      <c r="N284" s="230"/>
      <c r="AL284" s="230"/>
      <c r="AM284" s="230"/>
      <c r="AN284" s="230"/>
    </row>
    <row r="285" spans="1:49" customFormat="1" ht="15" x14ac:dyDescent="0.25">
      <c r="A285">
        <v>428577</v>
      </c>
      <c r="B285" t="s">
        <v>1096</v>
      </c>
      <c r="C285" t="s">
        <v>453</v>
      </c>
      <c r="D285" t="s">
        <v>489</v>
      </c>
      <c r="E285" t="s">
        <v>80</v>
      </c>
      <c r="F285" s="148">
        <v>37740</v>
      </c>
      <c r="I285" t="s">
        <v>112</v>
      </c>
      <c r="N285" s="230"/>
      <c r="AL285" s="230"/>
      <c r="AM285" s="230"/>
      <c r="AN285" s="230"/>
    </row>
    <row r="286" spans="1:49" customFormat="1" ht="15" x14ac:dyDescent="0.25">
      <c r="A286">
        <v>428580</v>
      </c>
      <c r="B286" t="s">
        <v>1097</v>
      </c>
      <c r="C286" t="s">
        <v>350</v>
      </c>
      <c r="D286" t="s">
        <v>607</v>
      </c>
      <c r="E286" t="s">
        <v>80</v>
      </c>
      <c r="F286" s="148">
        <v>31446</v>
      </c>
      <c r="G286" t="s">
        <v>1098</v>
      </c>
      <c r="H286" t="s">
        <v>25</v>
      </c>
      <c r="I286" t="s">
        <v>112</v>
      </c>
      <c r="J286" t="s">
        <v>26</v>
      </c>
      <c r="K286">
        <v>2004</v>
      </c>
      <c r="L286" t="s">
        <v>76</v>
      </c>
      <c r="N286" s="230"/>
      <c r="AG286" t="s">
        <v>1178</v>
      </c>
      <c r="AI286">
        <v>931845862</v>
      </c>
      <c r="AL286" s="230"/>
      <c r="AM286" s="230"/>
      <c r="AN286" s="230"/>
      <c r="AW286">
        <v>13010096130</v>
      </c>
    </row>
    <row r="287" spans="1:49" customFormat="1" ht="15" x14ac:dyDescent="0.25">
      <c r="A287">
        <v>428585</v>
      </c>
      <c r="B287" t="s">
        <v>1099</v>
      </c>
      <c r="C287" t="s">
        <v>553</v>
      </c>
      <c r="D287" t="s">
        <v>456</v>
      </c>
      <c r="E287" t="s">
        <v>80</v>
      </c>
      <c r="F287" s="148">
        <v>38353</v>
      </c>
      <c r="G287" t="s">
        <v>28</v>
      </c>
      <c r="H287" t="s">
        <v>25</v>
      </c>
      <c r="I287" t="s">
        <v>112</v>
      </c>
      <c r="J287" t="s">
        <v>26</v>
      </c>
      <c r="K287">
        <v>2022</v>
      </c>
      <c r="L287" t="s">
        <v>28</v>
      </c>
      <c r="N287" s="230"/>
      <c r="AG287" t="s">
        <v>1178</v>
      </c>
      <c r="AL287" s="230"/>
      <c r="AM287" s="230"/>
      <c r="AN287" s="230"/>
      <c r="AP287" t="s">
        <v>702</v>
      </c>
    </row>
    <row r="288" spans="1:49" customFormat="1" ht="15" x14ac:dyDescent="0.25">
      <c r="A288">
        <v>428590</v>
      </c>
      <c r="B288" t="s">
        <v>1100</v>
      </c>
      <c r="C288" t="s">
        <v>469</v>
      </c>
      <c r="D288" t="s">
        <v>452</v>
      </c>
      <c r="E288" t="s">
        <v>79</v>
      </c>
      <c r="F288" s="148">
        <v>33449</v>
      </c>
      <c r="I288" t="s">
        <v>112</v>
      </c>
      <c r="N288" s="230"/>
      <c r="AL288" s="230"/>
      <c r="AM288" s="230"/>
      <c r="AN288" s="230"/>
      <c r="AP288" t="s">
        <v>702</v>
      </c>
    </row>
    <row r="289" spans="1:49" customFormat="1" ht="15" x14ac:dyDescent="0.25">
      <c r="A289">
        <v>428592</v>
      </c>
      <c r="B289" t="s">
        <v>1101</v>
      </c>
      <c r="C289" t="s">
        <v>339</v>
      </c>
      <c r="D289" t="s">
        <v>1102</v>
      </c>
      <c r="E289" t="s">
        <v>79</v>
      </c>
      <c r="F289" s="148">
        <v>32278</v>
      </c>
      <c r="I289" t="s">
        <v>112</v>
      </c>
      <c r="N289" s="230"/>
      <c r="AL289" s="230"/>
      <c r="AM289" s="230"/>
      <c r="AN289" s="230"/>
      <c r="AP289" t="s">
        <v>702</v>
      </c>
    </row>
    <row r="290" spans="1:49" customFormat="1" ht="15" x14ac:dyDescent="0.25">
      <c r="A290">
        <v>428594</v>
      </c>
      <c r="B290" t="s">
        <v>1103</v>
      </c>
      <c r="C290" t="s">
        <v>333</v>
      </c>
      <c r="D290" t="s">
        <v>1104</v>
      </c>
      <c r="E290" t="s">
        <v>79</v>
      </c>
      <c r="F290" s="148">
        <v>36763</v>
      </c>
      <c r="I290" t="s">
        <v>112</v>
      </c>
      <c r="N290" s="230"/>
      <c r="AL290" s="230"/>
      <c r="AM290" s="230"/>
      <c r="AN290" s="230"/>
    </row>
    <row r="291" spans="1:49" customFormat="1" ht="15" x14ac:dyDescent="0.25">
      <c r="A291">
        <v>428595</v>
      </c>
      <c r="B291" t="s">
        <v>1105</v>
      </c>
      <c r="C291" t="s">
        <v>540</v>
      </c>
      <c r="D291" t="s">
        <v>305</v>
      </c>
      <c r="E291" t="s">
        <v>79</v>
      </c>
      <c r="F291" s="148">
        <v>33374</v>
      </c>
      <c r="G291" t="s">
        <v>28</v>
      </c>
      <c r="H291" t="s">
        <v>25</v>
      </c>
      <c r="I291" t="s">
        <v>112</v>
      </c>
      <c r="J291" t="s">
        <v>23</v>
      </c>
      <c r="K291">
        <v>2009</v>
      </c>
      <c r="L291" t="s">
        <v>28</v>
      </c>
      <c r="M291" t="s">
        <v>40</v>
      </c>
      <c r="N291" s="230"/>
      <c r="AG291" t="s">
        <v>256</v>
      </c>
      <c r="AI291">
        <v>946659089</v>
      </c>
      <c r="AK291" t="s">
        <v>1237</v>
      </c>
      <c r="AL291" s="230"/>
      <c r="AM291" s="230"/>
      <c r="AN291" s="230"/>
      <c r="AP291" t="s">
        <v>702</v>
      </c>
      <c r="AW291">
        <v>3190021751</v>
      </c>
    </row>
    <row r="292" spans="1:49" customFormat="1" ht="15" x14ac:dyDescent="0.25">
      <c r="A292">
        <v>428598</v>
      </c>
      <c r="B292" t="s">
        <v>1106</v>
      </c>
      <c r="C292" t="s">
        <v>374</v>
      </c>
      <c r="D292" t="s">
        <v>428</v>
      </c>
      <c r="E292" t="s">
        <v>79</v>
      </c>
      <c r="F292" s="148">
        <v>36311</v>
      </c>
      <c r="I292" t="s">
        <v>112</v>
      </c>
      <c r="N292" s="230"/>
      <c r="AL292" s="230"/>
      <c r="AM292" s="230"/>
      <c r="AN292" s="230"/>
      <c r="AP292" t="s">
        <v>702</v>
      </c>
      <c r="AQ292" t="s">
        <v>701</v>
      </c>
    </row>
    <row r="293" spans="1:49" customFormat="1" ht="15" x14ac:dyDescent="0.25">
      <c r="A293">
        <v>428599</v>
      </c>
      <c r="B293" t="s">
        <v>1107</v>
      </c>
      <c r="C293" t="s">
        <v>257</v>
      </c>
      <c r="D293" t="s">
        <v>1108</v>
      </c>
      <c r="E293" t="s">
        <v>79</v>
      </c>
      <c r="F293" s="148">
        <v>37773</v>
      </c>
      <c r="I293" t="s">
        <v>112</v>
      </c>
      <c r="N293" s="230"/>
      <c r="AL293" s="230"/>
      <c r="AM293" s="230"/>
      <c r="AN293" s="230"/>
    </row>
    <row r="294" spans="1:49" customFormat="1" ht="15" x14ac:dyDescent="0.25">
      <c r="A294">
        <v>428607</v>
      </c>
      <c r="B294" t="s">
        <v>1109</v>
      </c>
      <c r="C294" t="s">
        <v>245</v>
      </c>
      <c r="D294" t="s">
        <v>1110</v>
      </c>
      <c r="E294" t="s">
        <v>79</v>
      </c>
      <c r="F294" s="148">
        <v>0</v>
      </c>
      <c r="H294" t="s">
        <v>25</v>
      </c>
      <c r="I294" t="s">
        <v>112</v>
      </c>
      <c r="J294" t="s">
        <v>23</v>
      </c>
      <c r="K294">
        <v>2019</v>
      </c>
      <c r="L294" t="s">
        <v>74</v>
      </c>
      <c r="N294" s="230"/>
      <c r="AI294">
        <v>988511480</v>
      </c>
      <c r="AL294" s="230"/>
      <c r="AM294" s="230"/>
      <c r="AN294" s="230"/>
      <c r="AW294">
        <v>12140021342</v>
      </c>
    </row>
    <row r="295" spans="1:49" customFormat="1" ht="15" x14ac:dyDescent="0.25">
      <c r="A295">
        <v>428613</v>
      </c>
      <c r="B295" t="s">
        <v>611</v>
      </c>
      <c r="C295" t="s">
        <v>525</v>
      </c>
      <c r="D295" t="s">
        <v>313</v>
      </c>
      <c r="E295" t="s">
        <v>79</v>
      </c>
      <c r="F295" s="148">
        <v>0</v>
      </c>
      <c r="I295" t="s">
        <v>112</v>
      </c>
      <c r="N295" s="230"/>
      <c r="AL295" s="230"/>
      <c r="AM295" s="230"/>
      <c r="AN295" s="230"/>
      <c r="AP295" t="s">
        <v>702</v>
      </c>
      <c r="AQ295" t="s">
        <v>701</v>
      </c>
    </row>
    <row r="296" spans="1:49" customFormat="1" ht="15" x14ac:dyDescent="0.25">
      <c r="A296">
        <v>428614</v>
      </c>
      <c r="B296" t="s">
        <v>966</v>
      </c>
      <c r="C296" t="s">
        <v>271</v>
      </c>
      <c r="D296" t="s">
        <v>299</v>
      </c>
      <c r="E296" t="s">
        <v>80</v>
      </c>
      <c r="F296" s="148">
        <v>0</v>
      </c>
      <c r="I296" t="s">
        <v>112</v>
      </c>
      <c r="N296" s="230"/>
      <c r="AL296" s="230"/>
      <c r="AM296" s="230"/>
      <c r="AN296" s="230"/>
    </row>
    <row r="297" spans="1:49" customFormat="1" ht="15" x14ac:dyDescent="0.25">
      <c r="A297">
        <v>428618</v>
      </c>
      <c r="B297" t="s">
        <v>377</v>
      </c>
      <c r="C297" t="s">
        <v>259</v>
      </c>
      <c r="D297" t="s">
        <v>281</v>
      </c>
      <c r="E297" t="s">
        <v>79</v>
      </c>
      <c r="F297" s="148">
        <v>36534</v>
      </c>
      <c r="I297" t="s">
        <v>112</v>
      </c>
      <c r="N297" s="230"/>
      <c r="AL297" s="230"/>
      <c r="AM297" s="230"/>
      <c r="AN297" s="230"/>
      <c r="AP297" t="s">
        <v>702</v>
      </c>
      <c r="AQ297" t="s">
        <v>701</v>
      </c>
    </row>
    <row r="298" spans="1:49" customFormat="1" ht="15" x14ac:dyDescent="0.25">
      <c r="A298">
        <v>428619</v>
      </c>
      <c r="B298" t="s">
        <v>1111</v>
      </c>
      <c r="C298" t="s">
        <v>347</v>
      </c>
      <c r="D298" t="s">
        <v>1112</v>
      </c>
      <c r="E298" t="s">
        <v>79</v>
      </c>
      <c r="F298" s="148">
        <v>38558</v>
      </c>
      <c r="I298" t="s">
        <v>112</v>
      </c>
      <c r="N298" s="230"/>
      <c r="AL298" s="230"/>
      <c r="AM298" s="230"/>
      <c r="AN298" s="230"/>
    </row>
    <row r="299" spans="1:49" customFormat="1" ht="15" x14ac:dyDescent="0.25">
      <c r="A299">
        <v>428620</v>
      </c>
      <c r="B299" t="s">
        <v>1113</v>
      </c>
      <c r="C299" t="s">
        <v>599</v>
      </c>
      <c r="D299" t="s">
        <v>589</v>
      </c>
      <c r="E299" t="s">
        <v>79</v>
      </c>
      <c r="F299" s="148">
        <v>0</v>
      </c>
      <c r="I299" t="s">
        <v>112</v>
      </c>
      <c r="N299" s="230"/>
      <c r="AL299" s="230"/>
      <c r="AM299" s="230"/>
      <c r="AN299" s="230"/>
    </row>
    <row r="300" spans="1:49" customFormat="1" ht="15" x14ac:dyDescent="0.25">
      <c r="A300">
        <v>428623</v>
      </c>
      <c r="B300" t="s">
        <v>1114</v>
      </c>
      <c r="C300" t="s">
        <v>1115</v>
      </c>
      <c r="D300" t="s">
        <v>405</v>
      </c>
      <c r="E300" t="s">
        <v>80</v>
      </c>
      <c r="F300" s="148">
        <v>32801</v>
      </c>
      <c r="G300" t="s">
        <v>28</v>
      </c>
      <c r="H300" t="s">
        <v>25</v>
      </c>
      <c r="I300" t="s">
        <v>112</v>
      </c>
      <c r="J300" t="s">
        <v>23</v>
      </c>
      <c r="K300">
        <v>2008</v>
      </c>
      <c r="L300" t="s">
        <v>28</v>
      </c>
      <c r="M300" t="s">
        <v>28</v>
      </c>
      <c r="N300" s="230"/>
      <c r="AG300" t="s">
        <v>1178</v>
      </c>
      <c r="AL300" s="230"/>
      <c r="AM300" s="230"/>
      <c r="AN300" s="230"/>
      <c r="AP300" t="s">
        <v>702</v>
      </c>
      <c r="AW300">
        <v>1030335123</v>
      </c>
    </row>
    <row r="301" spans="1:49" customFormat="1" ht="15" x14ac:dyDescent="0.25">
      <c r="A301">
        <v>428624</v>
      </c>
      <c r="B301" t="s">
        <v>1116</v>
      </c>
      <c r="C301" t="s">
        <v>503</v>
      </c>
      <c r="D301" t="s">
        <v>319</v>
      </c>
      <c r="E301" t="s">
        <v>80</v>
      </c>
      <c r="F301" s="148">
        <v>37992</v>
      </c>
      <c r="G301" t="s">
        <v>396</v>
      </c>
      <c r="H301" t="s">
        <v>25</v>
      </c>
      <c r="I301" t="s">
        <v>112</v>
      </c>
      <c r="J301" t="s">
        <v>26</v>
      </c>
      <c r="K301">
        <v>2022</v>
      </c>
      <c r="L301" t="s">
        <v>28</v>
      </c>
      <c r="M301" t="s">
        <v>28</v>
      </c>
      <c r="N301" s="230"/>
      <c r="AG301" t="s">
        <v>1178</v>
      </c>
      <c r="AI301">
        <v>985033299</v>
      </c>
      <c r="AL301" s="230"/>
      <c r="AM301" s="230"/>
      <c r="AN301" s="230"/>
      <c r="AW301">
        <v>1010800845</v>
      </c>
    </row>
    <row r="302" spans="1:49" customFormat="1" ht="15" x14ac:dyDescent="0.25">
      <c r="A302">
        <v>428630</v>
      </c>
      <c r="B302" t="s">
        <v>1117</v>
      </c>
      <c r="C302" t="s">
        <v>242</v>
      </c>
      <c r="D302" t="s">
        <v>285</v>
      </c>
      <c r="E302" t="s">
        <v>80</v>
      </c>
      <c r="F302" s="148">
        <v>37992</v>
      </c>
      <c r="I302" t="s">
        <v>112</v>
      </c>
      <c r="N302" s="230"/>
      <c r="AL302" s="230"/>
      <c r="AM302" s="230"/>
      <c r="AN302" s="230"/>
    </row>
    <row r="303" spans="1:49" customFormat="1" ht="15" x14ac:dyDescent="0.25">
      <c r="A303">
        <v>428633</v>
      </c>
      <c r="B303" t="s">
        <v>1118</v>
      </c>
      <c r="C303" t="s">
        <v>242</v>
      </c>
      <c r="D303" t="s">
        <v>543</v>
      </c>
      <c r="E303" t="s">
        <v>80</v>
      </c>
      <c r="F303" s="148">
        <v>37018</v>
      </c>
      <c r="I303" t="s">
        <v>112</v>
      </c>
      <c r="N303" s="230"/>
      <c r="AL303" s="230"/>
      <c r="AM303" s="230"/>
      <c r="AN303" s="230"/>
    </row>
    <row r="304" spans="1:49" customFormat="1" ht="15" x14ac:dyDescent="0.25">
      <c r="A304">
        <v>428634</v>
      </c>
      <c r="B304" t="s">
        <v>1119</v>
      </c>
      <c r="C304" t="s">
        <v>245</v>
      </c>
      <c r="D304" t="s">
        <v>625</v>
      </c>
      <c r="E304" t="s">
        <v>79</v>
      </c>
      <c r="F304" s="148">
        <v>36654</v>
      </c>
      <c r="G304" t="s">
        <v>891</v>
      </c>
      <c r="H304" t="s">
        <v>25</v>
      </c>
      <c r="I304" t="s">
        <v>112</v>
      </c>
      <c r="J304" t="s">
        <v>23</v>
      </c>
      <c r="K304">
        <v>2018</v>
      </c>
      <c r="L304" t="s">
        <v>47</v>
      </c>
      <c r="M304" t="s">
        <v>47</v>
      </c>
      <c r="N304" s="230"/>
      <c r="AG304" t="s">
        <v>47</v>
      </c>
      <c r="AI304">
        <v>966237770</v>
      </c>
      <c r="AK304" t="s">
        <v>28</v>
      </c>
      <c r="AL304" s="230"/>
      <c r="AM304" s="230"/>
      <c r="AN304" s="230"/>
      <c r="AP304" t="s">
        <v>702</v>
      </c>
      <c r="AQ304" t="s">
        <v>701</v>
      </c>
      <c r="AW304">
        <v>4120145938</v>
      </c>
    </row>
    <row r="305" spans="1:49" customFormat="1" ht="15" x14ac:dyDescent="0.25">
      <c r="A305">
        <v>428635</v>
      </c>
      <c r="B305" t="s">
        <v>1120</v>
      </c>
      <c r="C305" t="s">
        <v>358</v>
      </c>
      <c r="D305" t="s">
        <v>414</v>
      </c>
      <c r="E305" t="s">
        <v>80</v>
      </c>
      <c r="F305" s="148">
        <v>31008</v>
      </c>
      <c r="I305" t="s">
        <v>112</v>
      </c>
      <c r="N305" s="230"/>
      <c r="AL305" s="230"/>
      <c r="AM305" s="230"/>
      <c r="AN305" s="230"/>
      <c r="AP305" t="s">
        <v>702</v>
      </c>
    </row>
    <row r="306" spans="1:49" customFormat="1" ht="15" x14ac:dyDescent="0.25">
      <c r="A306">
        <v>428636</v>
      </c>
      <c r="B306" t="s">
        <v>1121</v>
      </c>
      <c r="C306" t="s">
        <v>290</v>
      </c>
      <c r="D306" t="s">
        <v>498</v>
      </c>
      <c r="E306" t="s">
        <v>80</v>
      </c>
      <c r="F306" s="148">
        <v>36948</v>
      </c>
      <c r="G306" t="s">
        <v>28</v>
      </c>
      <c r="H306" t="s">
        <v>25</v>
      </c>
      <c r="I306" t="s">
        <v>112</v>
      </c>
      <c r="J306" t="s">
        <v>26</v>
      </c>
      <c r="K306">
        <v>2019</v>
      </c>
      <c r="L306" t="s">
        <v>40</v>
      </c>
      <c r="M306" t="s">
        <v>40</v>
      </c>
      <c r="N306" s="230"/>
      <c r="AG306" t="s">
        <v>1178</v>
      </c>
      <c r="AI306">
        <v>938416089</v>
      </c>
      <c r="AK306" t="s">
        <v>28</v>
      </c>
      <c r="AL306" s="230"/>
      <c r="AM306" s="230"/>
      <c r="AN306" s="230"/>
      <c r="AW306">
        <v>3310062174</v>
      </c>
    </row>
    <row r="307" spans="1:49" customFormat="1" ht="15" x14ac:dyDescent="0.25">
      <c r="A307">
        <v>428637</v>
      </c>
      <c r="B307" t="s">
        <v>1122</v>
      </c>
      <c r="C307" t="s">
        <v>978</v>
      </c>
      <c r="D307" t="s">
        <v>493</v>
      </c>
      <c r="E307" t="s">
        <v>79</v>
      </c>
      <c r="F307" s="148">
        <v>38232</v>
      </c>
      <c r="I307" t="s">
        <v>112</v>
      </c>
      <c r="N307" s="230"/>
      <c r="AL307" s="230"/>
      <c r="AM307" s="230"/>
      <c r="AN307" s="230"/>
      <c r="AP307" t="s">
        <v>702</v>
      </c>
      <c r="AQ307" t="s">
        <v>701</v>
      </c>
    </row>
    <row r="308" spans="1:49" customFormat="1" ht="15" x14ac:dyDescent="0.25">
      <c r="A308">
        <v>428638</v>
      </c>
      <c r="B308" t="s">
        <v>1123</v>
      </c>
      <c r="C308" t="s">
        <v>1124</v>
      </c>
      <c r="D308" t="s">
        <v>324</v>
      </c>
      <c r="E308" t="s">
        <v>80</v>
      </c>
      <c r="F308" s="148">
        <v>0</v>
      </c>
      <c r="I308" t="s">
        <v>112</v>
      </c>
      <c r="N308" s="230"/>
      <c r="AL308" s="230"/>
      <c r="AM308" s="230"/>
      <c r="AN308" s="230"/>
      <c r="AP308" t="s">
        <v>702</v>
      </c>
    </row>
    <row r="309" spans="1:49" customFormat="1" ht="15" x14ac:dyDescent="0.25">
      <c r="A309">
        <v>428644</v>
      </c>
      <c r="B309" t="s">
        <v>1125</v>
      </c>
      <c r="C309" t="s">
        <v>481</v>
      </c>
      <c r="D309" t="s">
        <v>568</v>
      </c>
      <c r="E309" t="s">
        <v>79</v>
      </c>
      <c r="F309" s="148">
        <v>36892</v>
      </c>
      <c r="I309" t="s">
        <v>112</v>
      </c>
      <c r="N309" s="230"/>
      <c r="AL309" s="230"/>
      <c r="AM309" s="230"/>
      <c r="AN309" s="230"/>
      <c r="AP309" t="s">
        <v>702</v>
      </c>
      <c r="AQ309" t="s">
        <v>701</v>
      </c>
    </row>
    <row r="310" spans="1:49" customFormat="1" ht="15" x14ac:dyDescent="0.25">
      <c r="A310">
        <v>428646</v>
      </c>
      <c r="B310" t="s">
        <v>1126</v>
      </c>
      <c r="C310" t="s">
        <v>251</v>
      </c>
      <c r="D310" t="s">
        <v>260</v>
      </c>
      <c r="E310" t="s">
        <v>79</v>
      </c>
      <c r="F310" s="148">
        <v>32400</v>
      </c>
      <c r="I310" t="s">
        <v>112</v>
      </c>
      <c r="N310" s="230"/>
      <c r="AL310" s="230"/>
      <c r="AM310" s="230"/>
      <c r="AN310" s="230"/>
      <c r="AP310" t="s">
        <v>702</v>
      </c>
    </row>
    <row r="311" spans="1:49" customFormat="1" ht="15" x14ac:dyDescent="0.25">
      <c r="A311">
        <v>428650</v>
      </c>
      <c r="B311" t="s">
        <v>1127</v>
      </c>
      <c r="C311" t="s">
        <v>257</v>
      </c>
      <c r="D311" t="s">
        <v>260</v>
      </c>
      <c r="E311" t="s">
        <v>79</v>
      </c>
      <c r="F311" s="148">
        <v>0</v>
      </c>
      <c r="I311" t="s">
        <v>112</v>
      </c>
      <c r="N311" s="230"/>
      <c r="AL311" s="230"/>
      <c r="AM311" s="230"/>
      <c r="AN311" s="230"/>
      <c r="AP311" t="s">
        <v>702</v>
      </c>
      <c r="AQ311" t="s">
        <v>701</v>
      </c>
    </row>
    <row r="312" spans="1:49" customFormat="1" ht="15" x14ac:dyDescent="0.25">
      <c r="A312">
        <v>428652</v>
      </c>
      <c r="B312" t="s">
        <v>1128</v>
      </c>
      <c r="C312" t="s">
        <v>1129</v>
      </c>
      <c r="D312" t="s">
        <v>380</v>
      </c>
      <c r="E312" t="s">
        <v>80</v>
      </c>
      <c r="F312" s="148">
        <v>37602</v>
      </c>
      <c r="I312" t="s">
        <v>112</v>
      </c>
      <c r="N312" s="230"/>
      <c r="AL312" s="230"/>
      <c r="AM312" s="230"/>
      <c r="AN312" s="230"/>
    </row>
    <row r="313" spans="1:49" customFormat="1" ht="15" x14ac:dyDescent="0.25">
      <c r="A313">
        <v>428653</v>
      </c>
      <c r="B313" t="s">
        <v>1130</v>
      </c>
      <c r="C313" t="s">
        <v>1131</v>
      </c>
      <c r="D313" t="s">
        <v>463</v>
      </c>
      <c r="E313" t="s">
        <v>79</v>
      </c>
      <c r="F313" s="148">
        <v>0</v>
      </c>
      <c r="I313" t="s">
        <v>112</v>
      </c>
      <c r="N313" s="230"/>
      <c r="AL313" s="230"/>
      <c r="AM313" s="230"/>
      <c r="AN313" s="230"/>
    </row>
    <row r="314" spans="1:49" customFormat="1" ht="15" x14ac:dyDescent="0.25">
      <c r="A314">
        <v>428655</v>
      </c>
      <c r="B314" t="s">
        <v>1132</v>
      </c>
      <c r="C314" t="s">
        <v>271</v>
      </c>
      <c r="D314" t="s">
        <v>537</v>
      </c>
      <c r="E314" t="s">
        <v>80</v>
      </c>
      <c r="F314" s="148">
        <v>0</v>
      </c>
      <c r="I314" t="s">
        <v>112</v>
      </c>
      <c r="N314" s="230"/>
      <c r="AL314" s="230"/>
      <c r="AM314" s="230"/>
      <c r="AN314" s="230"/>
      <c r="AP314" t="s">
        <v>702</v>
      </c>
      <c r="AQ314" t="s">
        <v>701</v>
      </c>
    </row>
    <row r="315" spans="1:49" customFormat="1" ht="15" x14ac:dyDescent="0.25">
      <c r="A315">
        <v>428663</v>
      </c>
      <c r="B315" t="s">
        <v>926</v>
      </c>
      <c r="C315" t="s">
        <v>905</v>
      </c>
      <c r="D315" t="s">
        <v>1133</v>
      </c>
      <c r="E315" t="s">
        <v>80</v>
      </c>
      <c r="F315" s="148">
        <v>31048</v>
      </c>
      <c r="G315" t="s">
        <v>28</v>
      </c>
      <c r="H315" t="s">
        <v>25</v>
      </c>
      <c r="I315" t="s">
        <v>112</v>
      </c>
      <c r="J315" t="s">
        <v>23</v>
      </c>
      <c r="K315">
        <v>2003</v>
      </c>
      <c r="L315" t="s">
        <v>40</v>
      </c>
      <c r="N315" s="230"/>
      <c r="AG315" t="s">
        <v>1178</v>
      </c>
      <c r="AI315">
        <v>998825157</v>
      </c>
      <c r="AK315" t="s">
        <v>28</v>
      </c>
      <c r="AL315" s="230"/>
      <c r="AM315" s="230"/>
      <c r="AN315" s="230"/>
      <c r="AW315">
        <v>14010067141</v>
      </c>
    </row>
    <row r="316" spans="1:49" customFormat="1" ht="15" x14ac:dyDescent="0.25">
      <c r="A316">
        <v>428665</v>
      </c>
      <c r="B316" t="s">
        <v>1134</v>
      </c>
      <c r="C316" t="s">
        <v>304</v>
      </c>
      <c r="D316" t="s">
        <v>264</v>
      </c>
      <c r="E316" t="s">
        <v>80</v>
      </c>
      <c r="F316" s="148">
        <v>30582</v>
      </c>
      <c r="I316" t="s">
        <v>112</v>
      </c>
      <c r="N316" s="230"/>
      <c r="AL316" s="230"/>
      <c r="AM316" s="230"/>
      <c r="AN316" s="230"/>
      <c r="AP316" t="s">
        <v>702</v>
      </c>
      <c r="AQ316" t="s">
        <v>701</v>
      </c>
    </row>
    <row r="317" spans="1:49" customFormat="1" ht="15" x14ac:dyDescent="0.25">
      <c r="A317">
        <v>428667</v>
      </c>
      <c r="B317" t="s">
        <v>1135</v>
      </c>
      <c r="C317" t="s">
        <v>567</v>
      </c>
      <c r="D317" t="s">
        <v>550</v>
      </c>
      <c r="E317" t="s">
        <v>80</v>
      </c>
      <c r="F317" s="148">
        <v>0</v>
      </c>
      <c r="H317" t="s">
        <v>25</v>
      </c>
      <c r="I317" t="s">
        <v>112</v>
      </c>
      <c r="J317" t="s">
        <v>23</v>
      </c>
      <c r="N317" s="230"/>
      <c r="AG317" t="s">
        <v>1178</v>
      </c>
      <c r="AI317">
        <v>938334691</v>
      </c>
      <c r="AL317" s="230"/>
      <c r="AM317" s="230"/>
      <c r="AN317" s="230"/>
      <c r="AW317">
        <v>90900128893</v>
      </c>
    </row>
    <row r="318" spans="1:49" customFormat="1" ht="15" x14ac:dyDescent="0.25">
      <c r="A318">
        <v>428668</v>
      </c>
      <c r="B318" t="s">
        <v>1136</v>
      </c>
      <c r="C318" t="s">
        <v>337</v>
      </c>
      <c r="D318" t="s">
        <v>260</v>
      </c>
      <c r="E318" t="s">
        <v>80</v>
      </c>
      <c r="F318" s="148">
        <v>35348</v>
      </c>
      <c r="I318" t="s">
        <v>112</v>
      </c>
      <c r="N318" s="230"/>
      <c r="AL318" s="230"/>
      <c r="AM318" s="230"/>
      <c r="AN318" s="230"/>
    </row>
    <row r="319" spans="1:49" customFormat="1" ht="15" x14ac:dyDescent="0.25">
      <c r="A319">
        <v>428671</v>
      </c>
      <c r="B319" t="s">
        <v>1137</v>
      </c>
      <c r="C319" t="s">
        <v>302</v>
      </c>
      <c r="D319" t="s">
        <v>266</v>
      </c>
      <c r="E319" t="s">
        <v>80</v>
      </c>
      <c r="F319" s="148">
        <v>0</v>
      </c>
      <c r="I319" t="s">
        <v>112</v>
      </c>
      <c r="N319" s="230"/>
      <c r="AL319" s="230"/>
      <c r="AM319" s="230"/>
      <c r="AN319" s="230"/>
    </row>
    <row r="320" spans="1:49" customFormat="1" ht="15" x14ac:dyDescent="0.25">
      <c r="A320">
        <v>428672</v>
      </c>
      <c r="B320" t="s">
        <v>1138</v>
      </c>
      <c r="C320" t="s">
        <v>257</v>
      </c>
      <c r="D320" t="s">
        <v>316</v>
      </c>
      <c r="E320" t="s">
        <v>80</v>
      </c>
      <c r="F320" s="148">
        <v>37558</v>
      </c>
      <c r="I320" t="s">
        <v>112</v>
      </c>
      <c r="N320" s="230"/>
      <c r="AL320" s="230"/>
      <c r="AM320" s="230"/>
      <c r="AN320" s="230"/>
    </row>
    <row r="321" spans="1:49" customFormat="1" ht="15" x14ac:dyDescent="0.25">
      <c r="A321">
        <v>428673</v>
      </c>
      <c r="B321" t="s">
        <v>1139</v>
      </c>
      <c r="C321" t="s">
        <v>349</v>
      </c>
      <c r="D321" t="s">
        <v>430</v>
      </c>
      <c r="E321" t="s">
        <v>80</v>
      </c>
      <c r="F321" s="148">
        <v>0</v>
      </c>
      <c r="I321" t="s">
        <v>112</v>
      </c>
      <c r="N321" s="230"/>
      <c r="AL321" s="230"/>
      <c r="AM321" s="230"/>
      <c r="AN321" s="230"/>
      <c r="AP321" t="s">
        <v>702</v>
      </c>
      <c r="AQ321" t="s">
        <v>701</v>
      </c>
    </row>
    <row r="322" spans="1:49" customFormat="1" ht="15" x14ac:dyDescent="0.25">
      <c r="A322">
        <v>428676</v>
      </c>
      <c r="B322" t="s">
        <v>1140</v>
      </c>
      <c r="C322" t="s">
        <v>257</v>
      </c>
      <c r="D322" t="s">
        <v>395</v>
      </c>
      <c r="E322" t="s">
        <v>79</v>
      </c>
      <c r="F322" s="148">
        <v>35572</v>
      </c>
      <c r="I322" t="s">
        <v>112</v>
      </c>
      <c r="N322" s="230"/>
      <c r="AL322" s="230"/>
      <c r="AM322" s="230"/>
      <c r="AN322" s="230"/>
    </row>
    <row r="323" spans="1:49" customFormat="1" ht="15" x14ac:dyDescent="0.25">
      <c r="A323">
        <v>428677</v>
      </c>
      <c r="B323" t="s">
        <v>1141</v>
      </c>
      <c r="C323" t="s">
        <v>257</v>
      </c>
      <c r="D323" t="s">
        <v>361</v>
      </c>
      <c r="E323" t="s">
        <v>80</v>
      </c>
      <c r="F323" s="148">
        <v>0</v>
      </c>
      <c r="I323" t="s">
        <v>112</v>
      </c>
      <c r="N323" s="230"/>
      <c r="AL323" s="230"/>
      <c r="AM323" s="230"/>
      <c r="AN323" s="230"/>
    </row>
    <row r="324" spans="1:49" customFormat="1" ht="15" x14ac:dyDescent="0.25">
      <c r="A324">
        <v>428681</v>
      </c>
      <c r="B324" t="s">
        <v>1143</v>
      </c>
      <c r="C324" t="s">
        <v>304</v>
      </c>
      <c r="D324" t="s">
        <v>1144</v>
      </c>
      <c r="E324" t="s">
        <v>80</v>
      </c>
      <c r="F324" s="148">
        <v>37457</v>
      </c>
      <c r="G324" t="s">
        <v>592</v>
      </c>
      <c r="H324" t="s">
        <v>25</v>
      </c>
      <c r="I324" t="s">
        <v>112</v>
      </c>
      <c r="J324" t="s">
        <v>23</v>
      </c>
      <c r="K324">
        <v>2021</v>
      </c>
      <c r="L324" t="s">
        <v>40</v>
      </c>
      <c r="M324" t="s">
        <v>40</v>
      </c>
      <c r="N324" s="230"/>
      <c r="AG324" t="s">
        <v>1178</v>
      </c>
      <c r="AI324">
        <v>938755121</v>
      </c>
      <c r="AL324" s="230"/>
      <c r="AM324" s="230"/>
      <c r="AN324" s="230"/>
      <c r="AW324">
        <v>3280042458</v>
      </c>
    </row>
    <row r="325" spans="1:49" customFormat="1" ht="15" x14ac:dyDescent="0.25">
      <c r="A325">
        <v>428684</v>
      </c>
      <c r="B325" t="s">
        <v>1145</v>
      </c>
      <c r="C325" t="s">
        <v>245</v>
      </c>
      <c r="D325" t="s">
        <v>283</v>
      </c>
      <c r="E325" t="s">
        <v>80</v>
      </c>
      <c r="F325" s="148">
        <v>37987</v>
      </c>
      <c r="G325" t="s">
        <v>1007</v>
      </c>
      <c r="H325" t="s">
        <v>25</v>
      </c>
      <c r="I325" t="s">
        <v>112</v>
      </c>
      <c r="J325" t="s">
        <v>23</v>
      </c>
      <c r="K325">
        <v>2022</v>
      </c>
      <c r="L325" t="s">
        <v>37</v>
      </c>
      <c r="M325" t="s">
        <v>37</v>
      </c>
      <c r="N325" s="230"/>
      <c r="AG325" t="s">
        <v>1178</v>
      </c>
      <c r="AI325">
        <v>983247156</v>
      </c>
      <c r="AL325" s="230"/>
      <c r="AM325" s="230"/>
      <c r="AN325" s="230"/>
      <c r="AW325">
        <v>2320271506</v>
      </c>
    </row>
    <row r="326" spans="1:49" customFormat="1" ht="15" x14ac:dyDescent="0.25">
      <c r="A326">
        <v>428685</v>
      </c>
      <c r="B326" t="s">
        <v>1146</v>
      </c>
      <c r="C326" t="s">
        <v>525</v>
      </c>
      <c r="D326" t="s">
        <v>595</v>
      </c>
      <c r="E326" t="s">
        <v>80</v>
      </c>
      <c r="F326" s="148">
        <v>37832</v>
      </c>
      <c r="G326" t="s">
        <v>1147</v>
      </c>
      <c r="H326" t="s">
        <v>25</v>
      </c>
      <c r="I326" t="s">
        <v>112</v>
      </c>
      <c r="J326" t="s">
        <v>26</v>
      </c>
      <c r="K326">
        <v>2021</v>
      </c>
      <c r="L326" t="s">
        <v>28</v>
      </c>
      <c r="M326" t="s">
        <v>40</v>
      </c>
      <c r="N326" s="230"/>
      <c r="AG326" t="s">
        <v>1178</v>
      </c>
      <c r="AI326">
        <v>932216071</v>
      </c>
      <c r="AK326" t="s">
        <v>1238</v>
      </c>
      <c r="AL326" s="230"/>
      <c r="AM326" s="230"/>
      <c r="AN326" s="230"/>
      <c r="AP326" t="s">
        <v>702</v>
      </c>
      <c r="AW326">
        <v>3320031395</v>
      </c>
    </row>
    <row r="327" spans="1:49" customFormat="1" ht="15" x14ac:dyDescent="0.25">
      <c r="A327">
        <v>428687</v>
      </c>
      <c r="B327" t="s">
        <v>1148</v>
      </c>
      <c r="C327" t="s">
        <v>582</v>
      </c>
      <c r="D327" t="s">
        <v>288</v>
      </c>
      <c r="E327" t="s">
        <v>80</v>
      </c>
      <c r="F327" s="148">
        <v>37457</v>
      </c>
      <c r="I327" t="s">
        <v>112</v>
      </c>
      <c r="N327" s="230"/>
      <c r="AL327" s="230"/>
      <c r="AM327" s="230"/>
      <c r="AN327" s="230"/>
    </row>
    <row r="328" spans="1:49" customFormat="1" ht="15" x14ac:dyDescent="0.25">
      <c r="A328">
        <v>428688</v>
      </c>
      <c r="B328" t="s">
        <v>1149</v>
      </c>
      <c r="C328" t="s">
        <v>494</v>
      </c>
      <c r="D328" t="s">
        <v>624</v>
      </c>
      <c r="E328" t="s">
        <v>80</v>
      </c>
      <c r="F328" s="148">
        <v>0</v>
      </c>
      <c r="I328" t="s">
        <v>112</v>
      </c>
      <c r="N328" s="230"/>
      <c r="AL328" s="230"/>
      <c r="AM328" s="230"/>
      <c r="AN328" s="230"/>
    </row>
    <row r="329" spans="1:49" customFormat="1" ht="15" x14ac:dyDescent="0.25">
      <c r="A329">
        <v>428690</v>
      </c>
      <c r="B329" t="s">
        <v>1150</v>
      </c>
      <c r="C329" t="s">
        <v>389</v>
      </c>
      <c r="D329" t="s">
        <v>509</v>
      </c>
      <c r="E329" t="s">
        <v>79</v>
      </c>
      <c r="F329" s="148">
        <v>37257</v>
      </c>
      <c r="G329" t="s">
        <v>28</v>
      </c>
      <c r="H329" t="s">
        <v>25</v>
      </c>
      <c r="I329" t="s">
        <v>112</v>
      </c>
      <c r="K329">
        <v>2021</v>
      </c>
      <c r="L329" t="s">
        <v>28</v>
      </c>
      <c r="M329" t="s">
        <v>28</v>
      </c>
      <c r="N329" s="230"/>
      <c r="AG329" t="s">
        <v>1220</v>
      </c>
      <c r="AI329">
        <v>949149392</v>
      </c>
      <c r="AK329" t="s">
        <v>28</v>
      </c>
      <c r="AL329" s="230"/>
      <c r="AM329" s="230"/>
      <c r="AN329" s="230"/>
      <c r="AP329" t="s">
        <v>702</v>
      </c>
      <c r="AW329">
        <v>1020056293</v>
      </c>
    </row>
    <row r="330" spans="1:49" customFormat="1" ht="15" x14ac:dyDescent="0.25">
      <c r="A330">
        <v>428694</v>
      </c>
      <c r="B330" t="s">
        <v>1151</v>
      </c>
      <c r="C330" t="s">
        <v>626</v>
      </c>
      <c r="D330" t="s">
        <v>327</v>
      </c>
      <c r="E330" t="s">
        <v>79</v>
      </c>
      <c r="F330" s="148">
        <v>28974</v>
      </c>
      <c r="I330" t="s">
        <v>112</v>
      </c>
      <c r="N330" s="230"/>
      <c r="AL330" s="230"/>
      <c r="AM330" s="230"/>
      <c r="AN330" s="230"/>
    </row>
    <row r="331" spans="1:49" customFormat="1" ht="15" x14ac:dyDescent="0.25">
      <c r="A331">
        <v>428695</v>
      </c>
      <c r="B331" t="s">
        <v>1153</v>
      </c>
      <c r="C331" t="s">
        <v>442</v>
      </c>
      <c r="D331" t="s">
        <v>1154</v>
      </c>
      <c r="E331" t="s">
        <v>79</v>
      </c>
      <c r="F331" s="148">
        <v>25461</v>
      </c>
      <c r="G331" t="s">
        <v>47</v>
      </c>
      <c r="H331" t="s">
        <v>25</v>
      </c>
      <c r="I331" t="s">
        <v>112</v>
      </c>
      <c r="J331" t="s">
        <v>23</v>
      </c>
      <c r="K331">
        <v>1987</v>
      </c>
      <c r="L331" t="s">
        <v>40</v>
      </c>
      <c r="N331" s="230"/>
      <c r="AI331">
        <v>944401968</v>
      </c>
      <c r="AK331" t="s">
        <v>1208</v>
      </c>
      <c r="AL331" s="230"/>
      <c r="AM331" s="230"/>
      <c r="AN331" s="230"/>
      <c r="AW331">
        <v>13010131697</v>
      </c>
    </row>
    <row r="332" spans="1:49" customFormat="1" ht="15" x14ac:dyDescent="0.25">
      <c r="A332">
        <v>428699</v>
      </c>
      <c r="B332" t="s">
        <v>1155</v>
      </c>
      <c r="C332" t="s">
        <v>245</v>
      </c>
      <c r="D332" t="s">
        <v>909</v>
      </c>
      <c r="E332" t="s">
        <v>80</v>
      </c>
      <c r="F332" s="148">
        <v>0</v>
      </c>
      <c r="I332" t="s">
        <v>112</v>
      </c>
      <c r="N332" s="230"/>
      <c r="AL332" s="230"/>
      <c r="AM332" s="230"/>
      <c r="AN332" s="230"/>
      <c r="AP332" t="s">
        <v>702</v>
      </c>
      <c r="AQ332" t="s">
        <v>701</v>
      </c>
    </row>
    <row r="333" spans="1:49" customFormat="1" ht="15" x14ac:dyDescent="0.25">
      <c r="A333">
        <v>428701</v>
      </c>
      <c r="B333" t="s">
        <v>1156</v>
      </c>
      <c r="C333" t="s">
        <v>515</v>
      </c>
      <c r="D333" t="s">
        <v>253</v>
      </c>
      <c r="E333" t="s">
        <v>80</v>
      </c>
      <c r="F333" s="148">
        <v>35323</v>
      </c>
      <c r="I333" t="s">
        <v>112</v>
      </c>
      <c r="N333" s="230"/>
      <c r="AL333" s="230"/>
      <c r="AM333" s="230"/>
      <c r="AN333" s="230"/>
      <c r="AP333" t="s">
        <v>702</v>
      </c>
    </row>
    <row r="334" spans="1:49" customFormat="1" ht="15" x14ac:dyDescent="0.25">
      <c r="A334">
        <v>428703</v>
      </c>
      <c r="B334" t="s">
        <v>1157</v>
      </c>
      <c r="C334" t="s">
        <v>443</v>
      </c>
      <c r="D334" t="s">
        <v>859</v>
      </c>
      <c r="E334" t="s">
        <v>79</v>
      </c>
      <c r="F334" s="148">
        <v>31990</v>
      </c>
      <c r="I334" t="s">
        <v>112</v>
      </c>
      <c r="N334" s="230"/>
      <c r="AL334" s="230"/>
      <c r="AM334" s="230"/>
      <c r="AN334" s="230"/>
    </row>
    <row r="335" spans="1:49" customFormat="1" ht="15" x14ac:dyDescent="0.25">
      <c r="A335">
        <v>428706</v>
      </c>
      <c r="B335" t="s">
        <v>1158</v>
      </c>
      <c r="C335" t="s">
        <v>272</v>
      </c>
      <c r="D335" t="s">
        <v>288</v>
      </c>
      <c r="E335" t="s">
        <v>79</v>
      </c>
      <c r="F335" s="148">
        <v>33971</v>
      </c>
      <c r="I335" t="s">
        <v>112</v>
      </c>
      <c r="N335" s="230"/>
      <c r="AL335" s="230"/>
      <c r="AM335" s="230"/>
      <c r="AN335" s="230"/>
    </row>
    <row r="336" spans="1:49" customFormat="1" ht="15" x14ac:dyDescent="0.25">
      <c r="A336">
        <v>428710</v>
      </c>
      <c r="B336" t="s">
        <v>1159</v>
      </c>
      <c r="C336" t="s">
        <v>287</v>
      </c>
      <c r="D336" t="s">
        <v>260</v>
      </c>
      <c r="E336" t="s">
        <v>79</v>
      </c>
      <c r="F336" s="148">
        <v>0</v>
      </c>
      <c r="I336" t="s">
        <v>112</v>
      </c>
      <c r="N336" s="230"/>
      <c r="AL336" s="230"/>
      <c r="AM336" s="230"/>
      <c r="AN336" s="230"/>
    </row>
    <row r="337" spans="1:49" customFormat="1" ht="15" x14ac:dyDescent="0.25">
      <c r="A337">
        <v>428711</v>
      </c>
      <c r="B337" t="s">
        <v>1160</v>
      </c>
      <c r="C337" t="s">
        <v>333</v>
      </c>
      <c r="D337" t="s">
        <v>1161</v>
      </c>
      <c r="E337" t="s">
        <v>80</v>
      </c>
      <c r="F337" s="148">
        <v>34916</v>
      </c>
      <c r="G337" t="s">
        <v>552</v>
      </c>
      <c r="H337" t="s">
        <v>981</v>
      </c>
      <c r="I337" t="s">
        <v>112</v>
      </c>
      <c r="J337" t="s">
        <v>26</v>
      </c>
      <c r="K337">
        <v>2013</v>
      </c>
      <c r="L337" t="s">
        <v>40</v>
      </c>
      <c r="M337" t="s">
        <v>655</v>
      </c>
      <c r="N337" s="230"/>
      <c r="AG337" t="s">
        <v>1178</v>
      </c>
      <c r="AL337" s="230"/>
      <c r="AM337" s="230"/>
      <c r="AN337" s="230"/>
    </row>
    <row r="338" spans="1:49" customFormat="1" ht="15" x14ac:dyDescent="0.25">
      <c r="A338">
        <v>428713</v>
      </c>
      <c r="B338" t="s">
        <v>1162</v>
      </c>
      <c r="C338" t="s">
        <v>340</v>
      </c>
      <c r="D338" t="s">
        <v>1163</v>
      </c>
      <c r="E338" t="s">
        <v>79</v>
      </c>
      <c r="F338" s="148">
        <v>36302</v>
      </c>
      <c r="I338" t="s">
        <v>112</v>
      </c>
      <c r="N338" s="230"/>
      <c r="AL338" s="230"/>
      <c r="AM338" s="230"/>
      <c r="AN338" s="230"/>
    </row>
    <row r="339" spans="1:49" customFormat="1" ht="15" x14ac:dyDescent="0.25">
      <c r="A339">
        <v>428715</v>
      </c>
      <c r="B339" t="s">
        <v>1164</v>
      </c>
      <c r="C339" t="s">
        <v>421</v>
      </c>
      <c r="D339" t="s">
        <v>361</v>
      </c>
      <c r="E339" t="s">
        <v>79</v>
      </c>
      <c r="F339" s="148">
        <v>0</v>
      </c>
      <c r="I339" t="s">
        <v>112</v>
      </c>
      <c r="N339" s="230"/>
      <c r="AL339" s="230"/>
      <c r="AM339" s="230"/>
      <c r="AN339" s="230"/>
    </row>
    <row r="340" spans="1:49" customFormat="1" ht="15" x14ac:dyDescent="0.25">
      <c r="A340">
        <v>428718</v>
      </c>
      <c r="B340" t="s">
        <v>1240</v>
      </c>
      <c r="C340" t="s">
        <v>375</v>
      </c>
      <c r="D340" t="s">
        <v>324</v>
      </c>
      <c r="E340" t="s">
        <v>80</v>
      </c>
      <c r="F340" s="148">
        <v>38263</v>
      </c>
      <c r="G340" t="s">
        <v>1241</v>
      </c>
      <c r="H340" t="s">
        <v>685</v>
      </c>
      <c r="I340" t="s">
        <v>112</v>
      </c>
      <c r="J340" t="s">
        <v>26</v>
      </c>
      <c r="K340">
        <v>2023</v>
      </c>
      <c r="L340" t="s">
        <v>40</v>
      </c>
      <c r="M340" t="s">
        <v>37</v>
      </c>
      <c r="N340" s="230"/>
      <c r="AG340" t="s">
        <v>1178</v>
      </c>
      <c r="AI340">
        <v>934492379</v>
      </c>
      <c r="AK340" t="s">
        <v>28</v>
      </c>
      <c r="AL340" s="230"/>
      <c r="AM340" s="230"/>
      <c r="AN340" s="230"/>
      <c r="AW340">
        <v>2103311607</v>
      </c>
    </row>
    <row r="341" spans="1:49" customFormat="1" ht="15" x14ac:dyDescent="0.25">
      <c r="A341">
        <v>428719</v>
      </c>
      <c r="B341" t="s">
        <v>1242</v>
      </c>
      <c r="C341" t="s">
        <v>1243</v>
      </c>
      <c r="D341" t="s">
        <v>330</v>
      </c>
      <c r="E341" t="s">
        <v>79</v>
      </c>
      <c r="F341" s="148">
        <v>36377</v>
      </c>
      <c r="G341" t="s">
        <v>1244</v>
      </c>
      <c r="H341" t="s">
        <v>707</v>
      </c>
      <c r="I341" t="s">
        <v>112</v>
      </c>
      <c r="J341" t="s">
        <v>23</v>
      </c>
      <c r="K341">
        <v>2018</v>
      </c>
      <c r="L341" t="s">
        <v>40</v>
      </c>
      <c r="M341" t="s">
        <v>37</v>
      </c>
      <c r="N341" s="230"/>
      <c r="AG341" t="s">
        <v>1245</v>
      </c>
      <c r="AI341">
        <v>953433093</v>
      </c>
      <c r="AK341" t="s">
        <v>1246</v>
      </c>
      <c r="AL341" s="230"/>
      <c r="AM341" s="230"/>
      <c r="AN341" s="230"/>
      <c r="AW341">
        <v>2260089808</v>
      </c>
    </row>
    <row r="342" spans="1:49" customFormat="1" ht="15" x14ac:dyDescent="0.25">
      <c r="A342">
        <v>428720</v>
      </c>
      <c r="B342" t="s">
        <v>1247</v>
      </c>
      <c r="C342" t="s">
        <v>302</v>
      </c>
      <c r="D342" t="s">
        <v>1248</v>
      </c>
      <c r="E342" t="s">
        <v>79</v>
      </c>
      <c r="F342" s="148">
        <v>37820</v>
      </c>
      <c r="G342" t="s">
        <v>297</v>
      </c>
      <c r="H342" t="s">
        <v>25</v>
      </c>
      <c r="I342" t="s">
        <v>112</v>
      </c>
      <c r="J342" t="s">
        <v>26</v>
      </c>
      <c r="K342">
        <v>2022</v>
      </c>
      <c r="L342" t="s">
        <v>40</v>
      </c>
      <c r="M342" t="s">
        <v>40</v>
      </c>
      <c r="N342" s="230"/>
      <c r="AG342" t="s">
        <v>297</v>
      </c>
      <c r="AI342">
        <v>949648956</v>
      </c>
      <c r="AK342" t="s">
        <v>1249</v>
      </c>
      <c r="AL342" s="230"/>
      <c r="AM342" s="230"/>
      <c r="AN342" s="230"/>
      <c r="AW342">
        <v>3080036015</v>
      </c>
    </row>
    <row r="343" spans="1:49" customFormat="1" ht="15" x14ac:dyDescent="0.25">
      <c r="A343">
        <v>428721</v>
      </c>
      <c r="B343" t="s">
        <v>1250</v>
      </c>
      <c r="C343" t="s">
        <v>245</v>
      </c>
      <c r="D343" t="s">
        <v>869</v>
      </c>
      <c r="E343" t="s">
        <v>79</v>
      </c>
      <c r="F343" s="148">
        <v>33970</v>
      </c>
      <c r="G343" t="s">
        <v>248</v>
      </c>
      <c r="H343" t="s">
        <v>707</v>
      </c>
      <c r="I343" t="s">
        <v>112</v>
      </c>
      <c r="J343" t="s">
        <v>23</v>
      </c>
      <c r="K343">
        <v>2012</v>
      </c>
      <c r="L343" t="s">
        <v>28</v>
      </c>
      <c r="M343" t="s">
        <v>70</v>
      </c>
      <c r="N343" s="230"/>
      <c r="AG343" t="s">
        <v>937</v>
      </c>
      <c r="AI343">
        <v>934884157</v>
      </c>
      <c r="AK343" t="s">
        <v>916</v>
      </c>
      <c r="AL343" s="230"/>
      <c r="AM343" s="230"/>
      <c r="AN343" s="230"/>
      <c r="AW343">
        <v>10110003432</v>
      </c>
    </row>
    <row r="344" spans="1:49" customFormat="1" ht="15" x14ac:dyDescent="0.25">
      <c r="A344">
        <v>428722</v>
      </c>
      <c r="B344" t="s">
        <v>1251</v>
      </c>
      <c r="C344" t="s">
        <v>434</v>
      </c>
      <c r="D344" t="s">
        <v>463</v>
      </c>
      <c r="E344" t="s">
        <v>79</v>
      </c>
      <c r="F344" s="148">
        <v>37907</v>
      </c>
      <c r="G344" t="s">
        <v>28</v>
      </c>
      <c r="H344" t="s">
        <v>685</v>
      </c>
      <c r="I344" t="s">
        <v>112</v>
      </c>
      <c r="J344" t="s">
        <v>26</v>
      </c>
      <c r="K344">
        <v>2023</v>
      </c>
      <c r="L344" t="s">
        <v>40</v>
      </c>
      <c r="M344" t="s">
        <v>68</v>
      </c>
      <c r="N344" s="230"/>
      <c r="O344">
        <v>498</v>
      </c>
      <c r="P344" s="148">
        <v>45708</v>
      </c>
      <c r="Q344">
        <v>150000</v>
      </c>
      <c r="AG344" t="s">
        <v>1178</v>
      </c>
      <c r="AI344">
        <v>932325039</v>
      </c>
      <c r="AK344" t="s">
        <v>28</v>
      </c>
      <c r="AL344" s="230"/>
      <c r="AM344" s="230"/>
      <c r="AN344" s="230"/>
      <c r="AW344">
        <v>9120176837</v>
      </c>
    </row>
    <row r="345" spans="1:49" customFormat="1" ht="15" x14ac:dyDescent="0.25">
      <c r="A345">
        <v>428723</v>
      </c>
      <c r="B345" t="s">
        <v>1252</v>
      </c>
      <c r="C345" t="s">
        <v>242</v>
      </c>
      <c r="D345" t="s">
        <v>492</v>
      </c>
      <c r="E345" t="s">
        <v>79</v>
      </c>
      <c r="F345" s="148">
        <v>37347</v>
      </c>
      <c r="G345" t="s">
        <v>468</v>
      </c>
      <c r="H345" t="s">
        <v>707</v>
      </c>
      <c r="I345" t="s">
        <v>112</v>
      </c>
      <c r="J345" t="s">
        <v>26</v>
      </c>
      <c r="K345">
        <v>2021</v>
      </c>
      <c r="L345" t="s">
        <v>40</v>
      </c>
      <c r="M345" t="s">
        <v>40</v>
      </c>
      <c r="N345" s="230"/>
      <c r="AG345" t="s">
        <v>270</v>
      </c>
      <c r="AI345">
        <v>935056517</v>
      </c>
      <c r="AK345" t="s">
        <v>468</v>
      </c>
      <c r="AL345" s="230"/>
      <c r="AM345" s="230"/>
      <c r="AN345" s="230"/>
      <c r="AW345">
        <v>3040016959</v>
      </c>
    </row>
    <row r="346" spans="1:49" customFormat="1" ht="15" x14ac:dyDescent="0.25">
      <c r="A346">
        <v>428725</v>
      </c>
      <c r="B346" t="s">
        <v>1253</v>
      </c>
      <c r="C346" t="s">
        <v>518</v>
      </c>
      <c r="D346" t="s">
        <v>318</v>
      </c>
      <c r="E346" t="s">
        <v>79</v>
      </c>
      <c r="F346" s="148">
        <v>37073</v>
      </c>
      <c r="G346" t="s">
        <v>702</v>
      </c>
      <c r="H346" t="s">
        <v>685</v>
      </c>
      <c r="I346" t="s">
        <v>112</v>
      </c>
      <c r="J346" t="s">
        <v>23</v>
      </c>
      <c r="K346">
        <v>2019</v>
      </c>
      <c r="L346" t="s">
        <v>74</v>
      </c>
      <c r="M346" t="s">
        <v>74</v>
      </c>
      <c r="N346" s="230"/>
      <c r="AG346" t="s">
        <v>1186</v>
      </c>
      <c r="AI346">
        <v>954372423</v>
      </c>
      <c r="AK346" t="s">
        <v>74</v>
      </c>
      <c r="AL346" s="230"/>
      <c r="AM346" s="230"/>
      <c r="AN346" s="230"/>
      <c r="AW346">
        <v>12130045397</v>
      </c>
    </row>
    <row r="347" spans="1:49" customFormat="1" ht="15" x14ac:dyDescent="0.25">
      <c r="A347">
        <v>428726</v>
      </c>
      <c r="B347" t="s">
        <v>1254</v>
      </c>
      <c r="C347" t="s">
        <v>524</v>
      </c>
      <c r="D347" t="s">
        <v>877</v>
      </c>
      <c r="E347" t="s">
        <v>79</v>
      </c>
      <c r="F347" s="148">
        <v>38296</v>
      </c>
      <c r="G347" t="s">
        <v>468</v>
      </c>
      <c r="H347" t="s">
        <v>685</v>
      </c>
      <c r="I347" t="s">
        <v>112</v>
      </c>
      <c r="J347" t="s">
        <v>26</v>
      </c>
      <c r="K347">
        <v>2022</v>
      </c>
      <c r="L347" t="s">
        <v>40</v>
      </c>
      <c r="M347" t="s">
        <v>40</v>
      </c>
      <c r="N347" s="230"/>
      <c r="AG347" t="s">
        <v>1178</v>
      </c>
      <c r="AI347">
        <v>936450863</v>
      </c>
      <c r="AK347" t="s">
        <v>28</v>
      </c>
      <c r="AL347" s="230"/>
      <c r="AM347" s="230"/>
      <c r="AN347" s="230"/>
      <c r="AW347">
        <v>3040038344</v>
      </c>
    </row>
    <row r="348" spans="1:49" customFormat="1" ht="15" x14ac:dyDescent="0.25">
      <c r="A348">
        <v>428727</v>
      </c>
      <c r="B348" t="s">
        <v>1255</v>
      </c>
      <c r="C348" t="s">
        <v>884</v>
      </c>
      <c r="D348" t="s">
        <v>289</v>
      </c>
      <c r="E348" t="s">
        <v>79</v>
      </c>
      <c r="F348" s="148">
        <v>38081</v>
      </c>
      <c r="G348" t="s">
        <v>28</v>
      </c>
      <c r="H348" t="s">
        <v>685</v>
      </c>
      <c r="I348" t="s">
        <v>112</v>
      </c>
      <c r="J348" t="s">
        <v>26</v>
      </c>
      <c r="K348">
        <v>2024</v>
      </c>
      <c r="L348" t="s">
        <v>40</v>
      </c>
      <c r="M348" t="s">
        <v>40</v>
      </c>
      <c r="N348" s="230"/>
      <c r="AG348" t="s">
        <v>270</v>
      </c>
      <c r="AI348">
        <v>9609727450</v>
      </c>
      <c r="AK348" t="s">
        <v>28</v>
      </c>
      <c r="AL348" s="230"/>
      <c r="AM348" s="230"/>
      <c r="AN348" s="230"/>
      <c r="AW348">
        <v>3030039190</v>
      </c>
    </row>
    <row r="349" spans="1:49" customFormat="1" ht="15" x14ac:dyDescent="0.25">
      <c r="A349">
        <v>428728</v>
      </c>
      <c r="B349" t="s">
        <v>1256</v>
      </c>
      <c r="C349" t="s">
        <v>932</v>
      </c>
      <c r="D349" t="s">
        <v>284</v>
      </c>
      <c r="E349" t="s">
        <v>79</v>
      </c>
      <c r="F349" s="148">
        <v>38238</v>
      </c>
      <c r="G349" t="s">
        <v>270</v>
      </c>
      <c r="H349" t="s">
        <v>707</v>
      </c>
      <c r="I349" t="s">
        <v>112</v>
      </c>
      <c r="J349" t="s">
        <v>26</v>
      </c>
      <c r="K349">
        <v>2022</v>
      </c>
      <c r="L349" t="s">
        <v>40</v>
      </c>
      <c r="M349" t="s">
        <v>40</v>
      </c>
      <c r="N349" s="230"/>
      <c r="AG349" t="s">
        <v>270</v>
      </c>
      <c r="AI349">
        <v>954385876</v>
      </c>
      <c r="AK349" t="s">
        <v>270</v>
      </c>
      <c r="AL349" s="230"/>
      <c r="AM349" s="230"/>
      <c r="AN349" s="230"/>
      <c r="AW349">
        <v>3010182057</v>
      </c>
    </row>
    <row r="350" spans="1:49" customFormat="1" ht="15" x14ac:dyDescent="0.25">
      <c r="A350">
        <v>428729</v>
      </c>
      <c r="B350" t="s">
        <v>1257</v>
      </c>
      <c r="C350" t="s">
        <v>490</v>
      </c>
      <c r="D350" t="s">
        <v>413</v>
      </c>
      <c r="E350" t="s">
        <v>79</v>
      </c>
      <c r="F350" s="148">
        <v>37622</v>
      </c>
      <c r="G350" t="s">
        <v>270</v>
      </c>
      <c r="H350" t="s">
        <v>685</v>
      </c>
      <c r="I350" t="s">
        <v>112</v>
      </c>
      <c r="J350" t="s">
        <v>26</v>
      </c>
      <c r="K350">
        <v>2023</v>
      </c>
      <c r="L350" t="s">
        <v>40</v>
      </c>
      <c r="M350" t="s">
        <v>40</v>
      </c>
      <c r="N350" s="230"/>
      <c r="AG350" t="s">
        <v>1186</v>
      </c>
      <c r="AI350">
        <v>930314490</v>
      </c>
      <c r="AK350" t="s">
        <v>270</v>
      </c>
      <c r="AL350" s="230"/>
      <c r="AM350" s="230"/>
      <c r="AN350" s="230"/>
      <c r="AW350">
        <v>3010077774</v>
      </c>
    </row>
    <row r="351" spans="1:49" customFormat="1" ht="15" x14ac:dyDescent="0.25">
      <c r="A351">
        <v>428730</v>
      </c>
      <c r="B351" t="s">
        <v>1258</v>
      </c>
      <c r="C351" t="s">
        <v>438</v>
      </c>
      <c r="D351" t="s">
        <v>619</v>
      </c>
      <c r="E351" t="s">
        <v>79</v>
      </c>
      <c r="F351" s="148">
        <v>38461</v>
      </c>
      <c r="G351" t="s">
        <v>28</v>
      </c>
      <c r="H351" t="s">
        <v>683</v>
      </c>
      <c r="I351" t="s">
        <v>112</v>
      </c>
      <c r="J351" t="s">
        <v>26</v>
      </c>
      <c r="K351">
        <v>2023</v>
      </c>
      <c r="L351" t="s">
        <v>28</v>
      </c>
      <c r="M351" t="s">
        <v>28</v>
      </c>
      <c r="N351" s="230"/>
      <c r="AG351" t="s">
        <v>1196</v>
      </c>
      <c r="AI351">
        <v>958357709</v>
      </c>
      <c r="AK351" t="s">
        <v>1259</v>
      </c>
      <c r="AL351" s="230"/>
      <c r="AM351" s="230"/>
      <c r="AN351" s="230"/>
      <c r="AW351">
        <v>1040370752</v>
      </c>
    </row>
    <row r="352" spans="1:49" customFormat="1" ht="15" x14ac:dyDescent="0.25">
      <c r="A352">
        <v>428731</v>
      </c>
      <c r="B352" t="s">
        <v>1260</v>
      </c>
      <c r="C352" t="s">
        <v>499</v>
      </c>
      <c r="D352" t="s">
        <v>264</v>
      </c>
      <c r="E352" t="s">
        <v>79</v>
      </c>
      <c r="F352" s="148">
        <v>37666</v>
      </c>
      <c r="G352" t="s">
        <v>1261</v>
      </c>
      <c r="H352" t="s">
        <v>25</v>
      </c>
      <c r="I352" t="s">
        <v>112</v>
      </c>
      <c r="J352" t="s">
        <v>26</v>
      </c>
      <c r="K352">
        <v>2022</v>
      </c>
      <c r="L352" t="s">
        <v>40</v>
      </c>
      <c r="M352" t="s">
        <v>40</v>
      </c>
      <c r="N352" s="230"/>
      <c r="AG352" t="s">
        <v>297</v>
      </c>
      <c r="AI352">
        <v>965124899</v>
      </c>
      <c r="AK352" t="s">
        <v>1262</v>
      </c>
      <c r="AL352" s="230"/>
      <c r="AM352" s="230"/>
      <c r="AN352" s="230"/>
      <c r="AW352">
        <v>3080079947</v>
      </c>
    </row>
    <row r="353" spans="1:49" customFormat="1" ht="15" x14ac:dyDescent="0.25">
      <c r="A353">
        <v>428732</v>
      </c>
      <c r="B353" t="s">
        <v>1263</v>
      </c>
      <c r="C353" t="s">
        <v>646</v>
      </c>
      <c r="D353" t="s">
        <v>1264</v>
      </c>
      <c r="E353" t="s">
        <v>80</v>
      </c>
      <c r="F353" s="148">
        <v>33667</v>
      </c>
      <c r="G353" t="s">
        <v>74</v>
      </c>
      <c r="H353" t="s">
        <v>686</v>
      </c>
      <c r="I353" t="s">
        <v>112</v>
      </c>
      <c r="J353" t="s">
        <v>26</v>
      </c>
      <c r="K353">
        <v>2011</v>
      </c>
      <c r="L353" t="s">
        <v>74</v>
      </c>
      <c r="M353" t="s">
        <v>78</v>
      </c>
      <c r="N353" s="230"/>
      <c r="AG353" t="s">
        <v>1178</v>
      </c>
      <c r="AI353">
        <v>988187607</v>
      </c>
      <c r="AK353" t="s">
        <v>74</v>
      </c>
      <c r="AL353" s="230"/>
      <c r="AM353" s="230"/>
      <c r="AN353" s="230"/>
      <c r="AW353">
        <v>14050005243</v>
      </c>
    </row>
    <row r="354" spans="1:49" customFormat="1" ht="15" x14ac:dyDescent="0.25">
      <c r="A354">
        <v>428733</v>
      </c>
      <c r="B354" t="s">
        <v>1265</v>
      </c>
      <c r="C354" t="s">
        <v>1266</v>
      </c>
      <c r="D354" t="s">
        <v>276</v>
      </c>
      <c r="E354" t="s">
        <v>80</v>
      </c>
      <c r="F354" s="148">
        <v>34306</v>
      </c>
      <c r="G354" t="s">
        <v>28</v>
      </c>
      <c r="H354" t="s">
        <v>707</v>
      </c>
      <c r="I354" t="s">
        <v>112</v>
      </c>
      <c r="J354" t="s">
        <v>23</v>
      </c>
      <c r="K354">
        <v>2012</v>
      </c>
      <c r="L354" t="s">
        <v>28</v>
      </c>
      <c r="M354" t="s">
        <v>40</v>
      </c>
      <c r="N354" s="230"/>
      <c r="AG354" t="s">
        <v>1178</v>
      </c>
      <c r="AI354">
        <v>936501009</v>
      </c>
      <c r="AK354" t="s">
        <v>28</v>
      </c>
      <c r="AL354" s="230"/>
      <c r="AM354" s="230"/>
      <c r="AN354" s="230"/>
      <c r="AW354">
        <v>3330057892</v>
      </c>
    </row>
    <row r="355" spans="1:49" customFormat="1" ht="15" x14ac:dyDescent="0.25">
      <c r="A355">
        <v>428734</v>
      </c>
      <c r="B355" t="s">
        <v>1267</v>
      </c>
      <c r="C355" t="s">
        <v>861</v>
      </c>
      <c r="D355" t="s">
        <v>417</v>
      </c>
      <c r="E355" t="s">
        <v>80</v>
      </c>
      <c r="F355" s="148">
        <v>37622</v>
      </c>
      <c r="G355" t="s">
        <v>28</v>
      </c>
      <c r="H355" t="s">
        <v>685</v>
      </c>
      <c r="I355" t="s">
        <v>112</v>
      </c>
      <c r="J355" t="s">
        <v>26</v>
      </c>
      <c r="K355">
        <v>2020</v>
      </c>
      <c r="L355" t="s">
        <v>28</v>
      </c>
      <c r="M355" t="s">
        <v>28</v>
      </c>
      <c r="N355" s="230"/>
      <c r="AG355" t="s">
        <v>1186</v>
      </c>
      <c r="AI355">
        <v>937682190</v>
      </c>
      <c r="AK355" t="s">
        <v>401</v>
      </c>
      <c r="AL355" s="230"/>
      <c r="AM355" s="230"/>
      <c r="AN355" s="230"/>
      <c r="AW355">
        <v>1010477080</v>
      </c>
    </row>
    <row r="356" spans="1:49" customFormat="1" ht="15" x14ac:dyDescent="0.25">
      <c r="A356">
        <v>428735</v>
      </c>
      <c r="B356" t="s">
        <v>1268</v>
      </c>
      <c r="C356" t="s">
        <v>257</v>
      </c>
      <c r="D356" t="s">
        <v>874</v>
      </c>
      <c r="E356" t="s">
        <v>80</v>
      </c>
      <c r="F356" s="148">
        <v>32426</v>
      </c>
      <c r="G356" t="s">
        <v>1269</v>
      </c>
      <c r="H356" t="s">
        <v>706</v>
      </c>
      <c r="I356" t="s">
        <v>112</v>
      </c>
      <c r="J356" t="s">
        <v>23</v>
      </c>
      <c r="K356">
        <v>2007</v>
      </c>
      <c r="L356" t="s">
        <v>28</v>
      </c>
      <c r="M356" t="s">
        <v>40</v>
      </c>
      <c r="N356" s="230"/>
      <c r="AG356" t="s">
        <v>1178</v>
      </c>
      <c r="AI356">
        <v>986103385</v>
      </c>
      <c r="AK356" t="s">
        <v>1270</v>
      </c>
      <c r="AL356" s="230"/>
      <c r="AM356" s="230"/>
      <c r="AN356" s="230"/>
      <c r="AW356">
        <v>3130024890</v>
      </c>
    </row>
    <row r="357" spans="1:49" customFormat="1" ht="15" x14ac:dyDescent="0.25">
      <c r="A357">
        <v>428736</v>
      </c>
      <c r="B357" t="s">
        <v>1271</v>
      </c>
      <c r="C357" t="s">
        <v>257</v>
      </c>
      <c r="D357" t="s">
        <v>498</v>
      </c>
      <c r="E357" t="s">
        <v>80</v>
      </c>
      <c r="F357" s="148">
        <v>36892</v>
      </c>
      <c r="G357" t="s">
        <v>28</v>
      </c>
      <c r="H357" t="s">
        <v>25</v>
      </c>
      <c r="I357" t="s">
        <v>112</v>
      </c>
      <c r="J357" t="s">
        <v>23</v>
      </c>
      <c r="K357">
        <v>2019</v>
      </c>
      <c r="L357" t="s">
        <v>28</v>
      </c>
      <c r="M357" t="s">
        <v>28</v>
      </c>
      <c r="N357" s="230"/>
      <c r="AG357" t="s">
        <v>1186</v>
      </c>
      <c r="AI357">
        <v>951858796</v>
      </c>
      <c r="AK357" t="s">
        <v>1272</v>
      </c>
      <c r="AL357" s="230"/>
      <c r="AM357" s="230"/>
      <c r="AN357" s="230"/>
      <c r="AW357">
        <v>1010049065</v>
      </c>
    </row>
    <row r="358" spans="1:49" customFormat="1" ht="15" x14ac:dyDescent="0.25">
      <c r="A358">
        <v>428737</v>
      </c>
      <c r="B358" t="s">
        <v>1273</v>
      </c>
      <c r="C358" t="s">
        <v>349</v>
      </c>
      <c r="D358" t="s">
        <v>590</v>
      </c>
      <c r="E358" t="s">
        <v>80</v>
      </c>
      <c r="F358" s="148">
        <v>35195</v>
      </c>
      <c r="G358" t="s">
        <v>28</v>
      </c>
      <c r="H358" t="s">
        <v>685</v>
      </c>
      <c r="I358" t="s">
        <v>112</v>
      </c>
      <c r="J358" t="s">
        <v>26</v>
      </c>
      <c r="K358">
        <v>2022</v>
      </c>
      <c r="L358" t="s">
        <v>28</v>
      </c>
      <c r="M358" t="s">
        <v>57</v>
      </c>
      <c r="N358" s="230"/>
      <c r="AG358" t="s">
        <v>1178</v>
      </c>
      <c r="AI358">
        <v>930058477</v>
      </c>
      <c r="AK358" t="s">
        <v>28</v>
      </c>
      <c r="AL358" s="230"/>
      <c r="AM358" s="230"/>
      <c r="AN358" s="230"/>
      <c r="AW358">
        <v>6200066073</v>
      </c>
    </row>
    <row r="359" spans="1:49" customFormat="1" ht="15" x14ac:dyDescent="0.25">
      <c r="A359">
        <v>428738</v>
      </c>
      <c r="B359" t="s">
        <v>1274</v>
      </c>
      <c r="C359" t="s">
        <v>245</v>
      </c>
      <c r="D359" t="s">
        <v>1275</v>
      </c>
      <c r="E359" t="s">
        <v>80</v>
      </c>
      <c r="F359" s="148">
        <v>35234</v>
      </c>
      <c r="G359" t="s">
        <v>1276</v>
      </c>
      <c r="H359" t="s">
        <v>685</v>
      </c>
      <c r="I359" t="s">
        <v>112</v>
      </c>
      <c r="J359" t="s">
        <v>23</v>
      </c>
      <c r="K359">
        <v>2022</v>
      </c>
      <c r="L359" t="s">
        <v>40</v>
      </c>
      <c r="M359" t="s">
        <v>40</v>
      </c>
      <c r="N359" s="230"/>
      <c r="AG359" t="s">
        <v>1178</v>
      </c>
      <c r="AI359">
        <v>995829035</v>
      </c>
      <c r="AK359" t="s">
        <v>936</v>
      </c>
      <c r="AL359" s="230"/>
      <c r="AM359" s="230"/>
      <c r="AN359" s="230"/>
      <c r="AW359">
        <v>3060026671</v>
      </c>
    </row>
    <row r="360" spans="1:49" customFormat="1" ht="15" x14ac:dyDescent="0.25">
      <c r="A360">
        <v>428739</v>
      </c>
      <c r="B360" t="s">
        <v>1277</v>
      </c>
      <c r="C360" t="s">
        <v>278</v>
      </c>
      <c r="D360" t="s">
        <v>466</v>
      </c>
      <c r="E360" t="s">
        <v>80</v>
      </c>
      <c r="F360" s="148">
        <v>31071</v>
      </c>
      <c r="G360" t="s">
        <v>28</v>
      </c>
      <c r="H360" t="s">
        <v>685</v>
      </c>
      <c r="I360" t="s">
        <v>112</v>
      </c>
      <c r="J360" t="s">
        <v>23</v>
      </c>
      <c r="K360">
        <v>2008</v>
      </c>
      <c r="L360" t="s">
        <v>28</v>
      </c>
      <c r="M360" t="s">
        <v>28</v>
      </c>
      <c r="N360" s="230"/>
      <c r="AG360" t="s">
        <v>1178</v>
      </c>
      <c r="AI360">
        <v>993280945</v>
      </c>
      <c r="AK360" t="s">
        <v>1278</v>
      </c>
      <c r="AL360" s="230"/>
      <c r="AM360" s="230"/>
      <c r="AN360" s="230"/>
      <c r="AW360">
        <v>1010726173</v>
      </c>
    </row>
    <row r="361" spans="1:49" customFormat="1" ht="15" x14ac:dyDescent="0.25">
      <c r="A361">
        <v>428740</v>
      </c>
      <c r="B361" t="s">
        <v>1279</v>
      </c>
      <c r="C361" t="s">
        <v>1280</v>
      </c>
      <c r="D361" t="s">
        <v>289</v>
      </c>
      <c r="E361" t="s">
        <v>79</v>
      </c>
      <c r="F361" s="148">
        <v>32589</v>
      </c>
      <c r="G361" t="s">
        <v>913</v>
      </c>
      <c r="H361" t="s">
        <v>685</v>
      </c>
      <c r="I361" t="s">
        <v>112</v>
      </c>
      <c r="J361" t="s">
        <v>23</v>
      </c>
      <c r="K361">
        <v>2008</v>
      </c>
      <c r="L361" t="s">
        <v>28</v>
      </c>
      <c r="M361" t="s">
        <v>60</v>
      </c>
      <c r="N361" s="230"/>
      <c r="O361">
        <v>701</v>
      </c>
      <c r="P361" s="148">
        <v>45722</v>
      </c>
      <c r="Q361">
        <v>150000</v>
      </c>
      <c r="AG361" t="s">
        <v>1178</v>
      </c>
      <c r="AI361">
        <v>950557575</v>
      </c>
      <c r="AK361" t="s">
        <v>28</v>
      </c>
      <c r="AL361" s="230"/>
      <c r="AM361" s="230"/>
      <c r="AN361" s="230"/>
      <c r="AW361">
        <v>7240045831</v>
      </c>
    </row>
    <row r="362" spans="1:49" customFormat="1" ht="15" x14ac:dyDescent="0.25">
      <c r="A362">
        <v>428741</v>
      </c>
      <c r="B362" t="s">
        <v>1281</v>
      </c>
      <c r="C362" t="s">
        <v>618</v>
      </c>
      <c r="D362" t="s">
        <v>457</v>
      </c>
      <c r="E362" t="s">
        <v>80</v>
      </c>
      <c r="F362" s="148">
        <v>38277</v>
      </c>
      <c r="G362" t="s">
        <v>913</v>
      </c>
      <c r="H362" t="s">
        <v>1282</v>
      </c>
      <c r="I362" t="s">
        <v>112</v>
      </c>
      <c r="J362" t="s">
        <v>23</v>
      </c>
      <c r="K362">
        <v>2022</v>
      </c>
      <c r="L362" t="s">
        <v>28</v>
      </c>
      <c r="M362" t="s">
        <v>24</v>
      </c>
      <c r="N362" s="230"/>
      <c r="AG362" t="s">
        <v>1178</v>
      </c>
      <c r="AI362">
        <v>998591621</v>
      </c>
      <c r="AK362" t="s">
        <v>28</v>
      </c>
      <c r="AL362" s="230"/>
      <c r="AM362" s="230"/>
      <c r="AN362" s="230"/>
      <c r="AW362">
        <v>90010284066</v>
      </c>
    </row>
    <row r="363" spans="1:49" customFormat="1" ht="15" x14ac:dyDescent="0.25">
      <c r="A363">
        <v>428743</v>
      </c>
      <c r="B363" t="s">
        <v>1283</v>
      </c>
      <c r="C363" t="s">
        <v>469</v>
      </c>
      <c r="D363" t="s">
        <v>607</v>
      </c>
      <c r="E363" t="s">
        <v>80</v>
      </c>
      <c r="F363" s="148">
        <v>30858</v>
      </c>
      <c r="G363" t="s">
        <v>28</v>
      </c>
      <c r="H363" t="s">
        <v>686</v>
      </c>
      <c r="I363" t="s">
        <v>112</v>
      </c>
      <c r="J363" t="s">
        <v>26</v>
      </c>
      <c r="K363">
        <v>2004</v>
      </c>
      <c r="L363" t="s">
        <v>40</v>
      </c>
      <c r="M363" t="s">
        <v>78</v>
      </c>
      <c r="N363" s="230"/>
      <c r="AG363" t="s">
        <v>1178</v>
      </c>
      <c r="AI363">
        <v>946575801</v>
      </c>
      <c r="AK363" t="s">
        <v>28</v>
      </c>
      <c r="AL363" s="230"/>
      <c r="AM363" s="230"/>
      <c r="AN363" s="230"/>
      <c r="AW363">
        <v>14050036850</v>
      </c>
    </row>
    <row r="364" spans="1:49" customFormat="1" ht="15" x14ac:dyDescent="0.25">
      <c r="A364">
        <v>428744</v>
      </c>
      <c r="B364" t="s">
        <v>1284</v>
      </c>
      <c r="C364" t="s">
        <v>438</v>
      </c>
      <c r="D364" t="s">
        <v>876</v>
      </c>
      <c r="E364" t="s">
        <v>80</v>
      </c>
      <c r="F364" s="148">
        <v>38169</v>
      </c>
      <c r="G364" t="s">
        <v>936</v>
      </c>
      <c r="H364" t="s">
        <v>685</v>
      </c>
      <c r="I364" t="s">
        <v>112</v>
      </c>
      <c r="J364" t="s">
        <v>23</v>
      </c>
      <c r="K364">
        <v>2022</v>
      </c>
      <c r="L364" t="s">
        <v>40</v>
      </c>
      <c r="M364" t="s">
        <v>40</v>
      </c>
      <c r="N364" s="230"/>
      <c r="AG364" t="s">
        <v>1178</v>
      </c>
      <c r="AI364">
        <v>995829035</v>
      </c>
      <c r="AK364" t="s">
        <v>936</v>
      </c>
      <c r="AL364" s="230"/>
      <c r="AM364" s="230"/>
      <c r="AN364" s="230"/>
      <c r="AW364">
        <v>3240015599</v>
      </c>
    </row>
    <row r="365" spans="1:49" customFormat="1" ht="15" x14ac:dyDescent="0.25">
      <c r="A365">
        <v>428746</v>
      </c>
      <c r="B365" t="s">
        <v>1285</v>
      </c>
      <c r="C365" t="s">
        <v>1286</v>
      </c>
      <c r="D365" t="s">
        <v>935</v>
      </c>
      <c r="E365" t="s">
        <v>80</v>
      </c>
      <c r="F365" s="148">
        <v>28936</v>
      </c>
      <c r="G365" t="s">
        <v>637</v>
      </c>
      <c r="H365" t="s">
        <v>686</v>
      </c>
      <c r="I365" t="s">
        <v>112</v>
      </c>
      <c r="J365" t="s">
        <v>23</v>
      </c>
      <c r="K365">
        <v>1999</v>
      </c>
      <c r="L365" t="s">
        <v>40</v>
      </c>
      <c r="M365" t="s">
        <v>68</v>
      </c>
      <c r="N365" s="230"/>
      <c r="AG365" t="s">
        <v>1178</v>
      </c>
      <c r="AI365">
        <v>955560133</v>
      </c>
      <c r="AK365" t="s">
        <v>28</v>
      </c>
      <c r="AL365" s="230"/>
      <c r="AM365" s="230"/>
      <c r="AN365" s="230"/>
      <c r="AW365">
        <v>9010048938</v>
      </c>
    </row>
    <row r="366" spans="1:49" customFormat="1" ht="15" x14ac:dyDescent="0.25">
      <c r="A366">
        <v>428747</v>
      </c>
      <c r="B366" t="s">
        <v>1287</v>
      </c>
      <c r="C366" t="s">
        <v>271</v>
      </c>
      <c r="D366" t="s">
        <v>351</v>
      </c>
      <c r="E366" t="s">
        <v>80</v>
      </c>
      <c r="F366" s="148">
        <v>36760</v>
      </c>
      <c r="G366" t="s">
        <v>1288</v>
      </c>
      <c r="H366" t="s">
        <v>707</v>
      </c>
      <c r="I366" t="s">
        <v>112</v>
      </c>
      <c r="J366" t="s">
        <v>26</v>
      </c>
      <c r="K366">
        <v>2018</v>
      </c>
      <c r="L366" t="s">
        <v>28</v>
      </c>
      <c r="M366" t="s">
        <v>40</v>
      </c>
      <c r="N366" s="230"/>
      <c r="AG366" t="s">
        <v>1186</v>
      </c>
      <c r="AI366">
        <v>948860776</v>
      </c>
      <c r="AK366" t="s">
        <v>1219</v>
      </c>
      <c r="AL366" s="230"/>
      <c r="AM366" s="230"/>
      <c r="AN366" s="230"/>
      <c r="AW366">
        <v>3090014851</v>
      </c>
    </row>
    <row r="367" spans="1:49" customFormat="1" ht="15" x14ac:dyDescent="0.25">
      <c r="A367">
        <v>428748</v>
      </c>
      <c r="B367" t="s">
        <v>1289</v>
      </c>
      <c r="C367" t="s">
        <v>245</v>
      </c>
      <c r="D367" t="s">
        <v>405</v>
      </c>
      <c r="E367" t="s">
        <v>80</v>
      </c>
      <c r="F367" s="148">
        <v>38353</v>
      </c>
      <c r="G367" t="s">
        <v>28</v>
      </c>
      <c r="H367" t="s">
        <v>686</v>
      </c>
      <c r="I367" t="s">
        <v>112</v>
      </c>
      <c r="J367" t="s">
        <v>26</v>
      </c>
      <c r="K367">
        <v>2023</v>
      </c>
      <c r="L367" t="s">
        <v>28</v>
      </c>
      <c r="M367" t="s">
        <v>28</v>
      </c>
      <c r="N367" s="230"/>
      <c r="AG367" t="s">
        <v>1186</v>
      </c>
      <c r="AI367">
        <v>993259871</v>
      </c>
      <c r="AK367" t="s">
        <v>1290</v>
      </c>
      <c r="AL367" s="230"/>
      <c r="AM367" s="230"/>
      <c r="AN367" s="230"/>
      <c r="AW367">
        <v>1030351689</v>
      </c>
    </row>
    <row r="368" spans="1:49" customFormat="1" ht="15" x14ac:dyDescent="0.25">
      <c r="A368">
        <v>428749</v>
      </c>
      <c r="B368" t="s">
        <v>1291</v>
      </c>
      <c r="C368" t="s">
        <v>277</v>
      </c>
      <c r="D368" t="s">
        <v>275</v>
      </c>
      <c r="E368" t="s">
        <v>80</v>
      </c>
      <c r="F368" s="148">
        <v>37987</v>
      </c>
      <c r="G368" t="s">
        <v>1292</v>
      </c>
      <c r="H368" t="s">
        <v>685</v>
      </c>
      <c r="I368" t="s">
        <v>112</v>
      </c>
      <c r="J368" t="s">
        <v>26</v>
      </c>
      <c r="K368">
        <v>2022</v>
      </c>
      <c r="L368" t="s">
        <v>28</v>
      </c>
      <c r="M368" t="s">
        <v>78</v>
      </c>
      <c r="N368" s="230"/>
      <c r="AG368" t="s">
        <v>1293</v>
      </c>
      <c r="AI368">
        <v>995382343</v>
      </c>
      <c r="AK368" t="s">
        <v>28</v>
      </c>
      <c r="AL368" s="230"/>
      <c r="AM368" s="230"/>
      <c r="AN368" s="230"/>
      <c r="AW368">
        <v>14020069614</v>
      </c>
    </row>
    <row r="369" spans="1:49" customFormat="1" ht="15" x14ac:dyDescent="0.25">
      <c r="A369">
        <v>428751</v>
      </c>
      <c r="B369" t="s">
        <v>1294</v>
      </c>
      <c r="C369" t="s">
        <v>1295</v>
      </c>
      <c r="D369" t="s">
        <v>1296</v>
      </c>
      <c r="E369" t="s">
        <v>79</v>
      </c>
      <c r="F369" s="148">
        <v>38505</v>
      </c>
      <c r="G369" t="s">
        <v>28</v>
      </c>
      <c r="H369" t="s">
        <v>686</v>
      </c>
      <c r="I369" t="s">
        <v>112</v>
      </c>
      <c r="J369" t="s">
        <v>26</v>
      </c>
      <c r="K369">
        <v>2023</v>
      </c>
      <c r="L369" t="s">
        <v>40</v>
      </c>
      <c r="M369" t="s">
        <v>40</v>
      </c>
      <c r="N369" s="230"/>
      <c r="AG369" t="s">
        <v>424</v>
      </c>
      <c r="AI369">
        <v>945198990</v>
      </c>
      <c r="AK369" t="s">
        <v>28</v>
      </c>
      <c r="AL369" s="230"/>
      <c r="AM369" s="230"/>
      <c r="AN369" s="230"/>
      <c r="AW369">
        <v>3110080254</v>
      </c>
    </row>
    <row r="370" spans="1:49" customFormat="1" ht="15" x14ac:dyDescent="0.25">
      <c r="A370">
        <v>428752</v>
      </c>
      <c r="B370" t="s">
        <v>1297</v>
      </c>
      <c r="C370" t="s">
        <v>1298</v>
      </c>
      <c r="D370" t="s">
        <v>405</v>
      </c>
      <c r="E370" t="s">
        <v>79</v>
      </c>
      <c r="F370" s="148">
        <v>38746</v>
      </c>
      <c r="G370" t="s">
        <v>28</v>
      </c>
      <c r="H370" t="s">
        <v>25</v>
      </c>
      <c r="I370" t="s">
        <v>112</v>
      </c>
      <c r="J370" t="s">
        <v>23</v>
      </c>
      <c r="K370">
        <v>2023</v>
      </c>
      <c r="L370" t="s">
        <v>28</v>
      </c>
      <c r="M370" t="s">
        <v>28</v>
      </c>
      <c r="N370" s="230"/>
      <c r="AG370" t="s">
        <v>1180</v>
      </c>
      <c r="AI370">
        <v>991490528</v>
      </c>
      <c r="AK370" t="s">
        <v>1299</v>
      </c>
      <c r="AL370" s="230"/>
      <c r="AM370" s="230"/>
      <c r="AN370" s="230"/>
      <c r="AW370">
        <v>1030359127</v>
      </c>
    </row>
    <row r="371" spans="1:49" customFormat="1" ht="15" x14ac:dyDescent="0.25">
      <c r="A371">
        <v>428753</v>
      </c>
      <c r="B371" t="s">
        <v>1300</v>
      </c>
      <c r="C371" t="s">
        <v>438</v>
      </c>
      <c r="D371" t="s">
        <v>289</v>
      </c>
      <c r="E371" t="s">
        <v>80</v>
      </c>
      <c r="F371" s="148">
        <v>37318</v>
      </c>
      <c r="G371" t="s">
        <v>28</v>
      </c>
      <c r="H371" t="s">
        <v>683</v>
      </c>
      <c r="I371" t="s">
        <v>112</v>
      </c>
      <c r="J371" t="s">
        <v>26</v>
      </c>
      <c r="K371">
        <v>2006</v>
      </c>
      <c r="L371" t="s">
        <v>40</v>
      </c>
      <c r="M371" t="s">
        <v>40</v>
      </c>
      <c r="N371" s="230"/>
      <c r="AG371" t="s">
        <v>533</v>
      </c>
      <c r="AI371">
        <v>933992551</v>
      </c>
      <c r="AK371" t="s">
        <v>1301</v>
      </c>
      <c r="AL371" s="230"/>
      <c r="AM371" s="230"/>
      <c r="AN371" s="230"/>
      <c r="AW371">
        <v>3320024066</v>
      </c>
    </row>
    <row r="372" spans="1:49" customFormat="1" ht="15" x14ac:dyDescent="0.25">
      <c r="A372">
        <v>428754</v>
      </c>
      <c r="B372" t="s">
        <v>1302</v>
      </c>
      <c r="C372" t="s">
        <v>875</v>
      </c>
      <c r="D372" t="s">
        <v>484</v>
      </c>
      <c r="E372" t="s">
        <v>79</v>
      </c>
      <c r="F372" s="148">
        <v>37703</v>
      </c>
      <c r="G372" t="s">
        <v>28</v>
      </c>
      <c r="H372" t="s">
        <v>685</v>
      </c>
      <c r="I372" t="s">
        <v>112</v>
      </c>
      <c r="J372" t="s">
        <v>26</v>
      </c>
      <c r="K372">
        <v>2022</v>
      </c>
      <c r="L372" t="s">
        <v>28</v>
      </c>
      <c r="M372" t="s">
        <v>28</v>
      </c>
      <c r="N372" s="230"/>
      <c r="AG372" t="s">
        <v>1178</v>
      </c>
      <c r="AI372">
        <v>932807205</v>
      </c>
      <c r="AK372" t="s">
        <v>28</v>
      </c>
      <c r="AL372" s="230"/>
      <c r="AM372" s="230"/>
      <c r="AN372" s="230"/>
      <c r="AW372">
        <v>1010541016</v>
      </c>
    </row>
    <row r="373" spans="1:49" customFormat="1" ht="15" x14ac:dyDescent="0.25">
      <c r="A373">
        <v>428755</v>
      </c>
      <c r="B373" t="s">
        <v>1303</v>
      </c>
      <c r="C373" t="s">
        <v>1304</v>
      </c>
      <c r="D373" t="s">
        <v>444</v>
      </c>
      <c r="E373" t="s">
        <v>80</v>
      </c>
      <c r="F373" s="148">
        <v>33927</v>
      </c>
      <c r="G373" t="s">
        <v>28</v>
      </c>
      <c r="H373" t="s">
        <v>714</v>
      </c>
      <c r="I373" t="s">
        <v>112</v>
      </c>
      <c r="J373" t="s">
        <v>23</v>
      </c>
      <c r="K373">
        <v>2010</v>
      </c>
      <c r="L373" t="s">
        <v>28</v>
      </c>
      <c r="M373" t="s">
        <v>28</v>
      </c>
      <c r="N373" s="230"/>
      <c r="AG373" t="s">
        <v>1234</v>
      </c>
      <c r="AI373">
        <v>943569446</v>
      </c>
      <c r="AK373" t="s">
        <v>28</v>
      </c>
      <c r="AL373" s="230"/>
      <c r="AM373" s="230"/>
      <c r="AN373" s="230"/>
      <c r="AW373">
        <v>1020243354</v>
      </c>
    </row>
    <row r="374" spans="1:49" customFormat="1" ht="15" x14ac:dyDescent="0.25">
      <c r="A374">
        <v>428756</v>
      </c>
      <c r="B374" t="s">
        <v>1305</v>
      </c>
      <c r="C374" t="s">
        <v>372</v>
      </c>
      <c r="D374" t="s">
        <v>1306</v>
      </c>
      <c r="E374" t="s">
        <v>80</v>
      </c>
      <c r="F374" s="148">
        <v>38254</v>
      </c>
      <c r="G374" t="s">
        <v>28</v>
      </c>
      <c r="H374" t="s">
        <v>707</v>
      </c>
      <c r="I374" t="s">
        <v>112</v>
      </c>
      <c r="J374" t="s">
        <v>23</v>
      </c>
      <c r="K374">
        <v>2023</v>
      </c>
      <c r="L374" t="s">
        <v>28</v>
      </c>
      <c r="M374" t="s">
        <v>50</v>
      </c>
      <c r="N374" s="230"/>
      <c r="AG374" t="s">
        <v>1178</v>
      </c>
      <c r="AI374">
        <v>935930189</v>
      </c>
      <c r="AK374" t="s">
        <v>974</v>
      </c>
      <c r="AL374" s="230"/>
      <c r="AM374" s="230"/>
      <c r="AN374" s="230"/>
      <c r="AW374">
        <v>5150120761</v>
      </c>
    </row>
    <row r="375" spans="1:49" customFormat="1" ht="15" x14ac:dyDescent="0.25">
      <c r="A375">
        <v>428757</v>
      </c>
      <c r="B375" t="s">
        <v>1307</v>
      </c>
      <c r="C375" t="s">
        <v>287</v>
      </c>
      <c r="D375" t="s">
        <v>260</v>
      </c>
      <c r="E375" t="s">
        <v>79</v>
      </c>
      <c r="F375" s="148">
        <v>34669</v>
      </c>
      <c r="G375" t="s">
        <v>379</v>
      </c>
      <c r="H375" t="s">
        <v>685</v>
      </c>
      <c r="I375" t="s">
        <v>112</v>
      </c>
      <c r="J375" t="s">
        <v>26</v>
      </c>
      <c r="K375">
        <v>2012</v>
      </c>
      <c r="L375" t="s">
        <v>40</v>
      </c>
      <c r="M375" t="s">
        <v>40</v>
      </c>
      <c r="N375" s="230"/>
      <c r="AG375" t="s">
        <v>1186</v>
      </c>
      <c r="AI375">
        <v>982814566</v>
      </c>
      <c r="AK375" t="s">
        <v>379</v>
      </c>
      <c r="AL375" s="230"/>
      <c r="AM375" s="230"/>
      <c r="AN375" s="230"/>
      <c r="AW375">
        <v>3330007418</v>
      </c>
    </row>
    <row r="376" spans="1:49" customFormat="1" ht="15" x14ac:dyDescent="0.25">
      <c r="A376">
        <v>428758</v>
      </c>
      <c r="B376" t="s">
        <v>1308</v>
      </c>
      <c r="C376" t="s">
        <v>459</v>
      </c>
      <c r="D376" t="s">
        <v>1309</v>
      </c>
      <c r="E376" t="s">
        <v>80</v>
      </c>
      <c r="F376" s="148">
        <v>33239</v>
      </c>
      <c r="G376" t="s">
        <v>891</v>
      </c>
      <c r="H376" t="s">
        <v>707</v>
      </c>
      <c r="I376" t="s">
        <v>112</v>
      </c>
      <c r="J376" t="s">
        <v>26</v>
      </c>
      <c r="K376">
        <v>2019</v>
      </c>
      <c r="L376" t="s">
        <v>47</v>
      </c>
      <c r="M376" t="s">
        <v>47</v>
      </c>
      <c r="N376" s="230"/>
      <c r="AG376" t="s">
        <v>1178</v>
      </c>
      <c r="AI376">
        <v>994798214</v>
      </c>
      <c r="AK376" t="s">
        <v>1223</v>
      </c>
      <c r="AL376" s="230"/>
      <c r="AM376" s="230"/>
      <c r="AN376" s="230"/>
      <c r="AW376">
        <v>4120095990</v>
      </c>
    </row>
    <row r="377" spans="1:49" customFormat="1" ht="15" x14ac:dyDescent="0.25">
      <c r="A377">
        <v>428759</v>
      </c>
      <c r="B377" t="s">
        <v>1310</v>
      </c>
      <c r="C377" t="s">
        <v>251</v>
      </c>
      <c r="D377" t="s">
        <v>882</v>
      </c>
      <c r="E377" t="s">
        <v>80</v>
      </c>
      <c r="F377" s="148">
        <v>37773</v>
      </c>
      <c r="G377" t="s">
        <v>28</v>
      </c>
      <c r="H377" t="s">
        <v>685</v>
      </c>
      <c r="I377" t="s">
        <v>112</v>
      </c>
      <c r="J377" t="s">
        <v>26</v>
      </c>
      <c r="K377">
        <v>2022</v>
      </c>
      <c r="L377" t="s">
        <v>28</v>
      </c>
      <c r="M377" t="s">
        <v>74</v>
      </c>
      <c r="N377" s="230"/>
      <c r="AG377" t="s">
        <v>1178</v>
      </c>
      <c r="AI377">
        <v>951527426</v>
      </c>
      <c r="AK377" t="s">
        <v>28</v>
      </c>
      <c r="AL377" s="230"/>
      <c r="AM377" s="230"/>
      <c r="AN377" s="230"/>
      <c r="AW377">
        <v>12170031054</v>
      </c>
    </row>
    <row r="378" spans="1:49" customFormat="1" ht="15" x14ac:dyDescent="0.25">
      <c r="A378">
        <v>428760</v>
      </c>
      <c r="B378" t="s">
        <v>1311</v>
      </c>
      <c r="C378" t="s">
        <v>346</v>
      </c>
      <c r="D378" t="s">
        <v>252</v>
      </c>
      <c r="E378" t="s">
        <v>80</v>
      </c>
      <c r="F378" s="148">
        <v>37345</v>
      </c>
      <c r="G378" t="s">
        <v>28</v>
      </c>
      <c r="H378" t="s">
        <v>685</v>
      </c>
      <c r="I378" t="s">
        <v>112</v>
      </c>
      <c r="J378" t="s">
        <v>26</v>
      </c>
      <c r="K378">
        <v>2020</v>
      </c>
      <c r="L378" t="s">
        <v>40</v>
      </c>
      <c r="M378" t="s">
        <v>40</v>
      </c>
      <c r="N378" s="230"/>
      <c r="AG378" t="s">
        <v>1178</v>
      </c>
      <c r="AI378">
        <v>997733215</v>
      </c>
      <c r="AK378" t="s">
        <v>28</v>
      </c>
      <c r="AL378" s="230"/>
      <c r="AM378" s="230"/>
      <c r="AN378" s="230"/>
      <c r="AW378">
        <v>3060048949</v>
      </c>
    </row>
    <row r="379" spans="1:49" customFormat="1" ht="15" x14ac:dyDescent="0.25">
      <c r="A379">
        <v>428761</v>
      </c>
      <c r="B379" t="s">
        <v>1312</v>
      </c>
      <c r="C379" t="s">
        <v>272</v>
      </c>
      <c r="D379" t="s">
        <v>344</v>
      </c>
      <c r="E379" t="s">
        <v>80</v>
      </c>
      <c r="F379" s="148">
        <v>35921</v>
      </c>
      <c r="G379" t="s">
        <v>465</v>
      </c>
      <c r="H379" t="s">
        <v>685</v>
      </c>
      <c r="I379" t="s">
        <v>112</v>
      </c>
      <c r="J379" t="s">
        <v>23</v>
      </c>
      <c r="K379">
        <v>2017</v>
      </c>
      <c r="L379" t="s">
        <v>520</v>
      </c>
      <c r="M379" t="s">
        <v>50</v>
      </c>
      <c r="N379" s="230"/>
      <c r="AG379" t="s">
        <v>1186</v>
      </c>
      <c r="AI379">
        <v>997151651</v>
      </c>
      <c r="AK379" t="s">
        <v>1278</v>
      </c>
      <c r="AL379" s="230"/>
      <c r="AM379" s="230"/>
      <c r="AN379" s="230"/>
      <c r="AW379">
        <v>5150039392</v>
      </c>
    </row>
    <row r="380" spans="1:49" customFormat="1" ht="15" x14ac:dyDescent="0.25">
      <c r="A380">
        <v>428762</v>
      </c>
      <c r="B380" t="s">
        <v>1313</v>
      </c>
      <c r="C380" t="s">
        <v>1314</v>
      </c>
      <c r="D380" t="s">
        <v>928</v>
      </c>
      <c r="E380" t="s">
        <v>80</v>
      </c>
      <c r="F380" s="148">
        <v>38378</v>
      </c>
      <c r="G380" t="s">
        <v>28</v>
      </c>
      <c r="H380" t="s">
        <v>685</v>
      </c>
      <c r="I380" t="s">
        <v>112</v>
      </c>
      <c r="J380" t="s">
        <v>26</v>
      </c>
      <c r="K380">
        <v>2022</v>
      </c>
      <c r="L380" t="s">
        <v>28</v>
      </c>
      <c r="M380" t="s">
        <v>28</v>
      </c>
      <c r="N380" s="230"/>
      <c r="AG380" t="s">
        <v>1178</v>
      </c>
      <c r="AI380">
        <v>939423595</v>
      </c>
      <c r="AK380" t="s">
        <v>28</v>
      </c>
      <c r="AL380" s="230"/>
      <c r="AM380" s="230"/>
      <c r="AN380" s="230"/>
      <c r="AW380">
        <v>1010770965</v>
      </c>
    </row>
    <row r="381" spans="1:49" customFormat="1" ht="15" x14ac:dyDescent="0.25">
      <c r="A381">
        <v>428763</v>
      </c>
      <c r="B381" t="s">
        <v>1315</v>
      </c>
      <c r="C381" t="s">
        <v>642</v>
      </c>
      <c r="D381" t="s">
        <v>584</v>
      </c>
      <c r="E381" t="s">
        <v>80</v>
      </c>
      <c r="F381" s="148">
        <v>36896</v>
      </c>
      <c r="G381" t="s">
        <v>1316</v>
      </c>
      <c r="H381" t="s">
        <v>685</v>
      </c>
      <c r="I381" t="s">
        <v>112</v>
      </c>
      <c r="J381" t="s">
        <v>23</v>
      </c>
      <c r="K381">
        <v>2020</v>
      </c>
      <c r="L381" t="s">
        <v>28</v>
      </c>
      <c r="M381" t="s">
        <v>40</v>
      </c>
      <c r="N381" s="230"/>
      <c r="AG381" t="s">
        <v>1317</v>
      </c>
      <c r="AI381">
        <v>981797021</v>
      </c>
      <c r="AK381" t="s">
        <v>28</v>
      </c>
      <c r="AL381" s="230"/>
      <c r="AM381" s="230"/>
      <c r="AN381" s="230"/>
      <c r="AW381">
        <v>3120044187</v>
      </c>
    </row>
    <row r="382" spans="1:49" customFormat="1" ht="15" x14ac:dyDescent="0.25">
      <c r="A382">
        <v>428764</v>
      </c>
      <c r="B382" t="s">
        <v>1318</v>
      </c>
      <c r="C382" t="s">
        <v>510</v>
      </c>
      <c r="D382" t="s">
        <v>584</v>
      </c>
      <c r="E382" t="s">
        <v>80</v>
      </c>
      <c r="F382" s="148">
        <v>36550</v>
      </c>
      <c r="G382" t="s">
        <v>1319</v>
      </c>
      <c r="H382" t="s">
        <v>707</v>
      </c>
      <c r="I382" t="s">
        <v>112</v>
      </c>
      <c r="J382" t="s">
        <v>23</v>
      </c>
      <c r="K382">
        <v>2018</v>
      </c>
      <c r="L382" t="s">
        <v>74</v>
      </c>
      <c r="M382" t="s">
        <v>74</v>
      </c>
      <c r="N382" s="230"/>
      <c r="AG382" t="s">
        <v>1178</v>
      </c>
      <c r="AI382">
        <v>982003271</v>
      </c>
      <c r="AK382" t="s">
        <v>1319</v>
      </c>
      <c r="AL382" s="230"/>
      <c r="AM382" s="230"/>
      <c r="AN382" s="230"/>
      <c r="AW382">
        <v>12110069227</v>
      </c>
    </row>
    <row r="383" spans="1:49" customFormat="1" ht="15" x14ac:dyDescent="0.25">
      <c r="A383">
        <v>428765</v>
      </c>
      <c r="B383" t="s">
        <v>1320</v>
      </c>
      <c r="C383" t="s">
        <v>257</v>
      </c>
      <c r="D383" t="s">
        <v>463</v>
      </c>
      <c r="E383" t="s">
        <v>80</v>
      </c>
      <c r="F383" s="148">
        <v>37394</v>
      </c>
      <c r="G383" t="s">
        <v>28</v>
      </c>
      <c r="H383" t="s">
        <v>981</v>
      </c>
      <c r="I383" t="s">
        <v>112</v>
      </c>
      <c r="J383" t="s">
        <v>26</v>
      </c>
      <c r="K383">
        <v>2022</v>
      </c>
      <c r="L383" t="s">
        <v>78</v>
      </c>
      <c r="M383" t="s">
        <v>28</v>
      </c>
      <c r="N383" s="230"/>
      <c r="AG383" t="s">
        <v>1186</v>
      </c>
      <c r="AI383">
        <v>965466872</v>
      </c>
      <c r="AK383" t="s">
        <v>1222</v>
      </c>
      <c r="AL383" s="230"/>
      <c r="AM383" s="230"/>
      <c r="AN383" s="230"/>
      <c r="AW383">
        <v>1010708728</v>
      </c>
    </row>
    <row r="384" spans="1:49" ht="20.25" customHeight="1" x14ac:dyDescent="0.25">
      <c r="A384" s="251">
        <v>428766</v>
      </c>
      <c r="B384" s="251" t="s">
        <v>1321</v>
      </c>
      <c r="C384" s="251" t="s">
        <v>422</v>
      </c>
      <c r="D384" s="251" t="s">
        <v>288</v>
      </c>
      <c r="E384" t="s">
        <v>80</v>
      </c>
      <c r="F384" s="252">
        <v>37067</v>
      </c>
      <c r="G384" s="253" t="s">
        <v>28</v>
      </c>
      <c r="H384" s="253" t="s">
        <v>685</v>
      </c>
      <c r="I384" s="251" t="s">
        <v>112</v>
      </c>
      <c r="J384" s="253" t="s">
        <v>26</v>
      </c>
      <c r="K384" s="253">
        <v>2020</v>
      </c>
      <c r="L384" s="253" t="s">
        <v>28</v>
      </c>
      <c r="M384" t="s">
        <v>28</v>
      </c>
      <c r="O384" s="253"/>
      <c r="P384" s="253"/>
      <c r="Q384" s="253"/>
      <c r="R384" s="253"/>
      <c r="S384" s="253"/>
      <c r="T384" s="253"/>
      <c r="U384" s="253"/>
      <c r="V384" s="253"/>
      <c r="W384" s="253"/>
      <c r="X384" s="253"/>
      <c r="Y384" s="253"/>
      <c r="Z384" s="253"/>
      <c r="AA384" s="253"/>
      <c r="AB384"/>
      <c r="AC384" s="254"/>
      <c r="AD384"/>
      <c r="AE384" s="254"/>
      <c r="AF384"/>
      <c r="AG384" s="254" t="s">
        <v>1178</v>
      </c>
      <c r="AH384" s="254"/>
      <c r="AI384" s="254">
        <v>993745512</v>
      </c>
      <c r="AJ384" s="254"/>
      <c r="AK384" s="254" t="s">
        <v>28</v>
      </c>
      <c r="AL384" s="249"/>
      <c r="AM384" s="249"/>
      <c r="AN384" s="249"/>
      <c r="AO384" s="254"/>
      <c r="AP384" s="254"/>
      <c r="AQ384" s="254"/>
      <c r="AR384" s="254"/>
      <c r="AS384" s="254"/>
      <c r="AT384" s="254"/>
      <c r="AU384" s="254"/>
      <c r="AV384" s="254"/>
      <c r="AW384" s="254">
        <v>1020221042</v>
      </c>
    </row>
    <row r="385" spans="1:49" ht="20.25" customHeight="1" x14ac:dyDescent="0.25">
      <c r="A385" s="251">
        <v>428768</v>
      </c>
      <c r="B385" s="251" t="s">
        <v>1322</v>
      </c>
      <c r="C385" s="251" t="s">
        <v>948</v>
      </c>
      <c r="D385" s="251" t="s">
        <v>264</v>
      </c>
      <c r="E385" t="s">
        <v>80</v>
      </c>
      <c r="F385" s="252">
        <v>37574</v>
      </c>
      <c r="G385" s="253" t="s">
        <v>28</v>
      </c>
      <c r="H385" s="253" t="s">
        <v>685</v>
      </c>
      <c r="I385" s="251" t="s">
        <v>112</v>
      </c>
      <c r="J385" s="253" t="s">
        <v>26</v>
      </c>
      <c r="K385" s="253">
        <v>2022</v>
      </c>
      <c r="L385" s="253" t="s">
        <v>40</v>
      </c>
      <c r="M385" t="s">
        <v>40</v>
      </c>
      <c r="O385" s="253"/>
      <c r="P385" s="253"/>
      <c r="Q385" s="253"/>
      <c r="R385" s="253"/>
      <c r="S385" s="253"/>
      <c r="T385" s="253"/>
      <c r="U385" s="253"/>
      <c r="V385" s="253"/>
      <c r="W385" s="253"/>
      <c r="X385" s="253"/>
      <c r="Y385" s="253"/>
      <c r="Z385" s="253"/>
      <c r="AA385" s="253"/>
      <c r="AB385"/>
      <c r="AC385" s="254"/>
      <c r="AD385"/>
      <c r="AE385" s="254"/>
      <c r="AF385"/>
      <c r="AG385" s="254" t="s">
        <v>1178</v>
      </c>
      <c r="AH385" s="254"/>
      <c r="AI385" s="254">
        <v>992033935</v>
      </c>
      <c r="AJ385" s="254"/>
      <c r="AK385" s="254" t="s">
        <v>28</v>
      </c>
      <c r="AL385" s="249"/>
      <c r="AM385" s="249"/>
      <c r="AN385" s="249"/>
      <c r="AO385" s="254"/>
      <c r="AP385" s="254"/>
      <c r="AQ385" s="254"/>
      <c r="AR385" s="254"/>
      <c r="AS385" s="254"/>
      <c r="AT385" s="254"/>
      <c r="AU385" s="254"/>
      <c r="AV385" s="254"/>
      <c r="AW385" s="254">
        <v>3050028926</v>
      </c>
    </row>
    <row r="386" spans="1:49" ht="20.25" customHeight="1" x14ac:dyDescent="0.25">
      <c r="A386" s="251">
        <v>428769</v>
      </c>
      <c r="B386" s="251" t="s">
        <v>1323</v>
      </c>
      <c r="C386" s="251" t="s">
        <v>860</v>
      </c>
      <c r="D386" s="251" t="s">
        <v>614</v>
      </c>
      <c r="E386" t="s">
        <v>79</v>
      </c>
      <c r="F386" s="252">
        <v>38373</v>
      </c>
      <c r="G386" s="253" t="s">
        <v>28</v>
      </c>
      <c r="H386" s="253" t="s">
        <v>685</v>
      </c>
      <c r="I386" s="251" t="s">
        <v>112</v>
      </c>
      <c r="J386" s="253" t="s">
        <v>26</v>
      </c>
      <c r="K386" s="253">
        <v>2023</v>
      </c>
      <c r="L386" s="253" t="s">
        <v>78</v>
      </c>
      <c r="M386" t="s">
        <v>28</v>
      </c>
      <c r="O386" s="253"/>
      <c r="P386" s="253"/>
      <c r="Q386" s="253"/>
      <c r="R386" s="253"/>
      <c r="S386" s="253"/>
      <c r="T386" s="253"/>
      <c r="U386" s="253"/>
      <c r="V386" s="253"/>
      <c r="W386" s="253"/>
      <c r="X386" s="253"/>
      <c r="Y386" s="253"/>
      <c r="Z386" s="253"/>
      <c r="AA386" s="253"/>
      <c r="AB386"/>
      <c r="AC386" s="254"/>
      <c r="AD386"/>
      <c r="AE386" s="254"/>
      <c r="AF386"/>
      <c r="AG386" s="254" t="s">
        <v>1178</v>
      </c>
      <c r="AH386" s="254"/>
      <c r="AI386" s="254">
        <v>984759987</v>
      </c>
      <c r="AJ386" s="254"/>
      <c r="AK386" s="254" t="s">
        <v>1324</v>
      </c>
      <c r="AL386" s="249"/>
      <c r="AM386" s="249"/>
      <c r="AN386" s="249"/>
      <c r="AO386" s="254"/>
      <c r="AP386" s="254"/>
      <c r="AQ386" s="254"/>
      <c r="AR386" s="254"/>
      <c r="AS386" s="254"/>
      <c r="AT386" s="254"/>
      <c r="AU386" s="254"/>
      <c r="AV386" s="254"/>
      <c r="AW386" s="254">
        <v>1010779681</v>
      </c>
    </row>
    <row r="387" spans="1:49" ht="20.25" customHeight="1" x14ac:dyDescent="0.25">
      <c r="A387" s="251">
        <v>428770</v>
      </c>
      <c r="B387" s="251" t="s">
        <v>1325</v>
      </c>
      <c r="C387" s="251" t="s">
        <v>242</v>
      </c>
      <c r="D387" s="251" t="s">
        <v>260</v>
      </c>
      <c r="E387" t="s">
        <v>79</v>
      </c>
      <c r="F387" s="252">
        <v>33060</v>
      </c>
      <c r="G387" s="253" t="s">
        <v>28</v>
      </c>
      <c r="H387" s="253" t="s">
        <v>706</v>
      </c>
      <c r="I387" s="251" t="s">
        <v>112</v>
      </c>
      <c r="J387" s="253" t="s">
        <v>23</v>
      </c>
      <c r="K387" s="253">
        <v>2009</v>
      </c>
      <c r="L387" s="253" t="s">
        <v>40</v>
      </c>
      <c r="M387" t="s">
        <v>40</v>
      </c>
      <c r="O387" s="253"/>
      <c r="P387" s="253"/>
      <c r="Q387" s="253"/>
      <c r="R387" s="253"/>
      <c r="S387" s="253"/>
      <c r="T387" s="253"/>
      <c r="U387" s="253"/>
      <c r="V387" s="253"/>
      <c r="W387" s="253"/>
      <c r="X387" s="253"/>
      <c r="Y387" s="253"/>
      <c r="Z387" s="253"/>
      <c r="AA387" s="253"/>
      <c r="AB387"/>
      <c r="AC387" s="254"/>
      <c r="AD387"/>
      <c r="AE387" s="254"/>
      <c r="AF387"/>
      <c r="AG387" s="254" t="s">
        <v>965</v>
      </c>
      <c r="AH387" s="254"/>
      <c r="AI387" s="254">
        <v>947748785</v>
      </c>
      <c r="AJ387" s="254"/>
      <c r="AK387" s="254" t="s">
        <v>28</v>
      </c>
      <c r="AL387" s="249"/>
      <c r="AM387" s="249"/>
      <c r="AN387" s="249"/>
      <c r="AO387" s="254"/>
      <c r="AP387" s="254"/>
      <c r="AQ387" s="254"/>
      <c r="AR387" s="254"/>
      <c r="AS387" s="254"/>
      <c r="AT387" s="254"/>
      <c r="AU387" s="254"/>
      <c r="AV387" s="254"/>
      <c r="AW387" s="254">
        <v>3330042102</v>
      </c>
    </row>
    <row r="388" spans="1:49" ht="20.25" customHeight="1" x14ac:dyDescent="0.25">
      <c r="A388" s="251">
        <v>428771</v>
      </c>
      <c r="B388" s="251" t="s">
        <v>1326</v>
      </c>
      <c r="C388" s="251" t="s">
        <v>328</v>
      </c>
      <c r="D388" s="251" t="s">
        <v>541</v>
      </c>
      <c r="E388" t="s">
        <v>79</v>
      </c>
      <c r="F388" s="252">
        <v>31240</v>
      </c>
      <c r="G388" s="253" t="s">
        <v>348</v>
      </c>
      <c r="H388" s="253" t="s">
        <v>706</v>
      </c>
      <c r="I388" s="251" t="s">
        <v>112</v>
      </c>
      <c r="J388" s="253" t="s">
        <v>26</v>
      </c>
      <c r="K388" s="253">
        <v>2024</v>
      </c>
      <c r="L388" s="253" t="s">
        <v>40</v>
      </c>
      <c r="M388" t="s">
        <v>40</v>
      </c>
      <c r="O388" s="253"/>
      <c r="P388" s="253"/>
      <c r="Q388" s="253"/>
      <c r="R388" s="253"/>
      <c r="S388" s="253"/>
      <c r="T388" s="253"/>
      <c r="U388" s="253"/>
      <c r="V388" s="253"/>
      <c r="W388" s="253"/>
      <c r="X388" s="253"/>
      <c r="Y388" s="253"/>
      <c r="Z388" s="253"/>
      <c r="AA388" s="253"/>
      <c r="AB388"/>
      <c r="AC388" s="254"/>
      <c r="AD388"/>
      <c r="AE388" s="254"/>
      <c r="AF388"/>
      <c r="AG388" s="254" t="s">
        <v>638</v>
      </c>
      <c r="AH388" s="254"/>
      <c r="AI388" s="254">
        <v>993543142</v>
      </c>
      <c r="AJ388" s="254"/>
      <c r="AK388" s="254" t="s">
        <v>28</v>
      </c>
      <c r="AL388" s="249"/>
      <c r="AM388" s="249"/>
      <c r="AN388" s="249"/>
      <c r="AO388" s="254"/>
      <c r="AP388" s="254"/>
      <c r="AQ388" s="254"/>
      <c r="AR388" s="254"/>
      <c r="AS388" s="254"/>
      <c r="AT388" s="254"/>
      <c r="AU388" s="254"/>
      <c r="AV388" s="254"/>
      <c r="AW388" s="254">
        <v>3030065159</v>
      </c>
    </row>
    <row r="389" spans="1:49" ht="20.25" customHeight="1" x14ac:dyDescent="0.25">
      <c r="A389" s="251">
        <v>428772</v>
      </c>
      <c r="B389" s="251" t="s">
        <v>1327</v>
      </c>
      <c r="C389" s="251" t="s">
        <v>394</v>
      </c>
      <c r="D389" s="251" t="s">
        <v>987</v>
      </c>
      <c r="E389" t="s">
        <v>79</v>
      </c>
      <c r="F389" s="252">
        <v>32536</v>
      </c>
      <c r="G389" s="253" t="s">
        <v>363</v>
      </c>
      <c r="H389" s="253" t="s">
        <v>686</v>
      </c>
      <c r="I389" s="251" t="s">
        <v>112</v>
      </c>
      <c r="J389" s="253" t="s">
        <v>26</v>
      </c>
      <c r="K389" s="253">
        <v>2006</v>
      </c>
      <c r="L389" s="253" t="s">
        <v>28</v>
      </c>
      <c r="M389" t="s">
        <v>28</v>
      </c>
      <c r="O389" s="253"/>
      <c r="P389" s="253"/>
      <c r="Q389" s="253"/>
      <c r="R389" s="253"/>
      <c r="S389" s="253"/>
      <c r="T389" s="253"/>
      <c r="U389" s="253"/>
      <c r="V389" s="253"/>
      <c r="W389" s="253"/>
      <c r="X389" s="253"/>
      <c r="Y389" s="253"/>
      <c r="Z389" s="253"/>
      <c r="AA389" s="253"/>
      <c r="AB389"/>
      <c r="AC389" s="254"/>
      <c r="AD389"/>
      <c r="AE389" s="254"/>
      <c r="AF389"/>
      <c r="AG389" s="254" t="s">
        <v>1182</v>
      </c>
      <c r="AH389" s="254"/>
      <c r="AI389" s="254">
        <v>955695154</v>
      </c>
      <c r="AJ389" s="254"/>
      <c r="AK389" s="254" t="s">
        <v>1328</v>
      </c>
      <c r="AL389" s="249"/>
      <c r="AM389" s="249"/>
      <c r="AN389" s="249"/>
      <c r="AO389" s="254"/>
      <c r="AP389" s="254"/>
      <c r="AQ389" s="254"/>
      <c r="AR389" s="254"/>
      <c r="AS389" s="254"/>
      <c r="AT389" s="254"/>
      <c r="AU389" s="254"/>
      <c r="AV389" s="254"/>
      <c r="AW389" s="254">
        <v>1020015692</v>
      </c>
    </row>
    <row r="390" spans="1:49" ht="20.25" customHeight="1" x14ac:dyDescent="0.25">
      <c r="A390" s="251">
        <v>428773</v>
      </c>
      <c r="B390" s="251" t="s">
        <v>1329</v>
      </c>
      <c r="C390" s="251" t="s">
        <v>478</v>
      </c>
      <c r="D390" s="251" t="s">
        <v>314</v>
      </c>
      <c r="E390" t="s">
        <v>80</v>
      </c>
      <c r="F390" s="252">
        <v>36175</v>
      </c>
      <c r="G390" s="253" t="s">
        <v>1330</v>
      </c>
      <c r="H390" s="253" t="s">
        <v>25</v>
      </c>
      <c r="I390" s="251" t="s">
        <v>112</v>
      </c>
      <c r="J390" s="253" t="s">
        <v>26</v>
      </c>
      <c r="K390" s="253">
        <v>2021</v>
      </c>
      <c r="L390" s="253" t="s">
        <v>47</v>
      </c>
      <c r="M390" t="s">
        <v>47</v>
      </c>
      <c r="O390" s="253">
        <v>720</v>
      </c>
      <c r="P390" s="252">
        <v>45722</v>
      </c>
      <c r="Q390" s="253">
        <v>50000</v>
      </c>
      <c r="R390" s="253"/>
      <c r="S390" s="253"/>
      <c r="T390" s="253"/>
      <c r="U390" s="253"/>
      <c r="V390" s="253"/>
      <c r="W390" s="253"/>
      <c r="X390" s="253"/>
      <c r="Y390" s="253"/>
      <c r="Z390" s="253"/>
      <c r="AA390" s="253"/>
      <c r="AB390"/>
      <c r="AC390" s="254"/>
      <c r="AD390"/>
      <c r="AE390" s="254"/>
      <c r="AF390"/>
      <c r="AG390" s="254" t="s">
        <v>1330</v>
      </c>
      <c r="AH390" s="254"/>
      <c r="AI390" s="254">
        <v>934109633</v>
      </c>
      <c r="AJ390" s="254"/>
      <c r="AK390" s="254" t="s">
        <v>1331</v>
      </c>
      <c r="AL390" s="249"/>
      <c r="AM390" s="249"/>
      <c r="AN390" s="249"/>
      <c r="AO390" s="254"/>
      <c r="AP390" s="254"/>
      <c r="AQ390" s="254"/>
      <c r="AR390" s="254"/>
      <c r="AS390" s="254"/>
      <c r="AT390" s="254"/>
      <c r="AU390" s="254"/>
      <c r="AV390" s="254"/>
      <c r="AW390" s="254">
        <v>4170056671</v>
      </c>
    </row>
    <row r="391" spans="1:49" ht="20.25" customHeight="1" x14ac:dyDescent="0.25">
      <c r="A391" s="251">
        <v>428774</v>
      </c>
      <c r="B391" s="251" t="s">
        <v>1332</v>
      </c>
      <c r="C391" s="251" t="s">
        <v>616</v>
      </c>
      <c r="D391" s="251" t="s">
        <v>418</v>
      </c>
      <c r="E391" t="s">
        <v>79</v>
      </c>
      <c r="F391" s="252">
        <v>38057</v>
      </c>
      <c r="G391" s="253" t="s">
        <v>348</v>
      </c>
      <c r="H391" s="253" t="s">
        <v>685</v>
      </c>
      <c r="I391" s="251" t="s">
        <v>112</v>
      </c>
      <c r="J391" s="253" t="s">
        <v>26</v>
      </c>
      <c r="K391" s="253">
        <v>2022</v>
      </c>
      <c r="L391" s="253" t="s">
        <v>40</v>
      </c>
      <c r="M391" t="s">
        <v>40</v>
      </c>
      <c r="O391" s="253"/>
      <c r="P391" s="253"/>
      <c r="Q391" s="253"/>
      <c r="R391" s="253"/>
      <c r="S391" s="253"/>
      <c r="T391" s="253"/>
      <c r="U391" s="253"/>
      <c r="V391" s="253"/>
      <c r="W391" s="253"/>
      <c r="X391" s="253"/>
      <c r="Y391" s="253"/>
      <c r="Z391" s="253"/>
      <c r="AA391" s="253"/>
      <c r="AB391"/>
      <c r="AC391" s="254"/>
      <c r="AD391"/>
      <c r="AE391" s="254"/>
      <c r="AF391"/>
      <c r="AG391" s="254" t="s">
        <v>1186</v>
      </c>
      <c r="AH391" s="254"/>
      <c r="AI391" s="254">
        <v>932493944</v>
      </c>
      <c r="AJ391" s="254"/>
      <c r="AK391" s="254" t="s">
        <v>348</v>
      </c>
      <c r="AL391" s="249"/>
      <c r="AM391" s="249"/>
      <c r="AN391" s="249"/>
      <c r="AO391" s="254"/>
      <c r="AP391" s="254"/>
      <c r="AQ391" s="254"/>
      <c r="AR391" s="254"/>
      <c r="AS391" s="254"/>
      <c r="AT391" s="254"/>
      <c r="AU391" s="254"/>
      <c r="AV391" s="254"/>
      <c r="AW391" s="254">
        <v>3010095984</v>
      </c>
    </row>
    <row r="392" spans="1:49" ht="20.25" customHeight="1" x14ac:dyDescent="0.25">
      <c r="A392" s="251">
        <v>428775</v>
      </c>
      <c r="B392" s="251" t="s">
        <v>1333</v>
      </c>
      <c r="C392" s="251" t="s">
        <v>317</v>
      </c>
      <c r="D392" s="251" t="s">
        <v>457</v>
      </c>
      <c r="E392" t="s">
        <v>80</v>
      </c>
      <c r="F392" s="252">
        <v>36892</v>
      </c>
      <c r="G392" s="253" t="s">
        <v>1334</v>
      </c>
      <c r="H392" s="253" t="s">
        <v>25</v>
      </c>
      <c r="I392" s="251" t="s">
        <v>112</v>
      </c>
      <c r="J392" s="253" t="s">
        <v>23</v>
      </c>
      <c r="K392" s="253">
        <v>2020</v>
      </c>
      <c r="L392" s="253" t="s">
        <v>40</v>
      </c>
      <c r="M392" t="s">
        <v>24</v>
      </c>
      <c r="O392" s="253"/>
      <c r="P392" s="253"/>
      <c r="Q392" s="253"/>
      <c r="R392" s="253"/>
      <c r="S392" s="253"/>
      <c r="T392" s="253"/>
      <c r="U392" s="253"/>
      <c r="V392" s="253"/>
      <c r="W392" s="253"/>
      <c r="X392" s="253"/>
      <c r="Y392" s="253"/>
      <c r="Z392" s="253"/>
      <c r="AA392" s="253"/>
      <c r="AB392"/>
      <c r="AC392" s="254"/>
      <c r="AD392"/>
      <c r="AE392" s="254"/>
      <c r="AF392"/>
      <c r="AG392" s="254" t="s">
        <v>1186</v>
      </c>
      <c r="AH392" s="254"/>
      <c r="AI392" s="254">
        <v>931787247</v>
      </c>
      <c r="AJ392" s="254"/>
      <c r="AK392" s="254" t="s">
        <v>1335</v>
      </c>
      <c r="AL392" s="249"/>
      <c r="AM392" s="249"/>
      <c r="AN392" s="249"/>
      <c r="AO392" s="254"/>
      <c r="AP392" s="254"/>
      <c r="AQ392" s="254"/>
      <c r="AR392" s="254"/>
      <c r="AS392" s="254"/>
      <c r="AT392" s="254"/>
      <c r="AU392" s="254"/>
      <c r="AV392" s="254"/>
      <c r="AW392" s="254">
        <v>90010269736</v>
      </c>
    </row>
    <row r="393" spans="1:49" ht="20.25" customHeight="1" x14ac:dyDescent="0.25">
      <c r="A393" s="251">
        <v>428776</v>
      </c>
      <c r="B393" s="251" t="s">
        <v>1336</v>
      </c>
      <c r="C393" s="251" t="s">
        <v>382</v>
      </c>
      <c r="D393" s="251" t="s">
        <v>413</v>
      </c>
      <c r="E393" t="s">
        <v>80</v>
      </c>
      <c r="F393" s="252">
        <v>38067</v>
      </c>
      <c r="G393" s="253" t="s">
        <v>28</v>
      </c>
      <c r="H393" s="253" t="s">
        <v>25</v>
      </c>
      <c r="I393" s="251" t="s">
        <v>112</v>
      </c>
      <c r="J393" s="253" t="s">
        <v>26</v>
      </c>
      <c r="K393" s="253">
        <v>2022</v>
      </c>
      <c r="L393" s="253" t="s">
        <v>28</v>
      </c>
      <c r="M393" t="s">
        <v>28</v>
      </c>
      <c r="O393" s="253"/>
      <c r="P393" s="253"/>
      <c r="Q393" s="253"/>
      <c r="R393" s="253"/>
      <c r="S393" s="253"/>
      <c r="T393" s="253"/>
      <c r="U393" s="253"/>
      <c r="V393" s="253"/>
      <c r="W393" s="253"/>
      <c r="X393" s="253"/>
      <c r="Y393" s="253"/>
      <c r="Z393" s="253"/>
      <c r="AA393" s="253"/>
      <c r="AB393"/>
      <c r="AC393" s="254"/>
      <c r="AD393"/>
      <c r="AE393" s="254"/>
      <c r="AF393"/>
      <c r="AG393" s="254" t="s">
        <v>1186</v>
      </c>
      <c r="AH393" s="254"/>
      <c r="AI393" s="254">
        <v>985523719</v>
      </c>
      <c r="AJ393" s="254"/>
      <c r="AK393" s="254" t="s">
        <v>1191</v>
      </c>
      <c r="AL393" s="249"/>
      <c r="AM393" s="249"/>
      <c r="AN393" s="249"/>
      <c r="AO393" s="254"/>
      <c r="AP393" s="254"/>
      <c r="AQ393" s="254"/>
      <c r="AR393" s="254"/>
      <c r="AS393" s="254"/>
      <c r="AT393" s="254"/>
      <c r="AU393" s="254"/>
      <c r="AV393" s="254"/>
      <c r="AW393" s="254">
        <v>1020341147</v>
      </c>
    </row>
    <row r="394" spans="1:49" ht="20.25" customHeight="1" x14ac:dyDescent="0.25">
      <c r="A394" s="251">
        <v>428777</v>
      </c>
      <c r="B394" s="251" t="s">
        <v>1337</v>
      </c>
      <c r="C394" s="251" t="s">
        <v>257</v>
      </c>
      <c r="D394" s="251" t="s">
        <v>246</v>
      </c>
      <c r="E394" t="s">
        <v>80</v>
      </c>
      <c r="F394" s="252">
        <v>38503</v>
      </c>
      <c r="G394" s="253" t="s">
        <v>448</v>
      </c>
      <c r="H394" s="253" t="s">
        <v>685</v>
      </c>
      <c r="I394" s="251" t="s">
        <v>112</v>
      </c>
      <c r="J394" s="253" t="s">
        <v>23</v>
      </c>
      <c r="K394" s="253">
        <v>2022</v>
      </c>
      <c r="L394" s="253" t="s">
        <v>40</v>
      </c>
      <c r="M394" t="s">
        <v>40</v>
      </c>
      <c r="O394" s="253"/>
      <c r="P394" s="253"/>
      <c r="Q394" s="253"/>
      <c r="R394" s="253"/>
      <c r="S394" s="253"/>
      <c r="T394" s="253"/>
      <c r="U394" s="253"/>
      <c r="V394" s="253"/>
      <c r="W394" s="253"/>
      <c r="X394" s="253"/>
      <c r="Y394" s="253"/>
      <c r="Z394" s="253"/>
      <c r="AA394" s="253"/>
      <c r="AB394"/>
      <c r="AC394" s="254"/>
      <c r="AD394"/>
      <c r="AE394" s="254"/>
      <c r="AF394"/>
      <c r="AG394" s="254" t="s">
        <v>1186</v>
      </c>
      <c r="AH394" s="254"/>
      <c r="AI394" s="254">
        <v>967927141</v>
      </c>
      <c r="AJ394" s="254"/>
      <c r="AK394" s="254" t="s">
        <v>1189</v>
      </c>
      <c r="AL394" s="249"/>
      <c r="AM394" s="249"/>
      <c r="AN394" s="249"/>
      <c r="AO394" s="254"/>
      <c r="AP394" s="254"/>
      <c r="AQ394" s="254"/>
      <c r="AR394" s="254"/>
      <c r="AS394" s="254"/>
      <c r="AT394" s="254"/>
      <c r="AU394" s="254"/>
      <c r="AV394" s="254"/>
      <c r="AW394" s="254">
        <v>3020073143</v>
      </c>
    </row>
    <row r="395" spans="1:49" ht="20.25" customHeight="1" x14ac:dyDescent="0.25">
      <c r="A395" s="251">
        <v>428778</v>
      </c>
      <c r="B395" s="251" t="s">
        <v>1338</v>
      </c>
      <c r="C395" s="251" t="s">
        <v>279</v>
      </c>
      <c r="D395" s="251" t="s">
        <v>260</v>
      </c>
      <c r="E395" t="s">
        <v>80</v>
      </c>
      <c r="F395" s="252">
        <v>34608</v>
      </c>
      <c r="G395" s="253" t="s">
        <v>702</v>
      </c>
      <c r="H395" s="253" t="s">
        <v>1339</v>
      </c>
      <c r="I395" s="251" t="s">
        <v>112</v>
      </c>
      <c r="J395" s="253" t="s">
        <v>26</v>
      </c>
      <c r="K395" s="253">
        <v>2012</v>
      </c>
      <c r="L395" s="253" t="s">
        <v>28</v>
      </c>
      <c r="M395" t="s">
        <v>28</v>
      </c>
      <c r="O395" s="253"/>
      <c r="P395" s="253"/>
      <c r="Q395" s="253"/>
      <c r="R395" s="253"/>
      <c r="S395" s="253"/>
      <c r="T395" s="253"/>
      <c r="U395" s="253"/>
      <c r="V395" s="253"/>
      <c r="W395" s="253"/>
      <c r="X395" s="253"/>
      <c r="Y395" s="253"/>
      <c r="Z395" s="253"/>
      <c r="AA395" s="253"/>
      <c r="AB395"/>
      <c r="AC395" s="254"/>
      <c r="AD395"/>
      <c r="AE395" s="254"/>
      <c r="AF395"/>
      <c r="AG395" s="254"/>
      <c r="AH395" s="254"/>
      <c r="AI395" s="254">
        <v>988657982</v>
      </c>
      <c r="AJ395" s="254"/>
      <c r="AK395" s="254" t="s">
        <v>1340</v>
      </c>
      <c r="AL395" s="249"/>
      <c r="AM395" s="249"/>
      <c r="AN395" s="249"/>
      <c r="AO395" s="254"/>
      <c r="AP395" s="254"/>
      <c r="AQ395" s="254"/>
      <c r="AR395" s="254"/>
      <c r="AS395" s="254"/>
      <c r="AT395" s="254"/>
      <c r="AU395" s="254"/>
      <c r="AV395" s="254"/>
      <c r="AW395" s="254">
        <v>1020182263</v>
      </c>
    </row>
    <row r="396" spans="1:49" ht="20.25" customHeight="1" x14ac:dyDescent="0.25">
      <c r="A396" s="251">
        <v>428780</v>
      </c>
      <c r="B396" s="251" t="s">
        <v>1341</v>
      </c>
      <c r="C396" s="251" t="s">
        <v>1342</v>
      </c>
      <c r="D396" s="251" t="s">
        <v>296</v>
      </c>
      <c r="E396" t="s">
        <v>80</v>
      </c>
      <c r="F396" s="252">
        <v>37438</v>
      </c>
      <c r="G396" s="253" t="s">
        <v>1343</v>
      </c>
      <c r="H396" s="253" t="s">
        <v>29</v>
      </c>
      <c r="I396" s="251" t="s">
        <v>112</v>
      </c>
      <c r="J396" s="253" t="s">
        <v>23</v>
      </c>
      <c r="K396" s="253">
        <v>2020</v>
      </c>
      <c r="L396" s="253" t="s">
        <v>40</v>
      </c>
      <c r="M396" t="s">
        <v>24</v>
      </c>
      <c r="O396" s="253"/>
      <c r="P396" s="253"/>
      <c r="Q396" s="253"/>
      <c r="R396" s="253"/>
      <c r="S396" s="253"/>
      <c r="T396" s="253"/>
      <c r="U396" s="253"/>
      <c r="V396" s="253"/>
      <c r="W396" s="253"/>
      <c r="X396" s="253"/>
      <c r="Y396" s="253"/>
      <c r="Z396" s="253"/>
      <c r="AA396" s="253"/>
      <c r="AB396"/>
      <c r="AC396" s="254"/>
      <c r="AD396"/>
      <c r="AE396" s="254"/>
      <c r="AF396"/>
      <c r="AG396" s="254" t="s">
        <v>1186</v>
      </c>
      <c r="AH396" s="254"/>
      <c r="AI396" s="254">
        <v>931787247</v>
      </c>
      <c r="AJ396" s="254"/>
      <c r="AK396" s="254" t="s">
        <v>1335</v>
      </c>
      <c r="AL396" s="249"/>
      <c r="AM396" s="249"/>
      <c r="AN396" s="249"/>
      <c r="AO396" s="254"/>
      <c r="AP396" s="254"/>
      <c r="AQ396" s="254"/>
      <c r="AR396" s="254"/>
      <c r="AS396" s="254"/>
      <c r="AT396" s="254"/>
      <c r="AU396" s="254"/>
      <c r="AV396" s="254"/>
      <c r="AW396" s="254">
        <v>90010269736</v>
      </c>
    </row>
    <row r="397" spans="1:49" ht="20.25" customHeight="1" x14ac:dyDescent="0.25">
      <c r="A397" s="251">
        <v>428781</v>
      </c>
      <c r="B397" s="251" t="s">
        <v>1344</v>
      </c>
      <c r="C397" s="251" t="s">
        <v>290</v>
      </c>
      <c r="D397" s="251" t="s">
        <v>530</v>
      </c>
      <c r="E397" t="s">
        <v>80</v>
      </c>
      <c r="F397" s="252">
        <v>32161</v>
      </c>
      <c r="G397" s="253" t="s">
        <v>1345</v>
      </c>
      <c r="H397" s="253" t="s">
        <v>684</v>
      </c>
      <c r="I397" s="251" t="s">
        <v>112</v>
      </c>
      <c r="J397" s="253" t="s">
        <v>26</v>
      </c>
      <c r="K397" s="253">
        <v>2005</v>
      </c>
      <c r="L397" s="253" t="s">
        <v>28</v>
      </c>
      <c r="M397" t="s">
        <v>28</v>
      </c>
      <c r="O397" s="253"/>
      <c r="P397" s="253"/>
      <c r="Q397" s="253"/>
      <c r="R397" s="253"/>
      <c r="S397" s="253"/>
      <c r="T397" s="253"/>
      <c r="U397" s="253"/>
      <c r="V397" s="253"/>
      <c r="W397" s="253"/>
      <c r="X397" s="253"/>
      <c r="Y397" s="253"/>
      <c r="Z397" s="253"/>
      <c r="AA397" s="253"/>
      <c r="AB397"/>
      <c r="AC397" s="254"/>
      <c r="AD397"/>
      <c r="AE397" s="254"/>
      <c r="AF397"/>
      <c r="AG397" s="254" t="s">
        <v>1178</v>
      </c>
      <c r="AH397" s="254"/>
      <c r="AI397" s="254">
        <v>930951002</v>
      </c>
      <c r="AJ397" s="254"/>
      <c r="AK397" s="254" t="s">
        <v>244</v>
      </c>
      <c r="AL397" s="249"/>
      <c r="AM397" s="249"/>
      <c r="AN397" s="249"/>
      <c r="AO397" s="254"/>
      <c r="AP397" s="254"/>
      <c r="AQ397" s="254"/>
      <c r="AR397" s="254"/>
      <c r="AS397" s="254"/>
      <c r="AT397" s="254"/>
      <c r="AU397" s="254"/>
      <c r="AV397" s="254"/>
      <c r="AW397" s="254">
        <v>1030127653</v>
      </c>
    </row>
    <row r="398" spans="1:49" ht="20.25" customHeight="1" x14ac:dyDescent="0.25">
      <c r="A398" s="251">
        <v>428783</v>
      </c>
      <c r="B398" s="251" t="s">
        <v>1346</v>
      </c>
      <c r="C398" s="251" t="s">
        <v>872</v>
      </c>
      <c r="D398" s="251" t="s">
        <v>289</v>
      </c>
      <c r="E398" t="s">
        <v>80</v>
      </c>
      <c r="F398" s="252">
        <v>35193</v>
      </c>
      <c r="G398" s="253" t="s">
        <v>28</v>
      </c>
      <c r="H398" s="253" t="s">
        <v>25</v>
      </c>
      <c r="I398" s="251" t="s">
        <v>112</v>
      </c>
      <c r="J398" s="253" t="s">
        <v>26</v>
      </c>
      <c r="K398" s="253">
        <v>2016</v>
      </c>
      <c r="L398" s="253" t="s">
        <v>28</v>
      </c>
      <c r="M398" t="s">
        <v>28</v>
      </c>
      <c r="O398" s="253"/>
      <c r="P398" s="253"/>
      <c r="Q398" s="253"/>
      <c r="R398" s="253"/>
      <c r="S398" s="253"/>
      <c r="T398" s="253"/>
      <c r="U398" s="253"/>
      <c r="V398" s="253"/>
      <c r="W398" s="253"/>
      <c r="X398" s="253"/>
      <c r="Y398" s="253"/>
      <c r="Z398" s="253"/>
      <c r="AA398" s="253"/>
      <c r="AB398"/>
      <c r="AC398" s="254"/>
      <c r="AD398"/>
      <c r="AE398" s="254"/>
      <c r="AF398"/>
      <c r="AG398" s="254" t="s">
        <v>1178</v>
      </c>
      <c r="AH398" s="254"/>
      <c r="AI398" s="254">
        <v>956059038</v>
      </c>
      <c r="AJ398" s="254"/>
      <c r="AK398" s="254" t="s">
        <v>28</v>
      </c>
      <c r="AL398" s="249"/>
      <c r="AM398" s="249"/>
      <c r="AN398" s="249"/>
      <c r="AO398" s="254"/>
      <c r="AP398" s="254"/>
      <c r="AQ398" s="254"/>
      <c r="AR398" s="254"/>
      <c r="AS398" s="254"/>
      <c r="AT398" s="254"/>
      <c r="AU398" s="254"/>
      <c r="AV398" s="254"/>
      <c r="AW398" s="254">
        <v>1040114558</v>
      </c>
    </row>
    <row r="399" spans="1:49" ht="20.25" customHeight="1" x14ac:dyDescent="0.25">
      <c r="A399" s="251">
        <v>428784</v>
      </c>
      <c r="B399" s="251" t="s">
        <v>1347</v>
      </c>
      <c r="C399" s="251" t="s">
        <v>633</v>
      </c>
      <c r="D399" s="251" t="s">
        <v>406</v>
      </c>
      <c r="E399" t="s">
        <v>80</v>
      </c>
      <c r="F399" s="252">
        <v>38006</v>
      </c>
      <c r="G399" s="253" t="s">
        <v>1348</v>
      </c>
      <c r="H399" s="253" t="s">
        <v>25</v>
      </c>
      <c r="I399" s="251" t="s">
        <v>112</v>
      </c>
      <c r="J399" s="253" t="s">
        <v>26</v>
      </c>
      <c r="K399" s="253">
        <v>2021</v>
      </c>
      <c r="L399" s="253" t="s">
        <v>40</v>
      </c>
      <c r="M399" t="s">
        <v>40</v>
      </c>
      <c r="O399" s="253"/>
      <c r="P399" s="253"/>
      <c r="Q399" s="253"/>
      <c r="R399" s="253"/>
      <c r="S399" s="253"/>
      <c r="T399" s="253"/>
      <c r="U399" s="253"/>
      <c r="V399" s="253"/>
      <c r="W399" s="253"/>
      <c r="X399" s="253"/>
      <c r="Y399" s="253"/>
      <c r="Z399" s="253"/>
      <c r="AA399" s="253"/>
      <c r="AB399"/>
      <c r="AC399" s="254"/>
      <c r="AD399"/>
      <c r="AE399" s="254"/>
      <c r="AF399"/>
      <c r="AG399" s="254"/>
      <c r="AH399" s="254"/>
      <c r="AI399" s="254">
        <v>991496578</v>
      </c>
      <c r="AJ399" s="254"/>
      <c r="AK399" s="254"/>
      <c r="AL399" s="249"/>
      <c r="AM399" s="249"/>
      <c r="AN399" s="249"/>
      <c r="AO399" s="254"/>
      <c r="AP399" s="254"/>
      <c r="AQ399" s="254"/>
      <c r="AR399" s="254"/>
      <c r="AS399" s="254"/>
      <c r="AT399" s="254"/>
      <c r="AU399" s="254"/>
      <c r="AV399" s="254"/>
      <c r="AW399" s="254">
        <v>3210033261</v>
      </c>
    </row>
    <row r="400" spans="1:49" ht="20.25" customHeight="1" x14ac:dyDescent="0.25">
      <c r="A400" s="251">
        <v>428785</v>
      </c>
      <c r="B400" s="251" t="s">
        <v>1349</v>
      </c>
      <c r="C400" s="251" t="s">
        <v>333</v>
      </c>
      <c r="D400" s="251" t="s">
        <v>560</v>
      </c>
      <c r="E400" t="s">
        <v>79</v>
      </c>
      <c r="F400" s="252">
        <v>38078</v>
      </c>
      <c r="G400" s="253" t="s">
        <v>1350</v>
      </c>
      <c r="H400" s="253" t="s">
        <v>685</v>
      </c>
      <c r="I400" s="251" t="s">
        <v>112</v>
      </c>
      <c r="J400" s="253" t="s">
        <v>26</v>
      </c>
      <c r="K400" s="253">
        <v>2023</v>
      </c>
      <c r="L400" s="253" t="s">
        <v>28</v>
      </c>
      <c r="M400" t="s">
        <v>50</v>
      </c>
      <c r="O400" s="253"/>
      <c r="P400" s="253"/>
      <c r="Q400" s="253"/>
      <c r="R400" s="253"/>
      <c r="S400" s="253"/>
      <c r="T400" s="253"/>
      <c r="U400" s="253"/>
      <c r="V400" s="253"/>
      <c r="W400" s="253"/>
      <c r="X400" s="253"/>
      <c r="Y400" s="253"/>
      <c r="Z400" s="253"/>
      <c r="AA400" s="253"/>
      <c r="AB400"/>
      <c r="AC400" s="254"/>
      <c r="AD400"/>
      <c r="AE400" s="254"/>
      <c r="AF400"/>
      <c r="AG400" s="254" t="s">
        <v>379</v>
      </c>
      <c r="AH400" s="254"/>
      <c r="AI400" s="254">
        <v>931787247</v>
      </c>
      <c r="AJ400" s="254"/>
      <c r="AK400" s="254" t="s">
        <v>28</v>
      </c>
      <c r="AL400" s="249"/>
      <c r="AM400" s="249"/>
      <c r="AN400" s="249"/>
      <c r="AO400" s="254"/>
      <c r="AP400" s="254"/>
      <c r="AQ400" s="254"/>
      <c r="AR400" s="254"/>
      <c r="AS400" s="254"/>
      <c r="AT400" s="254"/>
      <c r="AU400" s="254"/>
      <c r="AV400" s="254"/>
      <c r="AW400" s="254">
        <v>5190036261</v>
      </c>
    </row>
    <row r="401" spans="1:49" ht="20.25" customHeight="1" x14ac:dyDescent="0.25">
      <c r="A401" s="251">
        <v>428786</v>
      </c>
      <c r="B401" s="251" t="s">
        <v>1351</v>
      </c>
      <c r="C401" s="251" t="s">
        <v>257</v>
      </c>
      <c r="D401" s="251" t="s">
        <v>649</v>
      </c>
      <c r="E401" t="s">
        <v>79</v>
      </c>
      <c r="F401" s="252">
        <v>37987</v>
      </c>
      <c r="G401" s="253" t="s">
        <v>1352</v>
      </c>
      <c r="H401" s="253" t="s">
        <v>685</v>
      </c>
      <c r="I401" s="251" t="s">
        <v>112</v>
      </c>
      <c r="J401" s="253" t="s">
        <v>23</v>
      </c>
      <c r="K401" s="253">
        <v>2021</v>
      </c>
      <c r="L401" s="253" t="s">
        <v>65</v>
      </c>
      <c r="M401" t="s">
        <v>65</v>
      </c>
      <c r="O401" s="253"/>
      <c r="P401" s="253"/>
      <c r="Q401" s="253"/>
      <c r="R401" s="253"/>
      <c r="S401" s="253"/>
      <c r="T401" s="253"/>
      <c r="U401" s="253"/>
      <c r="V401" s="253"/>
      <c r="W401" s="253"/>
      <c r="X401" s="253"/>
      <c r="Y401" s="253"/>
      <c r="Z401" s="253"/>
      <c r="AA401" s="253"/>
      <c r="AB401"/>
      <c r="AC401" s="254"/>
      <c r="AD401"/>
      <c r="AE401" s="254"/>
      <c r="AF401"/>
      <c r="AG401" s="254" t="s">
        <v>1178</v>
      </c>
      <c r="AH401" s="254"/>
      <c r="AI401" s="254">
        <v>982731302</v>
      </c>
      <c r="AJ401" s="254"/>
      <c r="AK401" s="254" t="s">
        <v>65</v>
      </c>
      <c r="AL401" s="249"/>
      <c r="AM401" s="249"/>
      <c r="AN401" s="249"/>
      <c r="AO401" s="254"/>
      <c r="AP401" s="254"/>
      <c r="AQ401" s="254"/>
      <c r="AR401" s="254"/>
      <c r="AS401" s="254"/>
      <c r="AT401" s="254"/>
      <c r="AU401" s="254"/>
      <c r="AV401" s="254"/>
      <c r="AW401" s="254">
        <v>8010132721</v>
      </c>
    </row>
    <row r="402" spans="1:49" ht="20.25" customHeight="1" x14ac:dyDescent="0.25">
      <c r="A402" s="251">
        <v>428787</v>
      </c>
      <c r="B402" s="251" t="s">
        <v>1353</v>
      </c>
      <c r="C402" s="251" t="s">
        <v>272</v>
      </c>
      <c r="D402" s="251" t="s">
        <v>318</v>
      </c>
      <c r="E402" t="s">
        <v>79</v>
      </c>
      <c r="F402" s="252">
        <v>31187</v>
      </c>
      <c r="G402" s="253" t="s">
        <v>28</v>
      </c>
      <c r="H402" s="253" t="s">
        <v>685</v>
      </c>
      <c r="I402" s="251" t="s">
        <v>112</v>
      </c>
      <c r="J402" s="253" t="s">
        <v>26</v>
      </c>
      <c r="K402" s="253">
        <v>2004</v>
      </c>
      <c r="L402" s="253" t="s">
        <v>28</v>
      </c>
      <c r="M402" t="s">
        <v>40</v>
      </c>
      <c r="O402" s="253"/>
      <c r="P402" s="253"/>
      <c r="Q402" s="253"/>
      <c r="R402" s="253"/>
      <c r="S402" s="253"/>
      <c r="T402" s="253"/>
      <c r="U402" s="253"/>
      <c r="V402" s="253"/>
      <c r="W402" s="253"/>
      <c r="X402" s="253"/>
      <c r="Y402" s="253"/>
      <c r="Z402" s="253"/>
      <c r="AA402" s="253"/>
      <c r="AB402"/>
      <c r="AC402" s="254"/>
      <c r="AD402"/>
      <c r="AE402" s="254"/>
      <c r="AF402"/>
      <c r="AG402" s="254" t="s">
        <v>1186</v>
      </c>
      <c r="AH402" s="254"/>
      <c r="AI402" s="254">
        <v>940402010</v>
      </c>
      <c r="AJ402" s="254"/>
      <c r="AK402" s="254" t="s">
        <v>1197</v>
      </c>
      <c r="AL402" s="249"/>
      <c r="AM402" s="249"/>
      <c r="AN402" s="249"/>
      <c r="AO402" s="254"/>
      <c r="AP402" s="254"/>
      <c r="AQ402" s="254"/>
      <c r="AR402" s="254"/>
      <c r="AS402" s="254"/>
      <c r="AT402" s="254"/>
      <c r="AU402" s="254"/>
      <c r="AV402" s="254"/>
      <c r="AW402" s="254">
        <v>3260004777</v>
      </c>
    </row>
    <row r="403" spans="1:49" ht="20.25" customHeight="1" x14ac:dyDescent="0.25">
      <c r="A403" s="251">
        <v>428788</v>
      </c>
      <c r="B403" s="251" t="s">
        <v>1354</v>
      </c>
      <c r="C403" s="251" t="s">
        <v>896</v>
      </c>
      <c r="D403" s="251" t="s">
        <v>1355</v>
      </c>
      <c r="E403" t="s">
        <v>80</v>
      </c>
      <c r="F403" s="252">
        <v>33239</v>
      </c>
      <c r="G403" s="253" t="s">
        <v>28</v>
      </c>
      <c r="H403" s="253" t="s">
        <v>683</v>
      </c>
      <c r="I403" s="251" t="s">
        <v>112</v>
      </c>
      <c r="J403" s="253" t="s">
        <v>26</v>
      </c>
      <c r="K403" s="253">
        <v>2009</v>
      </c>
      <c r="L403" s="253" t="s">
        <v>40</v>
      </c>
      <c r="M403" t="s">
        <v>28</v>
      </c>
      <c r="O403" s="253"/>
      <c r="P403" s="253"/>
      <c r="Q403" s="253"/>
      <c r="R403" s="253"/>
      <c r="S403" s="253"/>
      <c r="T403" s="253"/>
      <c r="U403" s="253"/>
      <c r="V403" s="253"/>
      <c r="W403" s="253"/>
      <c r="X403" s="253"/>
      <c r="Y403" s="253"/>
      <c r="Z403" s="253"/>
      <c r="AA403" s="253"/>
      <c r="AB403"/>
      <c r="AC403" s="254"/>
      <c r="AD403"/>
      <c r="AE403" s="254"/>
      <c r="AF403"/>
      <c r="AG403" s="254" t="s">
        <v>1186</v>
      </c>
      <c r="AH403" s="254"/>
      <c r="AI403" s="254">
        <v>968713084</v>
      </c>
      <c r="AJ403" s="254"/>
      <c r="AK403" s="254" t="s">
        <v>1356</v>
      </c>
      <c r="AL403" s="249"/>
      <c r="AM403" s="249"/>
      <c r="AN403" s="249"/>
      <c r="AO403" s="254"/>
      <c r="AP403" s="254"/>
      <c r="AQ403" s="254"/>
      <c r="AR403" s="254"/>
      <c r="AS403" s="254"/>
      <c r="AT403" s="254"/>
      <c r="AU403" s="254"/>
      <c r="AV403" s="254"/>
      <c r="AW403" s="254">
        <v>1040314573</v>
      </c>
    </row>
    <row r="404" spans="1:49" ht="20.25" customHeight="1" x14ac:dyDescent="0.25">
      <c r="A404" s="251">
        <v>428789</v>
      </c>
      <c r="B404" s="251" t="s">
        <v>1357</v>
      </c>
      <c r="C404" s="251" t="s">
        <v>245</v>
      </c>
      <c r="D404" s="251" t="s">
        <v>260</v>
      </c>
      <c r="E404" t="s">
        <v>80</v>
      </c>
      <c r="F404" s="252">
        <v>37773</v>
      </c>
      <c r="G404" s="253" t="s">
        <v>28</v>
      </c>
      <c r="H404" s="253" t="s">
        <v>685</v>
      </c>
      <c r="I404" s="251" t="s">
        <v>112</v>
      </c>
      <c r="J404" s="253" t="s">
        <v>26</v>
      </c>
      <c r="K404" s="253">
        <v>2023</v>
      </c>
      <c r="L404" s="253" t="s">
        <v>40</v>
      </c>
      <c r="M404" t="s">
        <v>28</v>
      </c>
      <c r="O404" s="253"/>
      <c r="P404" s="253"/>
      <c r="Q404" s="253"/>
      <c r="R404" s="253"/>
      <c r="S404" s="253"/>
      <c r="T404" s="253"/>
      <c r="U404" s="253"/>
      <c r="V404" s="253"/>
      <c r="W404" s="253"/>
      <c r="X404" s="253"/>
      <c r="Y404" s="253"/>
      <c r="Z404" s="253"/>
      <c r="AA404" s="253"/>
      <c r="AB404"/>
      <c r="AC404" s="254"/>
      <c r="AD404"/>
      <c r="AE404" s="254"/>
      <c r="AF404"/>
      <c r="AG404" s="254" t="s">
        <v>1178</v>
      </c>
      <c r="AH404" s="254"/>
      <c r="AI404" s="254">
        <v>951527426</v>
      </c>
      <c r="AJ404" s="254"/>
      <c r="AK404" s="254" t="s">
        <v>28</v>
      </c>
      <c r="AL404" s="249"/>
      <c r="AM404" s="249"/>
      <c r="AN404" s="249"/>
      <c r="AO404" s="254"/>
      <c r="AP404" s="254"/>
      <c r="AQ404" s="254"/>
      <c r="AR404" s="254"/>
      <c r="AS404" s="254"/>
      <c r="AT404" s="254"/>
      <c r="AU404" s="254"/>
      <c r="AV404" s="254"/>
      <c r="AW404" s="254">
        <v>1010754372</v>
      </c>
    </row>
    <row r="405" spans="1:49" ht="20.25" customHeight="1" x14ac:dyDescent="0.25">
      <c r="A405" s="251">
        <v>428790</v>
      </c>
      <c r="B405" s="251" t="s">
        <v>1358</v>
      </c>
      <c r="C405" s="251" t="s">
        <v>464</v>
      </c>
      <c r="D405" s="251" t="s">
        <v>344</v>
      </c>
      <c r="E405" t="s">
        <v>80</v>
      </c>
      <c r="F405" s="252">
        <v>37636</v>
      </c>
      <c r="G405" s="253" t="s">
        <v>28</v>
      </c>
      <c r="H405" s="253" t="s">
        <v>685</v>
      </c>
      <c r="I405" s="251" t="s">
        <v>112</v>
      </c>
      <c r="J405" s="253" t="s">
        <v>26</v>
      </c>
      <c r="K405" s="253">
        <v>2015</v>
      </c>
      <c r="L405" s="253" t="s">
        <v>28</v>
      </c>
      <c r="M405" t="s">
        <v>28</v>
      </c>
      <c r="O405" s="253"/>
      <c r="P405" s="253"/>
      <c r="Q405" s="253"/>
      <c r="R405" s="253"/>
      <c r="S405" s="253"/>
      <c r="T405" s="253"/>
      <c r="U405" s="253"/>
      <c r="V405" s="253"/>
      <c r="W405" s="253"/>
      <c r="X405" s="253"/>
      <c r="Y405" s="253"/>
      <c r="Z405" s="253"/>
      <c r="AA405" s="253"/>
      <c r="AB405"/>
      <c r="AC405" s="254"/>
      <c r="AD405"/>
      <c r="AE405" s="254"/>
      <c r="AF405"/>
      <c r="AG405" s="254" t="s">
        <v>1178</v>
      </c>
      <c r="AH405" s="254"/>
      <c r="AI405" s="254">
        <v>933448648</v>
      </c>
      <c r="AJ405" s="254"/>
      <c r="AK405" s="254" t="s">
        <v>28</v>
      </c>
      <c r="AL405" s="249"/>
      <c r="AM405" s="249"/>
      <c r="AN405" s="249"/>
      <c r="AO405" s="254"/>
      <c r="AP405" s="254"/>
      <c r="AQ405" s="254"/>
      <c r="AR405" s="254"/>
      <c r="AS405" s="254"/>
      <c r="AT405" s="254"/>
      <c r="AU405" s="254"/>
      <c r="AV405" s="254"/>
      <c r="AW405" s="254">
        <v>1030434245</v>
      </c>
    </row>
    <row r="406" spans="1:49" ht="20.25" customHeight="1" x14ac:dyDescent="0.25">
      <c r="A406" s="251">
        <v>428791</v>
      </c>
      <c r="B406" s="251" t="s">
        <v>1359</v>
      </c>
      <c r="C406" s="251" t="s">
        <v>873</v>
      </c>
      <c r="D406" s="251" t="s">
        <v>907</v>
      </c>
      <c r="E406" t="s">
        <v>79</v>
      </c>
      <c r="F406" s="252">
        <v>36892</v>
      </c>
      <c r="G406" s="253" t="s">
        <v>28</v>
      </c>
      <c r="H406" s="253" t="s">
        <v>685</v>
      </c>
      <c r="I406" s="251" t="s">
        <v>112</v>
      </c>
      <c r="J406" s="253" t="s">
        <v>26</v>
      </c>
      <c r="K406" s="253">
        <v>2021</v>
      </c>
      <c r="L406" s="253" t="s">
        <v>28</v>
      </c>
      <c r="M406" t="s">
        <v>28</v>
      </c>
      <c r="O406" s="253"/>
      <c r="P406" s="253"/>
      <c r="Q406" s="253"/>
      <c r="R406" s="253"/>
      <c r="S406" s="253"/>
      <c r="T406" s="253"/>
      <c r="U406" s="253"/>
      <c r="V406" s="253"/>
      <c r="W406" s="253"/>
      <c r="X406" s="253"/>
      <c r="Y406" s="253"/>
      <c r="Z406" s="253"/>
      <c r="AA406" s="253"/>
      <c r="AB406"/>
      <c r="AC406" s="254"/>
      <c r="AD406"/>
      <c r="AE406" s="254"/>
      <c r="AF406"/>
      <c r="AG406" s="254" t="s">
        <v>1186</v>
      </c>
      <c r="AH406" s="254"/>
      <c r="AI406" s="254">
        <v>997541531</v>
      </c>
      <c r="AJ406" s="254"/>
      <c r="AK406" s="254" t="s">
        <v>1360</v>
      </c>
      <c r="AL406" s="249"/>
      <c r="AM406" s="249"/>
      <c r="AN406" s="249"/>
      <c r="AO406" s="254"/>
      <c r="AP406" s="254"/>
      <c r="AQ406" s="254"/>
      <c r="AR406" s="254"/>
      <c r="AS406" s="254"/>
      <c r="AT406" s="254"/>
      <c r="AU406" s="254"/>
      <c r="AV406" s="254"/>
      <c r="AW406" s="254">
        <v>1030086682</v>
      </c>
    </row>
    <row r="407" spans="1:49" ht="20.25" customHeight="1" x14ac:dyDescent="0.25">
      <c r="A407" s="251">
        <v>428792</v>
      </c>
      <c r="B407" s="251" t="s">
        <v>1361</v>
      </c>
      <c r="C407" s="251" t="s">
        <v>959</v>
      </c>
      <c r="D407" s="251" t="s">
        <v>1362</v>
      </c>
      <c r="E407" t="s">
        <v>79</v>
      </c>
      <c r="F407" s="252">
        <v>29038</v>
      </c>
      <c r="G407" s="253" t="s">
        <v>604</v>
      </c>
      <c r="H407" s="253" t="s">
        <v>685</v>
      </c>
      <c r="I407" s="251" t="s">
        <v>112</v>
      </c>
      <c r="J407" s="253" t="s">
        <v>23</v>
      </c>
      <c r="K407" s="253">
        <v>1997</v>
      </c>
      <c r="L407" s="253" t="s">
        <v>40</v>
      </c>
      <c r="M407" t="s">
        <v>78</v>
      </c>
      <c r="O407" s="253"/>
      <c r="P407" s="253"/>
      <c r="Q407" s="253"/>
      <c r="R407" s="253"/>
      <c r="S407" s="253"/>
      <c r="T407" s="253"/>
      <c r="U407" s="253"/>
      <c r="V407" s="253"/>
      <c r="W407" s="253"/>
      <c r="X407" s="253"/>
      <c r="Y407" s="253"/>
      <c r="Z407" s="253"/>
      <c r="AA407" s="253"/>
      <c r="AB407"/>
      <c r="AC407" s="254"/>
      <c r="AD407"/>
      <c r="AE407" s="254"/>
      <c r="AF407"/>
      <c r="AG407" s="254" t="s">
        <v>1186</v>
      </c>
      <c r="AH407" s="254"/>
      <c r="AI407" s="254">
        <v>999261760</v>
      </c>
      <c r="AJ407" s="254"/>
      <c r="AK407" s="254" t="s">
        <v>604</v>
      </c>
      <c r="AL407" s="249"/>
      <c r="AM407" s="249"/>
      <c r="AN407" s="249"/>
      <c r="AO407" s="254"/>
      <c r="AP407" s="254"/>
      <c r="AQ407" s="254"/>
      <c r="AR407" s="254"/>
      <c r="AS407" s="254"/>
      <c r="AT407" s="254"/>
      <c r="AU407" s="254"/>
      <c r="AV407" s="254"/>
      <c r="AW407" s="254">
        <v>14030007035</v>
      </c>
    </row>
    <row r="408" spans="1:49" ht="20.25" customHeight="1" x14ac:dyDescent="0.25">
      <c r="A408" s="251">
        <v>428793</v>
      </c>
      <c r="B408" s="251" t="s">
        <v>1363</v>
      </c>
      <c r="C408" s="251" t="s">
        <v>245</v>
      </c>
      <c r="D408" s="251" t="s">
        <v>266</v>
      </c>
      <c r="E408" t="s">
        <v>79</v>
      </c>
      <c r="F408" s="252">
        <v>30463</v>
      </c>
      <c r="G408" s="253" t="s">
        <v>270</v>
      </c>
      <c r="H408" s="253" t="s">
        <v>686</v>
      </c>
      <c r="I408" s="251" t="s">
        <v>112</v>
      </c>
      <c r="J408" s="253" t="s">
        <v>26</v>
      </c>
      <c r="K408" s="253">
        <v>2001</v>
      </c>
      <c r="L408" s="253" t="s">
        <v>78</v>
      </c>
      <c r="M408" t="s">
        <v>78</v>
      </c>
      <c r="O408" s="253"/>
      <c r="P408" s="253"/>
      <c r="Q408" s="253"/>
      <c r="R408" s="253"/>
      <c r="S408" s="253"/>
      <c r="T408" s="253"/>
      <c r="U408" s="253"/>
      <c r="V408" s="253"/>
      <c r="W408" s="253"/>
      <c r="X408" s="253"/>
      <c r="Y408" s="253"/>
      <c r="Z408" s="253"/>
      <c r="AA408" s="253"/>
      <c r="AB408"/>
      <c r="AC408" s="254"/>
      <c r="AD408"/>
      <c r="AE408" s="254"/>
      <c r="AF408"/>
      <c r="AG408" s="254" t="s">
        <v>1194</v>
      </c>
      <c r="AH408" s="254"/>
      <c r="AI408" s="254">
        <v>994870705</v>
      </c>
      <c r="AJ408" s="254"/>
      <c r="AK408" s="254" t="s">
        <v>28</v>
      </c>
      <c r="AL408" s="249"/>
      <c r="AM408" s="249"/>
      <c r="AN408" s="249"/>
      <c r="AO408" s="254"/>
      <c r="AP408" s="254"/>
      <c r="AQ408" s="254"/>
      <c r="AR408" s="254"/>
      <c r="AS408" s="254"/>
      <c r="AT408" s="254"/>
      <c r="AU408" s="254"/>
      <c r="AV408" s="254"/>
      <c r="AW408" s="254">
        <v>14050020285</v>
      </c>
    </row>
    <row r="409" spans="1:49" ht="20.25" customHeight="1" x14ac:dyDescent="0.25">
      <c r="A409" s="251">
        <v>428794</v>
      </c>
      <c r="B409" s="251" t="s">
        <v>1364</v>
      </c>
      <c r="C409" s="251" t="s">
        <v>245</v>
      </c>
      <c r="D409" s="251" t="s">
        <v>296</v>
      </c>
      <c r="E409" t="s">
        <v>79</v>
      </c>
      <c r="F409" s="252">
        <v>38363</v>
      </c>
      <c r="G409" s="253" t="s">
        <v>47</v>
      </c>
      <c r="H409" s="253" t="s">
        <v>685</v>
      </c>
      <c r="I409" s="251" t="s">
        <v>112</v>
      </c>
      <c r="J409" s="253" t="s">
        <v>26</v>
      </c>
      <c r="K409" s="253">
        <v>2023</v>
      </c>
      <c r="L409" s="253" t="s">
        <v>40</v>
      </c>
      <c r="M409" t="s">
        <v>47</v>
      </c>
      <c r="O409" s="253"/>
      <c r="P409" s="253"/>
      <c r="Q409" s="253"/>
      <c r="R409" s="253"/>
      <c r="S409" s="253"/>
      <c r="T409" s="253"/>
      <c r="U409" s="253"/>
      <c r="V409" s="253"/>
      <c r="W409" s="253"/>
      <c r="X409" s="253"/>
      <c r="Y409" s="253"/>
      <c r="Z409" s="253"/>
      <c r="AA409" s="253"/>
      <c r="AB409"/>
      <c r="AC409" s="254"/>
      <c r="AD409"/>
      <c r="AE409" s="254"/>
      <c r="AF409"/>
      <c r="AG409" s="254" t="s">
        <v>47</v>
      </c>
      <c r="AH409" s="254"/>
      <c r="AI409" s="254">
        <v>936022361</v>
      </c>
      <c r="AJ409" s="254"/>
      <c r="AK409" s="254" t="s">
        <v>28</v>
      </c>
      <c r="AL409" s="249"/>
      <c r="AM409" s="249"/>
      <c r="AN409" s="249"/>
      <c r="AO409" s="254"/>
      <c r="AP409" s="254"/>
      <c r="AQ409" s="254"/>
      <c r="AR409" s="254"/>
      <c r="AS409" s="254"/>
      <c r="AT409" s="254"/>
      <c r="AU409" s="254"/>
      <c r="AV409" s="254"/>
      <c r="AW409" s="254">
        <v>4010885911</v>
      </c>
    </row>
    <row r="410" spans="1:49" ht="20.25" customHeight="1" x14ac:dyDescent="0.25">
      <c r="A410" s="251">
        <v>428796</v>
      </c>
      <c r="B410" s="251" t="s">
        <v>1365</v>
      </c>
      <c r="C410" s="251" t="s">
        <v>968</v>
      </c>
      <c r="D410" s="251" t="s">
        <v>1366</v>
      </c>
      <c r="E410" t="s">
        <v>79</v>
      </c>
      <c r="F410" s="252">
        <v>31608</v>
      </c>
      <c r="G410" s="253" t="s">
        <v>28</v>
      </c>
      <c r="H410" s="253" t="s">
        <v>686</v>
      </c>
      <c r="I410" s="251" t="s">
        <v>112</v>
      </c>
      <c r="J410" s="253" t="s">
        <v>23</v>
      </c>
      <c r="K410" s="253">
        <v>2004</v>
      </c>
      <c r="L410" s="253" t="s">
        <v>28</v>
      </c>
      <c r="M410" t="s">
        <v>57</v>
      </c>
      <c r="O410" s="253"/>
      <c r="P410" s="253"/>
      <c r="Q410" s="253"/>
      <c r="R410" s="253"/>
      <c r="S410" s="253"/>
      <c r="T410" s="253"/>
      <c r="U410" s="253"/>
      <c r="V410" s="253"/>
      <c r="W410" s="253"/>
      <c r="X410" s="253"/>
      <c r="Y410" s="253"/>
      <c r="Z410" s="253"/>
      <c r="AA410" s="253"/>
      <c r="AB410"/>
      <c r="AC410" s="254"/>
      <c r="AD410"/>
      <c r="AE410" s="254"/>
      <c r="AF410"/>
      <c r="AG410" s="254" t="s">
        <v>556</v>
      </c>
      <c r="AH410" s="254"/>
      <c r="AI410" s="254">
        <v>993221303</v>
      </c>
      <c r="AJ410" s="254"/>
      <c r="AK410" s="254" t="s">
        <v>28</v>
      </c>
      <c r="AL410" s="249"/>
      <c r="AM410" s="249"/>
      <c r="AN410" s="249"/>
      <c r="AO410" s="254"/>
      <c r="AP410" s="254"/>
      <c r="AQ410" s="254"/>
      <c r="AR410" s="254"/>
      <c r="AS410" s="254"/>
      <c r="AT410" s="254"/>
      <c r="AU410" s="254"/>
      <c r="AV410" s="254"/>
      <c r="AW410" s="254">
        <v>6110039850</v>
      </c>
    </row>
    <row r="411" spans="1:49" ht="20.25" customHeight="1" x14ac:dyDescent="0.25">
      <c r="A411" s="251">
        <v>428797</v>
      </c>
      <c r="B411" s="251" t="s">
        <v>1367</v>
      </c>
      <c r="C411" s="251" t="s">
        <v>271</v>
      </c>
      <c r="D411" s="251" t="s">
        <v>1368</v>
      </c>
      <c r="E411" t="s">
        <v>80</v>
      </c>
      <c r="F411" s="252">
        <v>38533</v>
      </c>
      <c r="G411" s="253" t="s">
        <v>28</v>
      </c>
      <c r="H411" s="253" t="s">
        <v>686</v>
      </c>
      <c r="I411" s="251" t="s">
        <v>112</v>
      </c>
      <c r="J411" s="253" t="s">
        <v>23</v>
      </c>
      <c r="K411" s="253">
        <v>2023</v>
      </c>
      <c r="L411" s="253" t="s">
        <v>28</v>
      </c>
      <c r="M411" t="s">
        <v>57</v>
      </c>
      <c r="O411" s="253"/>
      <c r="P411" s="253"/>
      <c r="Q411" s="253"/>
      <c r="R411" s="253"/>
      <c r="S411" s="253"/>
      <c r="T411" s="253"/>
      <c r="U411" s="253"/>
      <c r="V411" s="253"/>
      <c r="W411" s="253"/>
      <c r="X411" s="253"/>
      <c r="Y411" s="253"/>
      <c r="Z411" s="253"/>
      <c r="AA411" s="253"/>
      <c r="AB411"/>
      <c r="AC411" s="254"/>
      <c r="AD411"/>
      <c r="AE411" s="254"/>
      <c r="AF411"/>
      <c r="AG411" s="254"/>
      <c r="AH411" s="254"/>
      <c r="AI411" s="254">
        <v>946113479</v>
      </c>
      <c r="AJ411" s="254"/>
      <c r="AK411" s="254" t="s">
        <v>28</v>
      </c>
      <c r="AL411" s="249"/>
      <c r="AM411" s="249"/>
      <c r="AN411" s="249"/>
      <c r="AO411" s="254"/>
      <c r="AP411" s="254"/>
      <c r="AQ411" s="254"/>
      <c r="AR411" s="254"/>
      <c r="AS411" s="254"/>
      <c r="AT411" s="254"/>
      <c r="AU411" s="254"/>
      <c r="AV411" s="254"/>
      <c r="AW411" s="254">
        <v>6110080358</v>
      </c>
    </row>
    <row r="412" spans="1:49" ht="20.25" customHeight="1" x14ac:dyDescent="0.25">
      <c r="A412" s="251">
        <v>428798</v>
      </c>
      <c r="B412" s="251" t="s">
        <v>1369</v>
      </c>
      <c r="C412" s="251" t="s">
        <v>286</v>
      </c>
      <c r="D412" s="251" t="s">
        <v>252</v>
      </c>
      <c r="E412" t="s">
        <v>79</v>
      </c>
      <c r="F412" s="252">
        <v>34700</v>
      </c>
      <c r="G412" s="253" t="s">
        <v>28</v>
      </c>
      <c r="H412" s="253" t="s">
        <v>685</v>
      </c>
      <c r="I412" s="251" t="s">
        <v>112</v>
      </c>
      <c r="J412" s="253" t="s">
        <v>23</v>
      </c>
      <c r="K412" s="253">
        <v>2013</v>
      </c>
      <c r="L412" s="253" t="s">
        <v>28</v>
      </c>
      <c r="M412" t="s">
        <v>28</v>
      </c>
      <c r="O412" s="253"/>
      <c r="P412" s="253"/>
      <c r="Q412" s="253"/>
      <c r="R412" s="253"/>
      <c r="S412" s="253"/>
      <c r="T412" s="253"/>
      <c r="U412" s="253"/>
      <c r="V412" s="253"/>
      <c r="W412" s="253"/>
      <c r="X412" s="253"/>
      <c r="Y412" s="253"/>
      <c r="Z412" s="253"/>
      <c r="AA412" s="253"/>
      <c r="AB412"/>
      <c r="AC412" s="254"/>
      <c r="AD412"/>
      <c r="AE412" s="254"/>
      <c r="AF412"/>
      <c r="AG412" s="254" t="s">
        <v>1196</v>
      </c>
      <c r="AH412" s="254"/>
      <c r="AI412" s="254">
        <v>938077748</v>
      </c>
      <c r="AJ412" s="254"/>
      <c r="AK412" s="254" t="s">
        <v>1229</v>
      </c>
      <c r="AL412" s="249"/>
      <c r="AM412" s="249"/>
      <c r="AN412" s="249"/>
      <c r="AO412" s="254"/>
      <c r="AP412" s="254"/>
      <c r="AQ412" s="254"/>
      <c r="AR412" s="254"/>
      <c r="AS412" s="254"/>
      <c r="AT412" s="254"/>
      <c r="AU412" s="254"/>
      <c r="AV412" s="254"/>
      <c r="AW412" s="254">
        <v>1010535507</v>
      </c>
    </row>
    <row r="413" spans="1:49" ht="20.25" customHeight="1" x14ac:dyDescent="0.25">
      <c r="A413" s="251">
        <v>428799</v>
      </c>
      <c r="B413" s="251" t="s">
        <v>1370</v>
      </c>
      <c r="C413" s="251" t="s">
        <v>257</v>
      </c>
      <c r="D413" s="251" t="s">
        <v>578</v>
      </c>
      <c r="E413" t="s">
        <v>79</v>
      </c>
      <c r="F413" s="252">
        <v>37997</v>
      </c>
      <c r="G413" s="253" t="s">
        <v>28</v>
      </c>
      <c r="H413" s="253" t="s">
        <v>685</v>
      </c>
      <c r="I413" s="251" t="s">
        <v>112</v>
      </c>
      <c r="J413" s="253" t="s">
        <v>26</v>
      </c>
      <c r="K413" s="253">
        <v>2020</v>
      </c>
      <c r="L413" s="253" t="s">
        <v>28</v>
      </c>
      <c r="M413" t="s">
        <v>28</v>
      </c>
      <c r="O413" s="253"/>
      <c r="P413" s="253"/>
      <c r="Q413" s="253"/>
      <c r="R413" s="253"/>
      <c r="S413" s="253"/>
      <c r="T413" s="253"/>
      <c r="U413" s="253"/>
      <c r="V413" s="253"/>
      <c r="W413" s="253"/>
      <c r="X413" s="253"/>
      <c r="Y413" s="253"/>
      <c r="Z413" s="253"/>
      <c r="AA413" s="253"/>
      <c r="AB413"/>
      <c r="AC413" s="254"/>
      <c r="AD413"/>
      <c r="AE413" s="254"/>
      <c r="AF413"/>
      <c r="AG413" s="254" t="s">
        <v>1371</v>
      </c>
      <c r="AH413" s="254"/>
      <c r="AI413" s="254">
        <v>954148597</v>
      </c>
      <c r="AJ413" s="254"/>
      <c r="AK413" s="254" t="s">
        <v>1372</v>
      </c>
      <c r="AL413" s="249"/>
      <c r="AM413" s="249"/>
      <c r="AN413" s="249"/>
      <c r="AO413" s="254"/>
      <c r="AP413" s="254"/>
      <c r="AQ413" s="254"/>
      <c r="AR413" s="254"/>
      <c r="AS413" s="254"/>
      <c r="AT413" s="254"/>
      <c r="AU413" s="254"/>
      <c r="AV413" s="254"/>
      <c r="AW413" s="254">
        <v>1020253599</v>
      </c>
    </row>
    <row r="414" spans="1:49" ht="20.25" customHeight="1" x14ac:dyDescent="0.25">
      <c r="A414" s="251">
        <v>428800</v>
      </c>
      <c r="B414" s="251" t="s">
        <v>1373</v>
      </c>
      <c r="C414" s="251" t="s">
        <v>860</v>
      </c>
      <c r="D414" s="251" t="s">
        <v>285</v>
      </c>
      <c r="E414" t="s">
        <v>80</v>
      </c>
      <c r="F414" s="252">
        <v>32761</v>
      </c>
      <c r="G414" s="253" t="s">
        <v>297</v>
      </c>
      <c r="H414" s="253" t="s">
        <v>683</v>
      </c>
      <c r="I414" s="251" t="s">
        <v>112</v>
      </c>
      <c r="J414" s="253" t="s">
        <v>23</v>
      </c>
      <c r="K414" s="253">
        <v>2008</v>
      </c>
      <c r="L414" s="253" t="s">
        <v>40</v>
      </c>
      <c r="M414" t="s">
        <v>40</v>
      </c>
      <c r="O414" s="253"/>
      <c r="P414" s="253"/>
      <c r="Q414" s="253"/>
      <c r="R414" s="253"/>
      <c r="S414" s="253"/>
      <c r="T414" s="253"/>
      <c r="U414" s="253"/>
      <c r="V414" s="253"/>
      <c r="W414" s="253"/>
      <c r="X414" s="253"/>
      <c r="Y414" s="253"/>
      <c r="Z414" s="253"/>
      <c r="AA414" s="253"/>
      <c r="AB414"/>
      <c r="AC414" s="254"/>
      <c r="AD414"/>
      <c r="AE414" s="254"/>
      <c r="AF414"/>
      <c r="AG414" s="254" t="s">
        <v>1186</v>
      </c>
      <c r="AH414" s="254"/>
      <c r="AI414" s="254">
        <v>954646982</v>
      </c>
      <c r="AJ414" s="254"/>
      <c r="AK414" s="254" t="s">
        <v>1374</v>
      </c>
      <c r="AL414" s="249"/>
      <c r="AM414" s="249"/>
      <c r="AN414" s="249"/>
      <c r="AO414" s="254"/>
      <c r="AP414" s="254"/>
      <c r="AQ414" s="254"/>
      <c r="AR414" s="254"/>
      <c r="AS414" s="254"/>
      <c r="AT414" s="254"/>
      <c r="AU414" s="254"/>
      <c r="AV414" s="254"/>
      <c r="AW414" s="254">
        <v>3080034636</v>
      </c>
    </row>
    <row r="415" spans="1:49" ht="20.25" customHeight="1" x14ac:dyDescent="0.25">
      <c r="A415" s="251">
        <v>428802</v>
      </c>
      <c r="B415" s="251" t="s">
        <v>1375</v>
      </c>
      <c r="C415" s="251" t="s">
        <v>593</v>
      </c>
      <c r="D415" s="251" t="s">
        <v>1376</v>
      </c>
      <c r="E415" t="s">
        <v>79</v>
      </c>
      <c r="F415" s="252">
        <v>38525</v>
      </c>
      <c r="G415" s="253" t="s">
        <v>28</v>
      </c>
      <c r="H415" s="253" t="s">
        <v>706</v>
      </c>
      <c r="I415" s="251" t="s">
        <v>112</v>
      </c>
      <c r="J415" s="253" t="s">
        <v>23</v>
      </c>
      <c r="K415" s="253">
        <v>2023</v>
      </c>
      <c r="L415" s="253" t="s">
        <v>28</v>
      </c>
      <c r="M415" t="s">
        <v>70</v>
      </c>
      <c r="O415" s="253"/>
      <c r="P415" s="253"/>
      <c r="Q415" s="253"/>
      <c r="R415" s="253"/>
      <c r="S415" s="253"/>
      <c r="T415" s="253"/>
      <c r="U415" s="253"/>
      <c r="V415" s="253"/>
      <c r="W415" s="253"/>
      <c r="X415" s="253"/>
      <c r="Y415" s="253"/>
      <c r="Z415" s="253"/>
      <c r="AA415" s="253"/>
      <c r="AB415"/>
      <c r="AC415" s="254"/>
      <c r="AD415"/>
      <c r="AE415" s="254"/>
      <c r="AF415"/>
      <c r="AG415" s="254" t="s">
        <v>1377</v>
      </c>
      <c r="AH415" s="254"/>
      <c r="AI415" s="254">
        <v>939743249</v>
      </c>
      <c r="AJ415" s="254"/>
      <c r="AK415" s="254" t="s">
        <v>28</v>
      </c>
      <c r="AL415" s="249"/>
      <c r="AM415" s="249"/>
      <c r="AN415" s="249"/>
      <c r="AO415" s="254"/>
      <c r="AP415" s="254"/>
      <c r="AQ415" s="254"/>
      <c r="AR415" s="254"/>
      <c r="AS415" s="254"/>
      <c r="AT415" s="254"/>
      <c r="AU415" s="254"/>
      <c r="AV415" s="254"/>
      <c r="AW415" s="254">
        <v>10220050872</v>
      </c>
    </row>
    <row r="416" spans="1:49" ht="20.25" customHeight="1" x14ac:dyDescent="0.25">
      <c r="A416" s="251">
        <v>428803</v>
      </c>
      <c r="B416" s="251" t="s">
        <v>1378</v>
      </c>
      <c r="C416" s="251" t="s">
        <v>442</v>
      </c>
      <c r="D416" s="251" t="s">
        <v>397</v>
      </c>
      <c r="E416" t="s">
        <v>79</v>
      </c>
      <c r="F416" s="252">
        <v>38093</v>
      </c>
      <c r="G416" s="253" t="s">
        <v>1379</v>
      </c>
      <c r="H416" s="253" t="s">
        <v>683</v>
      </c>
      <c r="I416" s="251" t="s">
        <v>112</v>
      </c>
      <c r="J416" s="253" t="s">
        <v>23</v>
      </c>
      <c r="K416" s="253" t="s">
        <v>1380</v>
      </c>
      <c r="L416" s="253" t="s">
        <v>28</v>
      </c>
      <c r="M416" t="s">
        <v>24</v>
      </c>
      <c r="O416" s="253"/>
      <c r="P416" s="253"/>
      <c r="Q416" s="253"/>
      <c r="R416" s="253"/>
      <c r="S416" s="253"/>
      <c r="T416" s="253"/>
      <c r="U416" s="253"/>
      <c r="V416" s="253"/>
      <c r="W416" s="253"/>
      <c r="X416" s="253"/>
      <c r="Y416" s="253"/>
      <c r="Z416" s="253"/>
      <c r="AA416" s="253"/>
      <c r="AB416"/>
      <c r="AC416" s="254"/>
      <c r="AD416"/>
      <c r="AE416" s="254"/>
      <c r="AF416"/>
      <c r="AG416" s="254" t="s">
        <v>1381</v>
      </c>
      <c r="AH416" s="254"/>
      <c r="AI416" s="254">
        <v>981673494</v>
      </c>
      <c r="AJ416" s="254"/>
      <c r="AK416" s="254" t="s">
        <v>40</v>
      </c>
      <c r="AL416" s="249"/>
      <c r="AM416" s="249"/>
      <c r="AN416" s="249"/>
      <c r="AO416" s="254"/>
      <c r="AP416" s="254"/>
      <c r="AQ416" s="254"/>
      <c r="AR416" s="254"/>
      <c r="AS416" s="254"/>
      <c r="AT416" s="254"/>
      <c r="AU416" s="254"/>
      <c r="AV416" s="254"/>
      <c r="AW416" s="254">
        <v>10280020678</v>
      </c>
    </row>
    <row r="417" spans="1:49" ht="20.25" customHeight="1" x14ac:dyDescent="0.25">
      <c r="A417" s="251">
        <v>428804</v>
      </c>
      <c r="B417" s="251" t="s">
        <v>1382</v>
      </c>
      <c r="C417" s="251" t="s">
        <v>257</v>
      </c>
      <c r="D417" s="251" t="s">
        <v>1383</v>
      </c>
      <c r="E417" t="s">
        <v>79</v>
      </c>
      <c r="F417" s="252">
        <v>37914</v>
      </c>
      <c r="G417" s="253" t="s">
        <v>1384</v>
      </c>
      <c r="H417" s="253" t="s">
        <v>687</v>
      </c>
      <c r="I417" s="251" t="s">
        <v>112</v>
      </c>
      <c r="J417" s="253" t="s">
        <v>23</v>
      </c>
      <c r="K417" s="253">
        <v>2021</v>
      </c>
      <c r="L417" s="253" t="s">
        <v>28</v>
      </c>
      <c r="M417" t="s">
        <v>37</v>
      </c>
      <c r="O417" s="253"/>
      <c r="P417" s="253"/>
      <c r="Q417" s="253"/>
      <c r="R417" s="253"/>
      <c r="S417" s="253"/>
      <c r="T417" s="253"/>
      <c r="U417" s="253"/>
      <c r="V417" s="253"/>
      <c r="W417" s="253"/>
      <c r="X417" s="253"/>
      <c r="Y417" s="253"/>
      <c r="Z417" s="253"/>
      <c r="AA417" s="253"/>
      <c r="AB417"/>
      <c r="AC417" s="254"/>
      <c r="AD417"/>
      <c r="AE417" s="254"/>
      <c r="AF417"/>
      <c r="AG417" s="254" t="s">
        <v>1385</v>
      </c>
      <c r="AH417" s="254"/>
      <c r="AI417" s="254">
        <v>959281735</v>
      </c>
      <c r="AJ417" s="254"/>
      <c r="AK417" s="254" t="s">
        <v>28</v>
      </c>
      <c r="AL417" s="249"/>
      <c r="AM417" s="249"/>
      <c r="AN417" s="249"/>
      <c r="AO417" s="254"/>
      <c r="AP417" s="254"/>
      <c r="AQ417" s="254"/>
      <c r="AR417" s="254"/>
      <c r="AS417" s="254"/>
      <c r="AT417" s="254"/>
      <c r="AU417" s="254"/>
      <c r="AV417" s="254"/>
      <c r="AW417" s="254">
        <v>2120165724</v>
      </c>
    </row>
    <row r="418" spans="1:49" ht="20.25" customHeight="1" x14ac:dyDescent="0.25">
      <c r="A418" s="251">
        <v>428805</v>
      </c>
      <c r="B418" s="251" t="s">
        <v>1386</v>
      </c>
      <c r="C418" s="251" t="s">
        <v>257</v>
      </c>
      <c r="D418" s="251" t="s">
        <v>560</v>
      </c>
      <c r="E418" t="s">
        <v>80</v>
      </c>
      <c r="F418" s="252">
        <v>29297</v>
      </c>
      <c r="G418" s="253" t="s">
        <v>470</v>
      </c>
      <c r="H418" s="253" t="s">
        <v>685</v>
      </c>
      <c r="I418" s="251" t="s">
        <v>112</v>
      </c>
      <c r="J418" s="253" t="s">
        <v>23</v>
      </c>
      <c r="K418" s="253">
        <v>1998</v>
      </c>
      <c r="L418" s="253" t="s">
        <v>28</v>
      </c>
      <c r="M418" t="s">
        <v>24</v>
      </c>
      <c r="O418" s="253"/>
      <c r="P418" s="253"/>
      <c r="Q418" s="253"/>
      <c r="R418" s="253"/>
      <c r="S418" s="253"/>
      <c r="T418" s="253"/>
      <c r="U418" s="253"/>
      <c r="V418" s="253"/>
      <c r="W418" s="253"/>
      <c r="X418" s="253"/>
      <c r="Y418" s="253"/>
      <c r="Z418" s="253"/>
      <c r="AA418" s="253"/>
      <c r="AB418"/>
      <c r="AC418" s="254"/>
      <c r="AD418"/>
      <c r="AE418" s="254"/>
      <c r="AF418"/>
      <c r="AG418" s="254" t="s">
        <v>1186</v>
      </c>
      <c r="AH418" s="254"/>
      <c r="AI418" s="254">
        <v>944857736</v>
      </c>
      <c r="AJ418" s="254"/>
      <c r="AK418" s="254" t="s">
        <v>353</v>
      </c>
      <c r="AL418" s="249"/>
      <c r="AM418" s="249"/>
      <c r="AN418" s="249"/>
      <c r="AO418" s="254"/>
      <c r="AP418" s="254"/>
      <c r="AQ418" s="254"/>
      <c r="AR418" s="254"/>
      <c r="AS418" s="254"/>
      <c r="AT418" s="254"/>
      <c r="AU418" s="254"/>
      <c r="AV418" s="254"/>
      <c r="AW418" s="254">
        <v>90010040083</v>
      </c>
    </row>
    <row r="419" spans="1:49" ht="20.25" customHeight="1" x14ac:dyDescent="0.25">
      <c r="A419" s="251">
        <v>428806</v>
      </c>
      <c r="B419" s="251" t="s">
        <v>1387</v>
      </c>
      <c r="C419" s="251" t="s">
        <v>274</v>
      </c>
      <c r="D419" s="251" t="s">
        <v>1388</v>
      </c>
      <c r="E419" t="s">
        <v>80</v>
      </c>
      <c r="F419" s="252">
        <v>37674</v>
      </c>
      <c r="G419" s="253" t="s">
        <v>583</v>
      </c>
      <c r="H419" s="253" t="s">
        <v>25</v>
      </c>
      <c r="I419" s="251" t="s">
        <v>112</v>
      </c>
      <c r="J419" s="253" t="s">
        <v>23</v>
      </c>
      <c r="K419" s="253">
        <v>2023</v>
      </c>
      <c r="L419" s="253" t="s">
        <v>74</v>
      </c>
      <c r="M419" t="s">
        <v>74</v>
      </c>
      <c r="O419" s="253"/>
      <c r="P419" s="253"/>
      <c r="Q419" s="253"/>
      <c r="R419" s="253"/>
      <c r="S419" s="253"/>
      <c r="T419" s="253"/>
      <c r="U419" s="253"/>
      <c r="V419" s="253"/>
      <c r="W419" s="253"/>
      <c r="X419" s="253"/>
      <c r="Y419" s="253"/>
      <c r="Z419" s="253"/>
      <c r="AA419" s="253"/>
      <c r="AB419"/>
      <c r="AC419" s="254"/>
      <c r="AD419"/>
      <c r="AE419" s="254"/>
      <c r="AF419"/>
      <c r="AG419" s="254" t="s">
        <v>1186</v>
      </c>
      <c r="AH419" s="254"/>
      <c r="AI419" s="254">
        <v>935371005</v>
      </c>
      <c r="AJ419" s="254"/>
      <c r="AK419" s="254" t="s">
        <v>74</v>
      </c>
      <c r="AL419" s="249"/>
      <c r="AM419" s="249"/>
      <c r="AN419" s="249"/>
      <c r="AO419" s="254"/>
      <c r="AP419" s="254"/>
      <c r="AQ419" s="254"/>
      <c r="AR419" s="254"/>
      <c r="AS419" s="254"/>
      <c r="AT419" s="254"/>
      <c r="AU419" s="254"/>
      <c r="AV419" s="254"/>
      <c r="AW419" s="254">
        <v>12020102647</v>
      </c>
    </row>
    <row r="420" spans="1:49" ht="20.25" customHeight="1" x14ac:dyDescent="0.25">
      <c r="A420" s="251">
        <v>428807</v>
      </c>
      <c r="B420" s="251" t="s">
        <v>1389</v>
      </c>
      <c r="C420" s="251" t="s">
        <v>447</v>
      </c>
      <c r="D420" s="251" t="s">
        <v>548</v>
      </c>
      <c r="E420" t="s">
        <v>80</v>
      </c>
      <c r="F420" s="252">
        <v>30682</v>
      </c>
      <c r="G420" s="253" t="s">
        <v>28</v>
      </c>
      <c r="H420" s="253" t="s">
        <v>685</v>
      </c>
      <c r="I420" s="251" t="s">
        <v>112</v>
      </c>
      <c r="J420" s="253" t="s">
        <v>26</v>
      </c>
      <c r="K420" s="253">
        <v>2005</v>
      </c>
      <c r="L420" s="253" t="s">
        <v>28</v>
      </c>
      <c r="M420" t="s">
        <v>28</v>
      </c>
      <c r="O420" s="253"/>
      <c r="P420" s="253"/>
      <c r="Q420" s="253"/>
      <c r="R420" s="253"/>
      <c r="S420" s="253"/>
      <c r="T420" s="253"/>
      <c r="U420" s="253"/>
      <c r="V420" s="253"/>
      <c r="W420" s="253"/>
      <c r="X420" s="253"/>
      <c r="Y420" s="253"/>
      <c r="Z420" s="253"/>
      <c r="AA420" s="253"/>
      <c r="AB420"/>
      <c r="AC420" s="254"/>
      <c r="AD420"/>
      <c r="AE420" s="254"/>
      <c r="AF420"/>
      <c r="AG420" s="254" t="s">
        <v>1186</v>
      </c>
      <c r="AH420" s="254"/>
      <c r="AI420" s="254">
        <v>939791349</v>
      </c>
      <c r="AJ420" s="254"/>
      <c r="AK420" s="254" t="s">
        <v>1213</v>
      </c>
      <c r="AL420" s="249"/>
      <c r="AM420" s="249"/>
      <c r="AN420" s="249"/>
      <c r="AO420" s="254"/>
      <c r="AP420" s="254"/>
      <c r="AQ420" s="254"/>
      <c r="AR420" s="254"/>
      <c r="AS420" s="254"/>
      <c r="AT420" s="254"/>
      <c r="AU420" s="254"/>
      <c r="AV420" s="254"/>
      <c r="AW420" s="254">
        <v>1030164010</v>
      </c>
    </row>
    <row r="421" spans="1:49" ht="20.25" customHeight="1" x14ac:dyDescent="0.25">
      <c r="A421" s="251">
        <v>428808</v>
      </c>
      <c r="B421" s="251" t="s">
        <v>1390</v>
      </c>
      <c r="C421" s="251" t="s">
        <v>518</v>
      </c>
      <c r="D421" s="251" t="s">
        <v>1391</v>
      </c>
      <c r="E421" t="s">
        <v>80</v>
      </c>
      <c r="F421" s="252">
        <v>32243</v>
      </c>
      <c r="G421" s="253" t="s">
        <v>927</v>
      </c>
      <c r="H421" s="253" t="s">
        <v>686</v>
      </c>
      <c r="I421" s="251" t="s">
        <v>112</v>
      </c>
      <c r="J421" s="253" t="s">
        <v>23</v>
      </c>
      <c r="K421" s="253">
        <v>2007</v>
      </c>
      <c r="L421" s="253" t="s">
        <v>40</v>
      </c>
      <c r="M421" t="s">
        <v>40</v>
      </c>
      <c r="O421" s="253"/>
      <c r="P421" s="253"/>
      <c r="Q421" s="253"/>
      <c r="R421" s="253"/>
      <c r="S421" s="253"/>
      <c r="T421" s="253"/>
      <c r="U421" s="253"/>
      <c r="V421" s="253"/>
      <c r="W421" s="253"/>
      <c r="X421" s="253"/>
      <c r="Y421" s="253"/>
      <c r="Z421" s="253"/>
      <c r="AA421" s="253"/>
      <c r="AB421"/>
      <c r="AC421" s="254"/>
      <c r="AD421"/>
      <c r="AE421" s="254"/>
      <c r="AF421"/>
      <c r="AG421" s="254" t="s">
        <v>1178</v>
      </c>
      <c r="AH421" s="254"/>
      <c r="AI421" s="254">
        <v>953331291</v>
      </c>
      <c r="AJ421" s="254"/>
      <c r="AK421" s="254" t="s">
        <v>28</v>
      </c>
      <c r="AL421" s="249"/>
      <c r="AM421" s="249"/>
      <c r="AN421" s="249"/>
      <c r="AO421" s="254"/>
      <c r="AP421" s="254"/>
      <c r="AQ421" s="254"/>
      <c r="AR421" s="254"/>
      <c r="AS421" s="254"/>
      <c r="AT421" s="254"/>
      <c r="AU421" s="254"/>
      <c r="AV421" s="254"/>
      <c r="AW421" s="254">
        <v>3030010790</v>
      </c>
    </row>
    <row r="422" spans="1:49" ht="20.25" customHeight="1" x14ac:dyDescent="0.25">
      <c r="A422" s="251">
        <v>428809</v>
      </c>
      <c r="B422" s="251" t="s">
        <v>1392</v>
      </c>
      <c r="C422" s="251" t="s">
        <v>280</v>
      </c>
      <c r="D422" s="251" t="s">
        <v>266</v>
      </c>
      <c r="E422" t="s">
        <v>80</v>
      </c>
      <c r="F422" s="252">
        <v>37835</v>
      </c>
      <c r="G422" s="253" t="s">
        <v>28</v>
      </c>
      <c r="H422" s="253" t="s">
        <v>685</v>
      </c>
      <c r="I422" s="251" t="s">
        <v>112</v>
      </c>
      <c r="J422" s="253" t="s">
        <v>26</v>
      </c>
      <c r="K422" s="253">
        <v>2021</v>
      </c>
      <c r="L422" s="253" t="s">
        <v>28</v>
      </c>
      <c r="M422" t="s">
        <v>28</v>
      </c>
      <c r="O422" s="253"/>
      <c r="P422" s="253"/>
      <c r="Q422" s="253"/>
      <c r="R422" s="253"/>
      <c r="S422" s="253"/>
      <c r="T422" s="253"/>
      <c r="U422" s="253"/>
      <c r="V422" s="253"/>
      <c r="W422" s="253"/>
      <c r="X422" s="253"/>
      <c r="Y422" s="253"/>
      <c r="Z422" s="253"/>
      <c r="AA422" s="253"/>
      <c r="AB422"/>
      <c r="AC422" s="254"/>
      <c r="AD422"/>
      <c r="AE422" s="254"/>
      <c r="AF422"/>
      <c r="AG422" s="254" t="s">
        <v>1178</v>
      </c>
      <c r="AH422" s="254"/>
      <c r="AI422" s="254">
        <v>936796655</v>
      </c>
      <c r="AJ422" s="254"/>
      <c r="AK422" s="254" t="s">
        <v>28</v>
      </c>
      <c r="AL422" s="249"/>
      <c r="AM422" s="249"/>
      <c r="AN422" s="249"/>
      <c r="AO422" s="254"/>
      <c r="AP422" s="254"/>
      <c r="AQ422" s="254"/>
      <c r="AR422" s="254"/>
      <c r="AS422" s="254"/>
      <c r="AT422" s="254"/>
      <c r="AU422" s="254"/>
      <c r="AV422" s="254"/>
      <c r="AW422" s="254">
        <v>1040269665</v>
      </c>
    </row>
    <row r="423" spans="1:49" ht="20.25" customHeight="1" x14ac:dyDescent="0.25">
      <c r="A423" s="251">
        <v>428810</v>
      </c>
      <c r="B423" s="251" t="s">
        <v>1393</v>
      </c>
      <c r="C423" s="251" t="s">
        <v>349</v>
      </c>
      <c r="D423" s="251" t="s">
        <v>1394</v>
      </c>
      <c r="E423" t="s">
        <v>80</v>
      </c>
      <c r="F423" s="252">
        <v>38473</v>
      </c>
      <c r="G423" s="253" t="s">
        <v>28</v>
      </c>
      <c r="H423" s="253" t="s">
        <v>706</v>
      </c>
      <c r="I423" s="251" t="s">
        <v>112</v>
      </c>
      <c r="J423" s="253" t="s">
        <v>26</v>
      </c>
      <c r="K423" s="253">
        <v>2023</v>
      </c>
      <c r="L423" s="253" t="s">
        <v>28</v>
      </c>
      <c r="M423" t="s">
        <v>28</v>
      </c>
      <c r="O423" s="253"/>
      <c r="P423" s="253"/>
      <c r="Q423" s="253"/>
      <c r="R423" s="253"/>
      <c r="S423" s="253"/>
      <c r="T423" s="253"/>
      <c r="U423" s="253"/>
      <c r="V423" s="253"/>
      <c r="W423" s="253"/>
      <c r="X423" s="253"/>
      <c r="Y423" s="253"/>
      <c r="Z423" s="253"/>
      <c r="AA423" s="253"/>
      <c r="AB423"/>
      <c r="AC423" s="254"/>
      <c r="AD423"/>
      <c r="AE423" s="254"/>
      <c r="AF423"/>
      <c r="AG423" s="254" t="s">
        <v>1186</v>
      </c>
      <c r="AH423" s="254"/>
      <c r="AI423" s="254">
        <v>996033981</v>
      </c>
      <c r="AJ423" s="254"/>
      <c r="AK423" s="254" t="s">
        <v>28</v>
      </c>
      <c r="AL423" s="249"/>
      <c r="AM423" s="249"/>
      <c r="AN423" s="249"/>
      <c r="AO423" s="254"/>
      <c r="AP423" s="254"/>
      <c r="AQ423" s="254"/>
      <c r="AR423" s="254"/>
      <c r="AS423" s="254"/>
      <c r="AT423" s="254"/>
      <c r="AU423" s="254"/>
      <c r="AV423" s="254"/>
      <c r="AW423" s="254">
        <v>1010736560</v>
      </c>
    </row>
    <row r="424" spans="1:49" ht="20.25" customHeight="1" x14ac:dyDescent="0.25">
      <c r="A424" s="251">
        <v>428811</v>
      </c>
      <c r="B424" s="251" t="s">
        <v>1395</v>
      </c>
      <c r="C424" s="251" t="s">
        <v>976</v>
      </c>
      <c r="D424" s="251" t="s">
        <v>327</v>
      </c>
      <c r="E424" t="s">
        <v>80</v>
      </c>
      <c r="F424" s="252">
        <v>36535</v>
      </c>
      <c r="G424" s="253" t="s">
        <v>28</v>
      </c>
      <c r="H424" s="253" t="s">
        <v>685</v>
      </c>
      <c r="I424" s="251" t="s">
        <v>112</v>
      </c>
      <c r="J424" s="253" t="s">
        <v>26</v>
      </c>
      <c r="K424" s="253">
        <v>2018</v>
      </c>
      <c r="L424" s="253" t="s">
        <v>78</v>
      </c>
      <c r="M424" t="s">
        <v>28</v>
      </c>
      <c r="O424" s="253"/>
      <c r="P424" s="253"/>
      <c r="Q424" s="253"/>
      <c r="R424" s="253"/>
      <c r="S424" s="253"/>
      <c r="T424" s="253"/>
      <c r="U424" s="253"/>
      <c r="V424" s="253"/>
      <c r="W424" s="253"/>
      <c r="X424" s="253"/>
      <c r="Y424" s="253"/>
      <c r="Z424" s="253"/>
      <c r="AA424" s="253"/>
      <c r="AB424"/>
      <c r="AC424" s="254"/>
      <c r="AD424"/>
      <c r="AE424" s="254"/>
      <c r="AF424"/>
      <c r="AG424" s="254" t="s">
        <v>1186</v>
      </c>
      <c r="AH424" s="254"/>
      <c r="AI424" s="254">
        <v>968659326</v>
      </c>
      <c r="AJ424" s="254"/>
      <c r="AK424" s="254" t="s">
        <v>1396</v>
      </c>
      <c r="AL424" s="249"/>
      <c r="AM424" s="249"/>
      <c r="AN424" s="249"/>
      <c r="AO424" s="254"/>
      <c r="AP424" s="254"/>
      <c r="AQ424" s="254"/>
      <c r="AR424" s="254"/>
      <c r="AS424" s="254"/>
      <c r="AT424" s="254"/>
      <c r="AU424" s="254"/>
      <c r="AV424" s="254"/>
      <c r="AW424" s="254">
        <v>1010847832</v>
      </c>
    </row>
    <row r="425" spans="1:49" ht="20.25" customHeight="1" x14ac:dyDescent="0.25">
      <c r="A425" s="251">
        <v>428812</v>
      </c>
      <c r="B425" s="251" t="s">
        <v>1397</v>
      </c>
      <c r="C425" s="251" t="s">
        <v>860</v>
      </c>
      <c r="D425" s="251" t="s">
        <v>296</v>
      </c>
      <c r="E425" t="s">
        <v>80</v>
      </c>
      <c r="F425" s="252">
        <v>32167</v>
      </c>
      <c r="G425" s="253" t="s">
        <v>971</v>
      </c>
      <c r="H425" s="253" t="s">
        <v>685</v>
      </c>
      <c r="I425" s="251" t="s">
        <v>112</v>
      </c>
      <c r="J425" s="253" t="s">
        <v>23</v>
      </c>
      <c r="K425" s="253">
        <v>2005</v>
      </c>
      <c r="L425" s="253" t="s">
        <v>40</v>
      </c>
      <c r="M425" t="s">
        <v>40</v>
      </c>
      <c r="O425" s="253"/>
      <c r="P425" s="253"/>
      <c r="Q425" s="253"/>
      <c r="R425" s="253"/>
      <c r="S425" s="253"/>
      <c r="T425" s="253"/>
      <c r="U425" s="253"/>
      <c r="V425" s="253"/>
      <c r="W425" s="253"/>
      <c r="X425" s="253"/>
      <c r="Y425" s="253"/>
      <c r="Z425" s="253"/>
      <c r="AA425" s="253"/>
      <c r="AB425"/>
      <c r="AC425" s="254"/>
      <c r="AD425"/>
      <c r="AE425" s="254"/>
      <c r="AF425"/>
      <c r="AG425" s="254" t="s">
        <v>1178</v>
      </c>
      <c r="AH425" s="254"/>
      <c r="AI425" s="254">
        <v>997325132</v>
      </c>
      <c r="AJ425" s="254"/>
      <c r="AK425" s="254" t="s">
        <v>440</v>
      </c>
      <c r="AL425" s="249"/>
      <c r="AM425" s="249"/>
      <c r="AN425" s="249"/>
      <c r="AO425" s="254"/>
      <c r="AP425" s="254"/>
      <c r="AQ425" s="254"/>
      <c r="AR425" s="254"/>
      <c r="AS425" s="254"/>
      <c r="AT425" s="254"/>
      <c r="AU425" s="254"/>
      <c r="AV425" s="254"/>
      <c r="AW425" s="254">
        <v>3280002995</v>
      </c>
    </row>
    <row r="426" spans="1:49" ht="20.25" customHeight="1" x14ac:dyDescent="0.25">
      <c r="A426" s="251">
        <v>428813</v>
      </c>
      <c r="B426" s="251" t="s">
        <v>1398</v>
      </c>
      <c r="C426" s="251" t="s">
        <v>287</v>
      </c>
      <c r="D426" s="251" t="s">
        <v>558</v>
      </c>
      <c r="E426" t="s">
        <v>80</v>
      </c>
      <c r="F426" s="252">
        <v>33556</v>
      </c>
      <c r="G426" s="253" t="s">
        <v>28</v>
      </c>
      <c r="H426" s="253" t="s">
        <v>685</v>
      </c>
      <c r="I426" s="251" t="s">
        <v>112</v>
      </c>
      <c r="J426" s="253" t="s">
        <v>23</v>
      </c>
      <c r="K426" s="253">
        <v>2009</v>
      </c>
      <c r="L426" s="253" t="s">
        <v>28</v>
      </c>
      <c r="M426" t="s">
        <v>76</v>
      </c>
      <c r="O426" s="253"/>
      <c r="P426" s="253"/>
      <c r="Q426" s="253"/>
      <c r="R426" s="253"/>
      <c r="S426" s="253"/>
      <c r="T426" s="253"/>
      <c r="U426" s="253"/>
      <c r="V426" s="253"/>
      <c r="W426" s="253"/>
      <c r="X426" s="253"/>
      <c r="Y426" s="253"/>
      <c r="Z426" s="253"/>
      <c r="AA426" s="253"/>
      <c r="AB426"/>
      <c r="AC426" s="254"/>
      <c r="AD426"/>
      <c r="AE426" s="254"/>
      <c r="AF426"/>
      <c r="AG426" s="254"/>
      <c r="AH426" s="254"/>
      <c r="AI426" s="254">
        <v>988514311</v>
      </c>
      <c r="AJ426" s="254"/>
      <c r="AK426" s="254" t="s">
        <v>1399</v>
      </c>
      <c r="AL426" s="249"/>
      <c r="AM426" s="249"/>
      <c r="AN426" s="249"/>
      <c r="AO426" s="254"/>
      <c r="AP426" s="254"/>
      <c r="AQ426" s="254"/>
      <c r="AR426" s="254"/>
      <c r="AS426" s="254"/>
      <c r="AT426" s="254"/>
      <c r="AU426" s="254"/>
      <c r="AV426" s="254"/>
      <c r="AW426" s="254">
        <v>13010140212</v>
      </c>
    </row>
    <row r="427" spans="1:49" ht="20.25" customHeight="1" x14ac:dyDescent="0.25">
      <c r="A427" s="251">
        <v>428814</v>
      </c>
      <c r="B427" s="251" t="s">
        <v>1400</v>
      </c>
      <c r="C427" s="251" t="s">
        <v>242</v>
      </c>
      <c r="D427" s="251" t="s">
        <v>973</v>
      </c>
      <c r="E427" t="s">
        <v>80</v>
      </c>
      <c r="F427" s="252">
        <v>37404</v>
      </c>
      <c r="G427" s="253" t="s">
        <v>28</v>
      </c>
      <c r="H427" s="253" t="s">
        <v>685</v>
      </c>
      <c r="I427" s="251" t="s">
        <v>112</v>
      </c>
      <c r="J427" s="253" t="s">
        <v>23</v>
      </c>
      <c r="K427" s="253">
        <v>2020</v>
      </c>
      <c r="L427" s="253" t="s">
        <v>28</v>
      </c>
      <c r="M427" t="s">
        <v>60</v>
      </c>
      <c r="O427" s="253"/>
      <c r="P427" s="253"/>
      <c r="Q427" s="253"/>
      <c r="R427" s="253"/>
      <c r="S427" s="253"/>
      <c r="T427" s="253"/>
      <c r="U427" s="253"/>
      <c r="V427" s="253"/>
      <c r="W427" s="253"/>
      <c r="X427" s="253"/>
      <c r="Y427" s="253"/>
      <c r="Z427" s="253"/>
      <c r="AA427" s="253"/>
      <c r="AB427"/>
      <c r="AC427" s="254"/>
      <c r="AD427"/>
      <c r="AE427" s="254"/>
      <c r="AF427"/>
      <c r="AG427" s="254" t="s">
        <v>1178</v>
      </c>
      <c r="AH427" s="254"/>
      <c r="AI427" s="254">
        <v>953503540</v>
      </c>
      <c r="AJ427" s="254"/>
      <c r="AK427" s="254" t="s">
        <v>28</v>
      </c>
      <c r="AL427" s="249"/>
      <c r="AM427" s="249"/>
      <c r="AN427" s="249"/>
      <c r="AO427" s="254"/>
      <c r="AP427" s="254"/>
      <c r="AQ427" s="254"/>
      <c r="AR427" s="254"/>
      <c r="AS427" s="254"/>
      <c r="AT427" s="254"/>
      <c r="AU427" s="254"/>
      <c r="AV427" s="254"/>
      <c r="AW427" s="254">
        <v>7220148245</v>
      </c>
    </row>
    <row r="428" spans="1:49" ht="20.25" customHeight="1" x14ac:dyDescent="0.25">
      <c r="A428" s="251">
        <v>428815</v>
      </c>
      <c r="B428" s="251" t="s">
        <v>1401</v>
      </c>
      <c r="C428" s="251" t="s">
        <v>494</v>
      </c>
      <c r="D428" s="251" t="s">
        <v>452</v>
      </c>
      <c r="E428" t="s">
        <v>79</v>
      </c>
      <c r="F428" s="252">
        <v>31640</v>
      </c>
      <c r="G428" s="253" t="s">
        <v>28</v>
      </c>
      <c r="H428" s="253" t="s">
        <v>38</v>
      </c>
      <c r="I428" s="251" t="s">
        <v>112</v>
      </c>
      <c r="J428" s="253" t="s">
        <v>23</v>
      </c>
      <c r="K428" s="253">
        <v>2002</v>
      </c>
      <c r="L428" s="253" t="s">
        <v>40</v>
      </c>
      <c r="M428" t="s">
        <v>24</v>
      </c>
      <c r="O428" s="253"/>
      <c r="P428" s="253"/>
      <c r="Q428" s="253"/>
      <c r="R428" s="253"/>
      <c r="S428" s="253"/>
      <c r="T428" s="253"/>
      <c r="U428" s="253"/>
      <c r="V428" s="253"/>
      <c r="W428" s="253"/>
      <c r="X428" s="253"/>
      <c r="Y428" s="253"/>
      <c r="Z428" s="253"/>
      <c r="AA428" s="253"/>
      <c r="AB428"/>
      <c r="AC428" s="254"/>
      <c r="AD428"/>
      <c r="AE428" s="254"/>
      <c r="AF428"/>
      <c r="AG428" s="254" t="s">
        <v>1402</v>
      </c>
      <c r="AH428" s="254"/>
      <c r="AI428" s="254">
        <v>958700084</v>
      </c>
      <c r="AJ428" s="254"/>
      <c r="AK428" s="254"/>
      <c r="AL428" s="249"/>
      <c r="AM428" s="249"/>
      <c r="AN428" s="249"/>
      <c r="AO428" s="254"/>
      <c r="AP428" s="254"/>
      <c r="AQ428" s="254"/>
      <c r="AR428" s="254"/>
      <c r="AS428" s="254"/>
      <c r="AT428" s="254"/>
      <c r="AU428" s="254"/>
      <c r="AV428" s="254"/>
      <c r="AW428" s="254">
        <v>90010058404</v>
      </c>
    </row>
    <row r="429" spans="1:49" ht="20.25" customHeight="1" x14ac:dyDescent="0.25">
      <c r="A429" s="251">
        <v>428816</v>
      </c>
      <c r="B429" s="251" t="s">
        <v>1403</v>
      </c>
      <c r="C429" s="251" t="s">
        <v>528</v>
      </c>
      <c r="D429" s="251" t="s">
        <v>466</v>
      </c>
      <c r="E429" t="s">
        <v>79</v>
      </c>
      <c r="F429" s="252">
        <v>38515</v>
      </c>
      <c r="G429" s="253" t="s">
        <v>28</v>
      </c>
      <c r="H429" s="253" t="s">
        <v>685</v>
      </c>
      <c r="I429" s="251" t="s">
        <v>112</v>
      </c>
      <c r="J429" s="253" t="s">
        <v>23</v>
      </c>
      <c r="K429" s="253">
        <v>2024</v>
      </c>
      <c r="L429" s="253" t="s">
        <v>78</v>
      </c>
      <c r="M429" t="s">
        <v>78</v>
      </c>
      <c r="O429" s="253"/>
      <c r="P429" s="253"/>
      <c r="Q429" s="253"/>
      <c r="R429" s="253"/>
      <c r="S429" s="253"/>
      <c r="T429" s="253"/>
      <c r="U429" s="253"/>
      <c r="V429" s="253"/>
      <c r="W429" s="253"/>
      <c r="X429" s="253"/>
      <c r="Y429" s="253"/>
      <c r="Z429" s="253"/>
      <c r="AA429" s="253"/>
      <c r="AB429"/>
      <c r="AC429" s="254"/>
      <c r="AD429"/>
      <c r="AE429" s="254"/>
      <c r="AF429"/>
      <c r="AG429" s="254" t="s">
        <v>1186</v>
      </c>
      <c r="AH429" s="254"/>
      <c r="AI429" s="254">
        <v>982389218</v>
      </c>
      <c r="AJ429" s="254"/>
      <c r="AK429" s="254" t="s">
        <v>604</v>
      </c>
      <c r="AL429" s="249"/>
      <c r="AM429" s="249"/>
      <c r="AN429" s="249"/>
      <c r="AO429" s="254"/>
      <c r="AP429" s="254"/>
      <c r="AQ429" s="254"/>
      <c r="AR429" s="254"/>
      <c r="AS429" s="254"/>
      <c r="AT429" s="254"/>
      <c r="AU429" s="254"/>
      <c r="AV429" s="254"/>
      <c r="AW429" s="254">
        <v>14030079728</v>
      </c>
    </row>
    <row r="430" spans="1:49" ht="20.25" customHeight="1" x14ac:dyDescent="0.25">
      <c r="A430" s="251">
        <v>428817</v>
      </c>
      <c r="B430" s="251" t="s">
        <v>1404</v>
      </c>
      <c r="C430" s="251" t="s">
        <v>901</v>
      </c>
      <c r="D430" s="251" t="s">
        <v>483</v>
      </c>
      <c r="E430" t="s">
        <v>80</v>
      </c>
      <c r="F430" s="252">
        <v>30517</v>
      </c>
      <c r="G430" s="253" t="s">
        <v>393</v>
      </c>
      <c r="H430" s="253" t="s">
        <v>25</v>
      </c>
      <c r="I430" s="251" t="s">
        <v>112</v>
      </c>
      <c r="J430" s="253" t="s">
        <v>26</v>
      </c>
      <c r="K430" s="253">
        <v>2001</v>
      </c>
      <c r="L430" s="253" t="s">
        <v>40</v>
      </c>
      <c r="M430" t="s">
        <v>40</v>
      </c>
      <c r="O430" s="253"/>
      <c r="P430" s="253"/>
      <c r="Q430" s="253"/>
      <c r="R430" s="253"/>
      <c r="S430" s="253"/>
      <c r="T430" s="253"/>
      <c r="U430" s="253"/>
      <c r="V430" s="253"/>
      <c r="W430" s="253"/>
      <c r="X430" s="253"/>
      <c r="Y430" s="253"/>
      <c r="Z430" s="253"/>
      <c r="AA430" s="253"/>
      <c r="AB430"/>
      <c r="AC430" s="254"/>
      <c r="AD430"/>
      <c r="AE430" s="254"/>
      <c r="AF430"/>
      <c r="AG430" s="254" t="s">
        <v>1178</v>
      </c>
      <c r="AH430" s="254"/>
      <c r="AI430" s="254">
        <v>930062140</v>
      </c>
      <c r="AJ430" s="254"/>
      <c r="AK430" s="254" t="s">
        <v>1405</v>
      </c>
      <c r="AL430" s="249"/>
      <c r="AM430" s="249"/>
      <c r="AN430" s="249"/>
      <c r="AO430" s="254"/>
      <c r="AP430" s="254"/>
      <c r="AQ430" s="254"/>
      <c r="AR430" s="254"/>
      <c r="AS430" s="254"/>
      <c r="AT430" s="254"/>
      <c r="AU430" s="254"/>
      <c r="AV430" s="254"/>
      <c r="AW430" s="254">
        <v>3260015560</v>
      </c>
    </row>
    <row r="431" spans="1:49" ht="20.25" customHeight="1" x14ac:dyDescent="0.25">
      <c r="A431" s="251">
        <v>428818</v>
      </c>
      <c r="B431" s="251" t="s">
        <v>1406</v>
      </c>
      <c r="C431" s="251" t="s">
        <v>245</v>
      </c>
      <c r="D431" s="251" t="s">
        <v>463</v>
      </c>
      <c r="E431" t="s">
        <v>80</v>
      </c>
      <c r="F431" s="252">
        <v>37257</v>
      </c>
      <c r="G431" s="253" t="s">
        <v>1407</v>
      </c>
      <c r="H431" s="253" t="s">
        <v>685</v>
      </c>
      <c r="I431" s="251" t="s">
        <v>112</v>
      </c>
      <c r="J431" s="253" t="s">
        <v>26</v>
      </c>
      <c r="K431" s="253">
        <v>2021</v>
      </c>
      <c r="L431" s="253" t="s">
        <v>40</v>
      </c>
      <c r="M431" t="s">
        <v>37</v>
      </c>
      <c r="O431" s="253"/>
      <c r="P431" s="253"/>
      <c r="Q431" s="253"/>
      <c r="R431" s="253"/>
      <c r="S431" s="253"/>
      <c r="T431" s="253"/>
      <c r="U431" s="253"/>
      <c r="V431" s="253"/>
      <c r="W431" s="253"/>
      <c r="X431" s="253"/>
      <c r="Y431" s="253"/>
      <c r="Z431" s="253"/>
      <c r="AA431" s="253"/>
      <c r="AB431"/>
      <c r="AC431" s="254"/>
      <c r="AD431"/>
      <c r="AE431" s="254"/>
      <c r="AF431"/>
      <c r="AG431" s="254" t="s">
        <v>1178</v>
      </c>
      <c r="AH431" s="254"/>
      <c r="AI431" s="254">
        <v>938077867</v>
      </c>
      <c r="AJ431" s="254"/>
      <c r="AK431" s="254" t="s">
        <v>28</v>
      </c>
      <c r="AL431" s="249"/>
      <c r="AM431" s="249"/>
      <c r="AN431" s="249"/>
      <c r="AO431" s="254"/>
      <c r="AP431" s="254"/>
      <c r="AQ431" s="254"/>
      <c r="AR431" s="254"/>
      <c r="AS431" s="254"/>
      <c r="AT431" s="254"/>
      <c r="AU431" s="254"/>
      <c r="AV431" s="254"/>
      <c r="AW431" s="254">
        <v>2120327145</v>
      </c>
    </row>
    <row r="432" spans="1:49" ht="20.25" customHeight="1" x14ac:dyDescent="0.25">
      <c r="A432" s="251">
        <v>428819</v>
      </c>
      <c r="B432" s="251" t="s">
        <v>1408</v>
      </c>
      <c r="C432" s="251" t="s">
        <v>257</v>
      </c>
      <c r="D432" s="251" t="s">
        <v>697</v>
      </c>
      <c r="E432" t="s">
        <v>80</v>
      </c>
      <c r="F432" s="252">
        <v>33982</v>
      </c>
      <c r="G432" s="253" t="s">
        <v>1409</v>
      </c>
      <c r="H432" s="253" t="s">
        <v>685</v>
      </c>
      <c r="I432" s="251" t="s">
        <v>112</v>
      </c>
      <c r="J432" s="253" t="s">
        <v>23</v>
      </c>
      <c r="K432" s="253">
        <v>2010</v>
      </c>
      <c r="L432" s="253" t="s">
        <v>68</v>
      </c>
      <c r="M432" t="s">
        <v>68</v>
      </c>
      <c r="O432" s="253"/>
      <c r="P432" s="253"/>
      <c r="Q432" s="253"/>
      <c r="R432" s="253"/>
      <c r="S432" s="253"/>
      <c r="T432" s="253"/>
      <c r="U432" s="253"/>
      <c r="V432" s="253"/>
      <c r="W432" s="253"/>
      <c r="X432" s="253"/>
      <c r="Y432" s="253"/>
      <c r="Z432" s="253"/>
      <c r="AA432" s="253"/>
      <c r="AB432"/>
      <c r="AC432" s="254"/>
      <c r="AD432"/>
      <c r="AE432" s="254"/>
      <c r="AF432"/>
      <c r="AG432" s="254" t="s">
        <v>1186</v>
      </c>
      <c r="AH432" s="254"/>
      <c r="AI432" s="254">
        <v>934156186</v>
      </c>
      <c r="AJ432" s="254"/>
      <c r="AK432" s="254" t="s">
        <v>1209</v>
      </c>
      <c r="AL432" s="249"/>
      <c r="AM432" s="249"/>
      <c r="AN432" s="249"/>
      <c r="AO432" s="254"/>
      <c r="AP432" s="254"/>
      <c r="AQ432" s="254"/>
      <c r="AR432" s="254"/>
      <c r="AS432" s="254"/>
      <c r="AT432" s="254"/>
      <c r="AU432" s="254"/>
      <c r="AV432" s="254"/>
      <c r="AW432" s="254">
        <v>9080219374</v>
      </c>
    </row>
    <row r="433" spans="1:49" ht="20.25" customHeight="1" x14ac:dyDescent="0.25">
      <c r="A433" s="251">
        <v>428820</v>
      </c>
      <c r="B433" s="251" t="s">
        <v>1410</v>
      </c>
      <c r="C433" s="251" t="s">
        <v>467</v>
      </c>
      <c r="D433" s="251" t="s">
        <v>1411</v>
      </c>
      <c r="E433" t="s">
        <v>79</v>
      </c>
      <c r="F433" s="252">
        <v>33817</v>
      </c>
      <c r="G433" s="253" t="s">
        <v>1409</v>
      </c>
      <c r="H433" s="253" t="s">
        <v>685</v>
      </c>
      <c r="I433" s="251" t="s">
        <v>112</v>
      </c>
      <c r="J433" s="253" t="s">
        <v>26</v>
      </c>
      <c r="K433" s="253">
        <v>2011</v>
      </c>
      <c r="L433" s="253" t="s">
        <v>40</v>
      </c>
      <c r="M433" t="s">
        <v>68</v>
      </c>
      <c r="O433" s="253"/>
      <c r="P433" s="253"/>
      <c r="Q433" s="253"/>
      <c r="R433" s="253"/>
      <c r="S433" s="253"/>
      <c r="T433" s="253"/>
      <c r="U433" s="253"/>
      <c r="V433" s="253"/>
      <c r="W433" s="253"/>
      <c r="X433" s="253"/>
      <c r="Y433" s="253"/>
      <c r="Z433" s="253"/>
      <c r="AA433" s="253"/>
      <c r="AB433"/>
      <c r="AC433" s="254"/>
      <c r="AD433"/>
      <c r="AE433" s="254"/>
      <c r="AF433"/>
      <c r="AG433" s="254" t="s">
        <v>1409</v>
      </c>
      <c r="AH433" s="254"/>
      <c r="AI433" s="254">
        <v>930867627</v>
      </c>
      <c r="AJ433" s="254"/>
      <c r="AK433" s="254" t="s">
        <v>28</v>
      </c>
      <c r="AL433" s="249"/>
      <c r="AM433" s="249"/>
      <c r="AN433" s="249"/>
      <c r="AO433" s="254"/>
      <c r="AP433" s="254"/>
      <c r="AQ433" s="254"/>
      <c r="AR433" s="254"/>
      <c r="AS433" s="254"/>
      <c r="AT433" s="254"/>
      <c r="AU433" s="254"/>
      <c r="AV433" s="254"/>
      <c r="AW433" s="254">
        <v>9100038257</v>
      </c>
    </row>
    <row r="434" spans="1:49" ht="20.25" customHeight="1" x14ac:dyDescent="0.25">
      <c r="A434" s="251">
        <v>428821</v>
      </c>
      <c r="B434" s="251" t="s">
        <v>1412</v>
      </c>
      <c r="C434" s="251" t="s">
        <v>257</v>
      </c>
      <c r="D434" s="251" t="s">
        <v>924</v>
      </c>
      <c r="E434" t="s">
        <v>80</v>
      </c>
      <c r="F434" s="252">
        <v>37697</v>
      </c>
      <c r="G434" s="253" t="s">
        <v>411</v>
      </c>
      <c r="H434" s="253" t="s">
        <v>685</v>
      </c>
      <c r="I434" s="251" t="s">
        <v>112</v>
      </c>
      <c r="J434" s="253" t="s">
        <v>23</v>
      </c>
      <c r="K434" s="253">
        <v>2022</v>
      </c>
      <c r="L434" s="253" t="s">
        <v>78</v>
      </c>
      <c r="M434" t="s">
        <v>78</v>
      </c>
      <c r="O434" s="253"/>
      <c r="P434" s="253"/>
      <c r="Q434" s="253"/>
      <c r="R434" s="253"/>
      <c r="S434" s="253"/>
      <c r="T434" s="253"/>
      <c r="U434" s="253"/>
      <c r="V434" s="253"/>
      <c r="W434" s="253"/>
      <c r="X434" s="253"/>
      <c r="Y434" s="253"/>
      <c r="Z434" s="253"/>
      <c r="AA434" s="253"/>
      <c r="AB434"/>
      <c r="AC434" s="254"/>
      <c r="AD434"/>
      <c r="AE434" s="254"/>
      <c r="AF434"/>
      <c r="AG434" s="254" t="s">
        <v>1178</v>
      </c>
      <c r="AH434" s="254"/>
      <c r="AI434" s="254">
        <v>968655103</v>
      </c>
      <c r="AJ434" s="254"/>
      <c r="AK434" s="254" t="s">
        <v>411</v>
      </c>
      <c r="AL434" s="249"/>
      <c r="AM434" s="249"/>
      <c r="AN434" s="249"/>
      <c r="AO434" s="254"/>
      <c r="AP434" s="254"/>
      <c r="AQ434" s="254"/>
      <c r="AR434" s="254"/>
      <c r="AS434" s="254"/>
      <c r="AT434" s="254"/>
      <c r="AU434" s="254"/>
      <c r="AV434" s="254"/>
      <c r="AW434" s="254">
        <v>14060046237</v>
      </c>
    </row>
    <row r="435" spans="1:49" ht="20.25" customHeight="1" x14ac:dyDescent="0.25">
      <c r="A435" s="251">
        <v>428822</v>
      </c>
      <c r="B435" s="251" t="s">
        <v>1413</v>
      </c>
      <c r="C435" s="251" t="s">
        <v>910</v>
      </c>
      <c r="D435" s="251" t="s">
        <v>265</v>
      </c>
      <c r="E435" t="s">
        <v>80</v>
      </c>
      <c r="F435" s="252">
        <v>37998</v>
      </c>
      <c r="G435" s="253" t="s">
        <v>28</v>
      </c>
      <c r="H435" s="253" t="s">
        <v>685</v>
      </c>
      <c r="I435" s="251" t="s">
        <v>112</v>
      </c>
      <c r="J435" s="253" t="s">
        <v>26</v>
      </c>
      <c r="K435" s="253">
        <v>2022</v>
      </c>
      <c r="L435" s="253" t="s">
        <v>28</v>
      </c>
      <c r="M435" t="s">
        <v>28</v>
      </c>
      <c r="O435" s="253"/>
      <c r="P435" s="253"/>
      <c r="Q435" s="253"/>
      <c r="R435" s="253"/>
      <c r="S435" s="253"/>
      <c r="T435" s="253"/>
      <c r="U435" s="253"/>
      <c r="V435" s="253"/>
      <c r="W435" s="253"/>
      <c r="X435" s="253"/>
      <c r="Y435" s="253"/>
      <c r="Z435" s="253"/>
      <c r="AA435" s="253"/>
      <c r="AB435"/>
      <c r="AC435" s="254"/>
      <c r="AD435"/>
      <c r="AE435" s="254"/>
      <c r="AF435"/>
      <c r="AG435" s="254" t="s">
        <v>1178</v>
      </c>
      <c r="AH435" s="254"/>
      <c r="AI435" s="254">
        <v>956056330</v>
      </c>
      <c r="AJ435" s="254"/>
      <c r="AK435" s="254" t="s">
        <v>28</v>
      </c>
      <c r="AL435" s="249"/>
      <c r="AM435" s="249"/>
      <c r="AN435" s="249"/>
      <c r="AO435" s="254"/>
      <c r="AP435" s="254"/>
      <c r="AQ435" s="254"/>
      <c r="AR435" s="254"/>
      <c r="AS435" s="254"/>
      <c r="AT435" s="254"/>
      <c r="AU435" s="254"/>
      <c r="AV435" s="254"/>
      <c r="AW435" s="254">
        <v>1040328667</v>
      </c>
    </row>
    <row r="436" spans="1:49" ht="20.25" customHeight="1" x14ac:dyDescent="0.25">
      <c r="A436" s="251">
        <v>428823</v>
      </c>
      <c r="B436" s="251" t="s">
        <v>1414</v>
      </c>
      <c r="C436" s="251" t="s">
        <v>464</v>
      </c>
      <c r="D436" s="251" t="s">
        <v>530</v>
      </c>
      <c r="E436" t="s">
        <v>80</v>
      </c>
      <c r="F436" s="252">
        <v>33468</v>
      </c>
      <c r="G436" s="253" t="s">
        <v>348</v>
      </c>
      <c r="H436" s="253" t="s">
        <v>685</v>
      </c>
      <c r="I436" s="251" t="s">
        <v>112</v>
      </c>
      <c r="J436" s="253" t="s">
        <v>23</v>
      </c>
      <c r="K436" s="253">
        <v>2010</v>
      </c>
      <c r="L436" s="253" t="s">
        <v>40</v>
      </c>
      <c r="M436" t="s">
        <v>40</v>
      </c>
      <c r="O436" s="253"/>
      <c r="P436" s="253"/>
      <c r="Q436" s="253"/>
      <c r="R436" s="253"/>
      <c r="S436" s="253"/>
      <c r="T436" s="253"/>
      <c r="U436" s="253"/>
      <c r="V436" s="253"/>
      <c r="W436" s="253"/>
      <c r="X436" s="253"/>
      <c r="Y436" s="253"/>
      <c r="Z436" s="253"/>
      <c r="AA436" s="253"/>
      <c r="AB436"/>
      <c r="AC436" s="254"/>
      <c r="AD436"/>
      <c r="AE436" s="254"/>
      <c r="AF436"/>
      <c r="AG436" s="254" t="s">
        <v>1178</v>
      </c>
      <c r="AH436" s="254"/>
      <c r="AI436" s="254">
        <v>941171172</v>
      </c>
      <c r="AJ436" s="254"/>
      <c r="AK436" s="254" t="s">
        <v>28</v>
      </c>
      <c r="AL436" s="249"/>
      <c r="AM436" s="249"/>
      <c r="AN436" s="249"/>
      <c r="AO436" s="254"/>
      <c r="AP436" s="254"/>
      <c r="AQ436" s="254"/>
      <c r="AR436" s="254"/>
      <c r="AS436" s="254"/>
      <c r="AT436" s="254"/>
      <c r="AU436" s="254"/>
      <c r="AV436" s="254"/>
      <c r="AW436" s="254">
        <v>3030002182</v>
      </c>
    </row>
    <row r="437" spans="1:49" ht="20.25" customHeight="1" x14ac:dyDescent="0.25">
      <c r="A437" s="251">
        <v>428824</v>
      </c>
      <c r="B437" s="251" t="s">
        <v>1415</v>
      </c>
      <c r="C437" s="251" t="s">
        <v>333</v>
      </c>
      <c r="D437" s="251" t="s">
        <v>296</v>
      </c>
      <c r="E437" t="s">
        <v>80</v>
      </c>
      <c r="F437" s="252">
        <v>29952</v>
      </c>
      <c r="G437" s="253" t="s">
        <v>282</v>
      </c>
      <c r="H437" s="253" t="s">
        <v>707</v>
      </c>
      <c r="I437" s="251" t="s">
        <v>112</v>
      </c>
      <c r="J437" s="253" t="s">
        <v>26</v>
      </c>
      <c r="K437" s="253">
        <v>1999</v>
      </c>
      <c r="L437" s="253" t="s">
        <v>40</v>
      </c>
      <c r="M437" t="s">
        <v>40</v>
      </c>
      <c r="O437" s="253"/>
      <c r="P437" s="253"/>
      <c r="Q437" s="253"/>
      <c r="R437" s="253"/>
      <c r="S437" s="253"/>
      <c r="T437" s="253"/>
      <c r="U437" s="253"/>
      <c r="V437" s="253"/>
      <c r="W437" s="253"/>
      <c r="X437" s="253"/>
      <c r="Y437" s="253"/>
      <c r="Z437" s="253"/>
      <c r="AA437" s="253"/>
      <c r="AB437"/>
      <c r="AC437" s="254"/>
      <c r="AD437"/>
      <c r="AE437" s="254"/>
      <c r="AF437"/>
      <c r="AG437" s="254" t="s">
        <v>1178</v>
      </c>
      <c r="AH437" s="254"/>
      <c r="AI437" s="254">
        <v>981352827</v>
      </c>
      <c r="AJ437" s="254"/>
      <c r="AK437" s="254" t="s">
        <v>1216</v>
      </c>
      <c r="AL437" s="249"/>
      <c r="AM437" s="249"/>
      <c r="AN437" s="249"/>
      <c r="AO437" s="254"/>
      <c r="AP437" s="254"/>
      <c r="AQ437" s="254"/>
      <c r="AR437" s="254"/>
      <c r="AS437" s="254"/>
      <c r="AT437" s="254"/>
      <c r="AU437" s="254"/>
      <c r="AV437" s="254"/>
      <c r="AW437" s="254">
        <v>3110060935</v>
      </c>
    </row>
    <row r="438" spans="1:49" ht="20.25" customHeight="1" x14ac:dyDescent="0.25">
      <c r="A438" s="251">
        <v>428825</v>
      </c>
      <c r="B438" s="251" t="s">
        <v>1416</v>
      </c>
      <c r="C438" s="251" t="s">
        <v>341</v>
      </c>
      <c r="D438" s="251" t="s">
        <v>253</v>
      </c>
      <c r="E438" t="s">
        <v>80</v>
      </c>
      <c r="F438" s="252">
        <v>34902</v>
      </c>
      <c r="G438" s="253" t="s">
        <v>28</v>
      </c>
      <c r="H438" s="253" t="s">
        <v>683</v>
      </c>
      <c r="I438" s="251" t="s">
        <v>112</v>
      </c>
      <c r="J438" s="253" t="s">
        <v>23</v>
      </c>
      <c r="K438" s="253">
        <v>2013</v>
      </c>
      <c r="L438" s="253" t="s">
        <v>40</v>
      </c>
      <c r="M438" t="s">
        <v>57</v>
      </c>
      <c r="O438" s="253"/>
      <c r="P438" s="253"/>
      <c r="Q438" s="253"/>
      <c r="R438" s="253"/>
      <c r="S438" s="253"/>
      <c r="T438" s="253"/>
      <c r="U438" s="253"/>
      <c r="V438" s="253"/>
      <c r="W438" s="253"/>
      <c r="X438" s="253"/>
      <c r="Y438" s="253"/>
      <c r="Z438" s="253"/>
      <c r="AA438" s="253"/>
      <c r="AB438"/>
      <c r="AC438" s="254"/>
      <c r="AD438"/>
      <c r="AE438" s="254"/>
      <c r="AF438"/>
      <c r="AG438" s="254" t="s">
        <v>556</v>
      </c>
      <c r="AH438" s="254"/>
      <c r="AI438" s="254">
        <v>933315646</v>
      </c>
      <c r="AJ438" s="254"/>
      <c r="AK438" s="254" t="s">
        <v>40</v>
      </c>
      <c r="AL438" s="249"/>
      <c r="AM438" s="249"/>
      <c r="AN438" s="249"/>
      <c r="AO438" s="254"/>
      <c r="AP438" s="254"/>
      <c r="AQ438" s="254"/>
      <c r="AR438" s="254"/>
      <c r="AS438" s="254"/>
      <c r="AT438" s="254"/>
      <c r="AU438" s="254"/>
      <c r="AV438" s="254"/>
      <c r="AW438" s="254">
        <v>6120009262</v>
      </c>
    </row>
    <row r="439" spans="1:49" ht="20.25" customHeight="1" x14ac:dyDescent="0.25">
      <c r="A439" s="251">
        <v>428826</v>
      </c>
      <c r="B439" s="251" t="s">
        <v>1417</v>
      </c>
      <c r="C439" s="251" t="s">
        <v>343</v>
      </c>
      <c r="D439" s="251" t="s">
        <v>264</v>
      </c>
      <c r="E439" t="s">
        <v>80</v>
      </c>
      <c r="F439" s="252">
        <v>37633</v>
      </c>
      <c r="G439" s="253" t="s">
        <v>28</v>
      </c>
      <c r="H439" s="253" t="s">
        <v>707</v>
      </c>
      <c r="I439" s="251" t="s">
        <v>112</v>
      </c>
      <c r="J439" s="253" t="s">
        <v>26</v>
      </c>
      <c r="K439" s="253">
        <v>2020</v>
      </c>
      <c r="L439" s="253" t="s">
        <v>28</v>
      </c>
      <c r="M439" t="s">
        <v>50</v>
      </c>
      <c r="O439" s="253"/>
      <c r="P439" s="253"/>
      <c r="Q439" s="253"/>
      <c r="R439" s="253"/>
      <c r="S439" s="253"/>
      <c r="T439" s="253"/>
      <c r="U439" s="253"/>
      <c r="V439" s="253"/>
      <c r="W439" s="253"/>
      <c r="X439" s="253"/>
      <c r="Y439" s="253"/>
      <c r="Z439" s="253"/>
      <c r="AA439" s="253"/>
      <c r="AB439"/>
      <c r="AC439" s="254"/>
      <c r="AD439"/>
      <c r="AE439" s="254"/>
      <c r="AF439"/>
      <c r="AG439" s="254" t="s">
        <v>1186</v>
      </c>
      <c r="AH439" s="254"/>
      <c r="AI439" s="254">
        <v>937776014</v>
      </c>
      <c r="AJ439" s="254"/>
      <c r="AK439" s="254" t="s">
        <v>1418</v>
      </c>
      <c r="AL439" s="249"/>
      <c r="AM439" s="249"/>
      <c r="AN439" s="249"/>
      <c r="AO439" s="254"/>
      <c r="AP439" s="254"/>
      <c r="AQ439" s="254"/>
      <c r="AR439" s="254"/>
      <c r="AS439" s="254"/>
      <c r="AT439" s="254"/>
      <c r="AU439" s="254"/>
      <c r="AV439" s="254"/>
      <c r="AW439" s="254">
        <v>5010450707</v>
      </c>
    </row>
    <row r="440" spans="1:49" ht="20.25" customHeight="1" x14ac:dyDescent="0.25">
      <c r="A440" s="251">
        <v>428827</v>
      </c>
      <c r="B440" s="251" t="s">
        <v>1419</v>
      </c>
      <c r="C440" s="251" t="s">
        <v>286</v>
      </c>
      <c r="D440" s="251" t="s">
        <v>648</v>
      </c>
      <c r="E440" t="s">
        <v>80</v>
      </c>
      <c r="F440" s="252">
        <v>31797</v>
      </c>
      <c r="G440" s="253" t="s">
        <v>28</v>
      </c>
      <c r="H440" s="253" t="s">
        <v>683</v>
      </c>
      <c r="I440" s="251" t="s">
        <v>112</v>
      </c>
      <c r="J440" s="253" t="s">
        <v>26</v>
      </c>
      <c r="K440" s="253">
        <v>2004</v>
      </c>
      <c r="L440" s="253" t="s">
        <v>76</v>
      </c>
      <c r="M440" t="s">
        <v>76</v>
      </c>
      <c r="O440" s="253"/>
      <c r="P440" s="253"/>
      <c r="Q440" s="253"/>
      <c r="R440" s="253"/>
      <c r="S440" s="253"/>
      <c r="T440" s="253"/>
      <c r="U440" s="253"/>
      <c r="V440" s="253"/>
      <c r="W440" s="253"/>
      <c r="X440" s="253"/>
      <c r="Y440" s="253"/>
      <c r="Z440" s="253"/>
      <c r="AA440" s="253"/>
      <c r="AB440"/>
      <c r="AC440" s="254"/>
      <c r="AD440"/>
      <c r="AE440" s="254"/>
      <c r="AF440"/>
      <c r="AG440" s="254" t="s">
        <v>1186</v>
      </c>
      <c r="AH440" s="254"/>
      <c r="AI440" s="254">
        <v>937624130</v>
      </c>
      <c r="AJ440" s="254"/>
      <c r="AK440" s="254" t="s">
        <v>1420</v>
      </c>
      <c r="AL440" s="249"/>
      <c r="AM440" s="249"/>
      <c r="AN440" s="249"/>
      <c r="AO440" s="254"/>
      <c r="AP440" s="254"/>
      <c r="AQ440" s="254"/>
      <c r="AR440" s="254"/>
      <c r="AS440" s="254"/>
      <c r="AT440" s="254"/>
      <c r="AU440" s="254"/>
      <c r="AV440" s="254"/>
      <c r="AW440" s="254">
        <v>13090002306</v>
      </c>
    </row>
    <row r="441" spans="1:49" ht="20.25" customHeight="1" x14ac:dyDescent="0.25">
      <c r="A441" s="251">
        <v>428828</v>
      </c>
      <c r="B441" s="251" t="s">
        <v>1421</v>
      </c>
      <c r="C441" s="251" t="s">
        <v>1422</v>
      </c>
      <c r="D441" s="251" t="s">
        <v>288</v>
      </c>
      <c r="E441" t="s">
        <v>80</v>
      </c>
      <c r="F441" s="252">
        <v>37576</v>
      </c>
      <c r="G441" s="253" t="s">
        <v>28</v>
      </c>
      <c r="H441" s="253" t="s">
        <v>685</v>
      </c>
      <c r="I441" s="251" t="s">
        <v>112</v>
      </c>
      <c r="J441" s="253" t="s">
        <v>23</v>
      </c>
      <c r="K441" s="253">
        <v>2020</v>
      </c>
      <c r="L441" s="253" t="s">
        <v>40</v>
      </c>
      <c r="M441" t="s">
        <v>50</v>
      </c>
      <c r="O441" s="253"/>
      <c r="P441" s="253"/>
      <c r="Q441" s="253"/>
      <c r="R441" s="253"/>
      <c r="S441" s="253"/>
      <c r="T441" s="253"/>
      <c r="U441" s="253"/>
      <c r="V441" s="253"/>
      <c r="W441" s="253"/>
      <c r="X441" s="253"/>
      <c r="Y441" s="253"/>
      <c r="Z441" s="253"/>
      <c r="AA441" s="253"/>
      <c r="AB441"/>
      <c r="AC441" s="254"/>
      <c r="AD441"/>
      <c r="AE441" s="254"/>
      <c r="AF441"/>
      <c r="AG441" s="254" t="s">
        <v>1178</v>
      </c>
      <c r="AH441" s="254"/>
      <c r="AI441" s="254">
        <v>951549589</v>
      </c>
      <c r="AJ441" s="254"/>
      <c r="AK441" s="254" t="s">
        <v>1423</v>
      </c>
      <c r="AL441" s="249"/>
      <c r="AM441" s="249"/>
      <c r="AN441" s="249"/>
      <c r="AO441" s="254"/>
      <c r="AP441" s="254"/>
      <c r="AQ441" s="254"/>
      <c r="AR441" s="254"/>
      <c r="AS441" s="254"/>
      <c r="AT441" s="254"/>
      <c r="AU441" s="254"/>
      <c r="AV441" s="254"/>
      <c r="AW441" s="254">
        <v>5150101009</v>
      </c>
    </row>
    <row r="442" spans="1:49" ht="20.25" customHeight="1" x14ac:dyDescent="0.25">
      <c r="A442" s="251">
        <v>428829</v>
      </c>
      <c r="B442" s="251" t="s">
        <v>1424</v>
      </c>
      <c r="C442" s="251" t="s">
        <v>449</v>
      </c>
      <c r="D442" s="251" t="s">
        <v>252</v>
      </c>
      <c r="E442" t="s">
        <v>80</v>
      </c>
      <c r="F442" s="252">
        <v>36556</v>
      </c>
      <c r="G442" s="253" t="s">
        <v>28</v>
      </c>
      <c r="H442" s="253" t="s">
        <v>685</v>
      </c>
      <c r="I442" s="251" t="s">
        <v>112</v>
      </c>
      <c r="J442" s="253" t="s">
        <v>26</v>
      </c>
      <c r="K442" s="253">
        <v>2021</v>
      </c>
      <c r="L442" s="253" t="s">
        <v>28</v>
      </c>
      <c r="M442" t="s">
        <v>28</v>
      </c>
      <c r="O442" s="253"/>
      <c r="P442" s="253"/>
      <c r="Q442" s="253"/>
      <c r="R442" s="253"/>
      <c r="S442" s="253"/>
      <c r="T442" s="253"/>
      <c r="U442" s="253"/>
      <c r="V442" s="253"/>
      <c r="W442" s="253"/>
      <c r="X442" s="253"/>
      <c r="Y442" s="253"/>
      <c r="Z442" s="253"/>
      <c r="AA442" s="253"/>
      <c r="AB442"/>
      <c r="AC442" s="254"/>
      <c r="AD442"/>
      <c r="AE442" s="254"/>
      <c r="AF442"/>
      <c r="AG442" s="254" t="s">
        <v>1178</v>
      </c>
      <c r="AH442" s="254"/>
      <c r="AI442" s="254">
        <v>930676020</v>
      </c>
      <c r="AJ442" s="254"/>
      <c r="AK442" s="254" t="s">
        <v>28</v>
      </c>
      <c r="AL442" s="249"/>
      <c r="AM442" s="249"/>
      <c r="AN442" s="249"/>
      <c r="AO442" s="254"/>
      <c r="AP442" s="254"/>
      <c r="AQ442" s="254"/>
      <c r="AR442" s="254"/>
      <c r="AS442" s="254"/>
      <c r="AT442" s="254"/>
      <c r="AU442" s="254"/>
      <c r="AV442" s="254"/>
      <c r="AW442" s="254">
        <v>1010233333</v>
      </c>
    </row>
    <row r="443" spans="1:49" ht="20.25" customHeight="1" x14ac:dyDescent="0.25">
      <c r="A443" s="251">
        <v>428830</v>
      </c>
      <c r="B443" s="251" t="s">
        <v>1425</v>
      </c>
      <c r="C443" s="251" t="s">
        <v>459</v>
      </c>
      <c r="D443" s="251" t="s">
        <v>493</v>
      </c>
      <c r="E443" t="s">
        <v>80</v>
      </c>
      <c r="F443" s="252">
        <v>36947</v>
      </c>
      <c r="G443" s="253" t="s">
        <v>28</v>
      </c>
      <c r="H443" s="253" t="s">
        <v>685</v>
      </c>
      <c r="I443" s="251" t="s">
        <v>112</v>
      </c>
      <c r="J443" s="253" t="s">
        <v>26</v>
      </c>
      <c r="K443" s="253">
        <v>2019</v>
      </c>
      <c r="L443" s="253" t="s">
        <v>28</v>
      </c>
      <c r="M443" t="s">
        <v>28</v>
      </c>
      <c r="O443" s="253"/>
      <c r="P443" s="253"/>
      <c r="Q443" s="253"/>
      <c r="R443" s="253"/>
      <c r="S443" s="253"/>
      <c r="T443" s="253"/>
      <c r="U443" s="253"/>
      <c r="V443" s="253"/>
      <c r="W443" s="253"/>
      <c r="X443" s="253"/>
      <c r="Y443" s="253"/>
      <c r="Z443" s="253"/>
      <c r="AA443" s="253"/>
      <c r="AB443"/>
      <c r="AC443" s="254"/>
      <c r="AD443"/>
      <c r="AE443" s="254"/>
      <c r="AF443"/>
      <c r="AG443" s="254" t="s">
        <v>1186</v>
      </c>
      <c r="AH443" s="254"/>
      <c r="AI443" s="254">
        <v>932172090</v>
      </c>
      <c r="AJ443" s="254"/>
      <c r="AK443" s="254" t="s">
        <v>1426</v>
      </c>
      <c r="AL443" s="249"/>
      <c r="AM443" s="249"/>
      <c r="AN443" s="249"/>
      <c r="AO443" s="254"/>
      <c r="AP443" s="254"/>
      <c r="AQ443" s="254"/>
      <c r="AR443" s="254"/>
      <c r="AS443" s="254"/>
      <c r="AT443" s="254"/>
      <c r="AU443" s="254"/>
      <c r="AV443" s="254"/>
      <c r="AW443" s="254">
        <v>1030445007</v>
      </c>
    </row>
    <row r="444" spans="1:49" ht="20.25" customHeight="1" x14ac:dyDescent="0.25">
      <c r="A444" s="251">
        <v>428831</v>
      </c>
      <c r="B444" s="251" t="s">
        <v>1427</v>
      </c>
      <c r="C444" s="251" t="s">
        <v>872</v>
      </c>
      <c r="D444" s="251" t="s">
        <v>292</v>
      </c>
      <c r="E444" t="s">
        <v>80</v>
      </c>
      <c r="F444" s="252">
        <v>30803</v>
      </c>
      <c r="G444" s="253" t="s">
        <v>1330</v>
      </c>
      <c r="H444" s="253" t="s">
        <v>686</v>
      </c>
      <c r="I444" s="251" t="s">
        <v>112</v>
      </c>
      <c r="J444" s="253" t="s">
        <v>23</v>
      </c>
      <c r="K444" s="253">
        <v>2002</v>
      </c>
      <c r="L444" s="253" t="s">
        <v>47</v>
      </c>
      <c r="M444" t="s">
        <v>28</v>
      </c>
      <c r="O444" s="253"/>
      <c r="P444" s="253"/>
      <c r="Q444" s="253"/>
      <c r="R444" s="253"/>
      <c r="S444" s="253"/>
      <c r="T444" s="253"/>
      <c r="U444" s="253"/>
      <c r="V444" s="253"/>
      <c r="W444" s="253"/>
      <c r="X444" s="253"/>
      <c r="Y444" s="253"/>
      <c r="Z444" s="253"/>
      <c r="AA444" s="253"/>
      <c r="AB444"/>
      <c r="AC444" s="254"/>
      <c r="AD444"/>
      <c r="AE444" s="254"/>
      <c r="AF444"/>
      <c r="AG444" s="254" t="s">
        <v>28</v>
      </c>
      <c r="AH444" s="254"/>
      <c r="AI444" s="254">
        <v>9982627942</v>
      </c>
      <c r="AJ444" s="254"/>
      <c r="AK444" s="254" t="s">
        <v>1197</v>
      </c>
      <c r="AL444" s="249"/>
      <c r="AM444" s="249"/>
      <c r="AN444" s="249"/>
      <c r="AO444" s="254"/>
      <c r="AP444" s="254"/>
      <c r="AQ444" s="254"/>
      <c r="AR444" s="254"/>
      <c r="AS444" s="254"/>
      <c r="AT444" s="254"/>
      <c r="AU444" s="254"/>
      <c r="AV444" s="254"/>
      <c r="AW444" s="254">
        <v>1020343626</v>
      </c>
    </row>
    <row r="445" spans="1:49" ht="20.25" customHeight="1" x14ac:dyDescent="0.25">
      <c r="A445" s="251">
        <v>428832</v>
      </c>
      <c r="B445" s="251" t="s">
        <v>1428</v>
      </c>
      <c r="C445" s="251" t="s">
        <v>861</v>
      </c>
      <c r="D445" s="251" t="s">
        <v>338</v>
      </c>
      <c r="E445" t="s">
        <v>80</v>
      </c>
      <c r="F445" s="252">
        <v>38535</v>
      </c>
      <c r="G445" s="253" t="s">
        <v>1429</v>
      </c>
      <c r="H445" s="253" t="s">
        <v>685</v>
      </c>
      <c r="I445" s="251" t="s">
        <v>112</v>
      </c>
      <c r="J445" s="253" t="s">
        <v>26</v>
      </c>
      <c r="K445" s="253">
        <v>2024</v>
      </c>
      <c r="L445" s="253" t="s">
        <v>28</v>
      </c>
      <c r="M445" t="s">
        <v>65</v>
      </c>
      <c r="O445" s="253"/>
      <c r="P445" s="253"/>
      <c r="Q445" s="253"/>
      <c r="R445" s="253"/>
      <c r="S445" s="253"/>
      <c r="T445" s="253"/>
      <c r="U445" s="253"/>
      <c r="V445" s="253"/>
      <c r="W445" s="253"/>
      <c r="X445" s="253"/>
      <c r="Y445" s="253"/>
      <c r="Z445" s="253"/>
      <c r="AA445" s="253"/>
      <c r="AB445"/>
      <c r="AC445" s="254"/>
      <c r="AD445"/>
      <c r="AE445" s="254"/>
      <c r="AF445"/>
      <c r="AG445" s="254" t="s">
        <v>1178</v>
      </c>
      <c r="AH445" s="254"/>
      <c r="AI445" s="254">
        <v>984271939</v>
      </c>
      <c r="AJ445" s="254"/>
      <c r="AK445" s="254" t="s">
        <v>1197</v>
      </c>
      <c r="AL445" s="249"/>
      <c r="AM445" s="249"/>
      <c r="AN445" s="249"/>
      <c r="AO445" s="254"/>
      <c r="AP445" s="254"/>
      <c r="AQ445" s="254"/>
      <c r="AR445" s="254"/>
      <c r="AS445" s="254"/>
      <c r="AT445" s="254"/>
      <c r="AU445" s="254"/>
      <c r="AV445" s="254"/>
      <c r="AW445" s="254">
        <v>8170130665</v>
      </c>
    </row>
    <row r="446" spans="1:49" ht="20.25" customHeight="1" x14ac:dyDescent="0.25">
      <c r="A446" s="251">
        <v>428833</v>
      </c>
      <c r="B446" s="251" t="s">
        <v>1430</v>
      </c>
      <c r="C446" s="251" t="s">
        <v>333</v>
      </c>
      <c r="D446" s="251" t="s">
        <v>1431</v>
      </c>
      <c r="E446" t="s">
        <v>80</v>
      </c>
      <c r="F446" s="252">
        <v>31432</v>
      </c>
      <c r="G446" s="253" t="s">
        <v>1432</v>
      </c>
      <c r="H446" s="253" t="s">
        <v>25</v>
      </c>
      <c r="I446" s="251" t="s">
        <v>112</v>
      </c>
      <c r="J446" s="253" t="s">
        <v>23</v>
      </c>
      <c r="K446" s="253">
        <v>2003</v>
      </c>
      <c r="L446" s="253" t="s">
        <v>76</v>
      </c>
      <c r="M446" t="s">
        <v>76</v>
      </c>
      <c r="O446" s="253"/>
      <c r="P446" s="253"/>
      <c r="Q446" s="253"/>
      <c r="R446" s="253"/>
      <c r="S446" s="253"/>
      <c r="T446" s="253"/>
      <c r="U446" s="253"/>
      <c r="V446" s="253"/>
      <c r="W446" s="253"/>
      <c r="X446" s="253"/>
      <c r="Y446" s="253"/>
      <c r="Z446" s="253"/>
      <c r="AA446" s="253"/>
      <c r="AB446"/>
      <c r="AC446" s="254"/>
      <c r="AD446"/>
      <c r="AE446" s="254"/>
      <c r="AF446"/>
      <c r="AG446" s="254" t="s">
        <v>1178</v>
      </c>
      <c r="AH446" s="254"/>
      <c r="AI446" s="254">
        <v>999018462</v>
      </c>
      <c r="AJ446" s="254"/>
      <c r="AK446" s="254" t="s">
        <v>76</v>
      </c>
      <c r="AL446" s="249"/>
      <c r="AM446" s="249"/>
      <c r="AN446" s="249"/>
      <c r="AO446" s="254"/>
      <c r="AP446" s="254"/>
      <c r="AQ446" s="254"/>
      <c r="AR446" s="254"/>
      <c r="AS446" s="254"/>
      <c r="AT446" s="254"/>
      <c r="AU446" s="254"/>
      <c r="AV446" s="254"/>
      <c r="AW446" s="254">
        <v>13010182418</v>
      </c>
    </row>
    <row r="447" spans="1:49" ht="20.25" customHeight="1" x14ac:dyDescent="0.25">
      <c r="A447" s="251">
        <v>428834</v>
      </c>
      <c r="B447" s="251" t="s">
        <v>1433</v>
      </c>
      <c r="C447" s="251" t="s">
        <v>257</v>
      </c>
      <c r="D447" s="251" t="s">
        <v>982</v>
      </c>
      <c r="E447" t="s">
        <v>80</v>
      </c>
      <c r="F447" s="252">
        <v>34496</v>
      </c>
      <c r="G447" s="253" t="s">
        <v>520</v>
      </c>
      <c r="H447" s="253" t="s">
        <v>25</v>
      </c>
      <c r="I447" s="251" t="s">
        <v>112</v>
      </c>
      <c r="J447" s="253" t="s">
        <v>23</v>
      </c>
      <c r="K447" s="253">
        <v>2013</v>
      </c>
      <c r="L447" s="253" t="s">
        <v>520</v>
      </c>
      <c r="M447" t="s">
        <v>50</v>
      </c>
      <c r="O447" s="253"/>
      <c r="P447" s="253"/>
      <c r="Q447" s="253"/>
      <c r="R447" s="253"/>
      <c r="S447" s="253"/>
      <c r="T447" s="253"/>
      <c r="U447" s="253"/>
      <c r="V447" s="253"/>
      <c r="W447" s="253"/>
      <c r="X447" s="253"/>
      <c r="Y447" s="253"/>
      <c r="Z447" s="253"/>
      <c r="AA447" s="253"/>
      <c r="AB447"/>
      <c r="AC447" s="254"/>
      <c r="AD447"/>
      <c r="AE447" s="254"/>
      <c r="AF447"/>
      <c r="AG447" s="254" t="s">
        <v>1186</v>
      </c>
      <c r="AH447" s="254"/>
      <c r="AI447" s="254">
        <v>938008167</v>
      </c>
      <c r="AJ447" s="254"/>
      <c r="AK447" s="254" t="s">
        <v>916</v>
      </c>
      <c r="AL447" s="249"/>
      <c r="AM447" s="249"/>
      <c r="AN447" s="249"/>
      <c r="AO447" s="254"/>
      <c r="AP447" s="254"/>
      <c r="AQ447" s="254"/>
      <c r="AR447" s="254"/>
      <c r="AS447" s="254"/>
      <c r="AT447" s="254"/>
      <c r="AU447" s="254"/>
      <c r="AV447" s="254"/>
      <c r="AW447" s="254">
        <v>5010705917</v>
      </c>
    </row>
    <row r="448" spans="1:49" ht="20.25" customHeight="1" x14ac:dyDescent="0.25">
      <c r="A448" s="251">
        <v>428835</v>
      </c>
      <c r="B448" s="251" t="s">
        <v>1434</v>
      </c>
      <c r="C448" s="251" t="s">
        <v>349</v>
      </c>
      <c r="D448" s="251" t="s">
        <v>466</v>
      </c>
      <c r="E448" t="s">
        <v>80</v>
      </c>
      <c r="F448" s="252">
        <v>36526</v>
      </c>
      <c r="G448" s="253" t="s">
        <v>28</v>
      </c>
      <c r="H448" s="253" t="s">
        <v>683</v>
      </c>
      <c r="I448" s="251" t="s">
        <v>112</v>
      </c>
      <c r="J448" s="253" t="s">
        <v>26</v>
      </c>
      <c r="K448" s="253">
        <v>2017</v>
      </c>
      <c r="L448" s="253" t="s">
        <v>28</v>
      </c>
      <c r="M448" t="s">
        <v>28</v>
      </c>
      <c r="O448" s="253"/>
      <c r="P448" s="253"/>
      <c r="Q448" s="253"/>
      <c r="R448" s="253"/>
      <c r="S448" s="253"/>
      <c r="T448" s="253"/>
      <c r="U448" s="253"/>
      <c r="V448" s="253"/>
      <c r="W448" s="253"/>
      <c r="X448" s="253"/>
      <c r="Y448" s="253"/>
      <c r="Z448" s="253"/>
      <c r="AA448" s="253"/>
      <c r="AB448"/>
      <c r="AC448" s="254"/>
      <c r="AD448"/>
      <c r="AE448" s="254"/>
      <c r="AF448"/>
      <c r="AG448" s="254"/>
      <c r="AH448" s="254"/>
      <c r="AI448" s="254"/>
      <c r="AJ448" s="254"/>
      <c r="AK448" s="254" t="s">
        <v>1435</v>
      </c>
      <c r="AL448" s="249"/>
      <c r="AM448" s="249"/>
      <c r="AN448" s="249"/>
      <c r="AO448" s="254"/>
      <c r="AP448" s="254"/>
      <c r="AQ448" s="254"/>
      <c r="AR448" s="254"/>
      <c r="AS448" s="254"/>
      <c r="AT448" s="254"/>
      <c r="AU448" s="254"/>
      <c r="AV448" s="254"/>
      <c r="AW448" s="254">
        <v>1020082550</v>
      </c>
    </row>
    <row r="449" spans="1:49" ht="20.25" customHeight="1" x14ac:dyDescent="0.25">
      <c r="A449" s="251">
        <v>428836</v>
      </c>
      <c r="B449" s="251" t="s">
        <v>1436</v>
      </c>
      <c r="C449" s="251" t="s">
        <v>257</v>
      </c>
      <c r="D449" s="251" t="s">
        <v>283</v>
      </c>
      <c r="E449" t="s">
        <v>80</v>
      </c>
      <c r="F449" s="252">
        <v>33353</v>
      </c>
      <c r="G449" s="253" t="s">
        <v>28</v>
      </c>
      <c r="H449" s="253" t="s">
        <v>685</v>
      </c>
      <c r="I449" s="251" t="s">
        <v>112</v>
      </c>
      <c r="J449" s="253" t="s">
        <v>23</v>
      </c>
      <c r="K449" s="253">
        <v>2010</v>
      </c>
      <c r="L449" s="253" t="s">
        <v>28</v>
      </c>
      <c r="M449" t="s">
        <v>28</v>
      </c>
      <c r="O449" s="253"/>
      <c r="P449" s="253"/>
      <c r="Q449" s="253"/>
      <c r="R449" s="253"/>
      <c r="S449" s="253"/>
      <c r="T449" s="253"/>
      <c r="U449" s="253"/>
      <c r="V449" s="253"/>
      <c r="W449" s="253"/>
      <c r="X449" s="253"/>
      <c r="Y449" s="253"/>
      <c r="Z449" s="253"/>
      <c r="AA449" s="253"/>
      <c r="AB449"/>
      <c r="AC449" s="254"/>
      <c r="AD449"/>
      <c r="AE449" s="254"/>
      <c r="AF449"/>
      <c r="AG449" s="254" t="s">
        <v>1178</v>
      </c>
      <c r="AH449" s="254"/>
      <c r="AI449" s="254">
        <v>937072985</v>
      </c>
      <c r="AJ449" s="254"/>
      <c r="AK449" s="254" t="s">
        <v>28</v>
      </c>
      <c r="AL449" s="249"/>
      <c r="AM449" s="249"/>
      <c r="AN449" s="249"/>
      <c r="AO449" s="254"/>
      <c r="AP449" s="254"/>
      <c r="AQ449" s="254"/>
      <c r="AR449" s="254"/>
      <c r="AS449" s="254"/>
      <c r="AT449" s="254"/>
      <c r="AU449" s="254"/>
      <c r="AV449" s="254"/>
      <c r="AW449" s="254">
        <v>1010156623</v>
      </c>
    </row>
    <row r="450" spans="1:49" ht="20.25" customHeight="1" x14ac:dyDescent="0.25">
      <c r="A450" s="251">
        <v>428837</v>
      </c>
      <c r="B450" s="251" t="s">
        <v>1437</v>
      </c>
      <c r="C450" s="251" t="s">
        <v>423</v>
      </c>
      <c r="D450" s="251" t="s">
        <v>249</v>
      </c>
      <c r="E450" t="s">
        <v>80</v>
      </c>
      <c r="F450" s="252">
        <v>38559</v>
      </c>
      <c r="G450" s="253" t="s">
        <v>533</v>
      </c>
      <c r="H450" s="253" t="s">
        <v>1438</v>
      </c>
      <c r="I450" s="251" t="s">
        <v>112</v>
      </c>
      <c r="J450" s="253" t="s">
        <v>23</v>
      </c>
      <c r="K450" s="253">
        <v>2023</v>
      </c>
      <c r="L450" s="253" t="s">
        <v>28</v>
      </c>
      <c r="M450" t="s">
        <v>74</v>
      </c>
      <c r="O450" s="253"/>
      <c r="P450" s="253"/>
      <c r="Q450" s="253"/>
      <c r="R450" s="253"/>
      <c r="S450" s="253"/>
      <c r="T450" s="253"/>
      <c r="U450" s="253"/>
      <c r="V450" s="253"/>
      <c r="W450" s="253"/>
      <c r="X450" s="253"/>
      <c r="Y450" s="253"/>
      <c r="Z450" s="253"/>
      <c r="AA450" s="253"/>
      <c r="AB450"/>
      <c r="AC450" s="254"/>
      <c r="AD450"/>
      <c r="AE450" s="254"/>
      <c r="AF450"/>
      <c r="AG450" s="254" t="s">
        <v>1178</v>
      </c>
      <c r="AH450" s="254"/>
      <c r="AI450" s="254">
        <v>939412184</v>
      </c>
      <c r="AJ450" s="254"/>
      <c r="AK450" s="254" t="s">
        <v>28</v>
      </c>
      <c r="AL450" s="249"/>
      <c r="AM450" s="249"/>
      <c r="AN450" s="249"/>
      <c r="AO450" s="254"/>
      <c r="AP450" s="254"/>
      <c r="AQ450" s="254"/>
      <c r="AR450" s="254"/>
      <c r="AS450" s="254"/>
      <c r="AT450" s="254"/>
      <c r="AU450" s="254"/>
      <c r="AV450" s="254"/>
      <c r="AW450" s="254">
        <v>12160163006</v>
      </c>
    </row>
    <row r="451" spans="1:49" ht="20.25" customHeight="1" x14ac:dyDescent="0.25">
      <c r="A451" s="251">
        <v>428838</v>
      </c>
      <c r="B451" s="251" t="s">
        <v>1439</v>
      </c>
      <c r="C451" s="251" t="s">
        <v>925</v>
      </c>
      <c r="D451" s="251" t="s">
        <v>890</v>
      </c>
      <c r="E451" t="s">
        <v>80</v>
      </c>
      <c r="F451" s="252">
        <v>32028</v>
      </c>
      <c r="G451" s="253" t="s">
        <v>401</v>
      </c>
      <c r="H451" s="253" t="s">
        <v>707</v>
      </c>
      <c r="I451" s="251" t="s">
        <v>112</v>
      </c>
      <c r="J451" s="253" t="s">
        <v>23</v>
      </c>
      <c r="K451" s="253">
        <v>2006</v>
      </c>
      <c r="L451" s="253" t="s">
        <v>40</v>
      </c>
      <c r="M451" t="s">
        <v>40</v>
      </c>
      <c r="O451" s="253"/>
      <c r="P451" s="253"/>
      <c r="Q451" s="253"/>
      <c r="R451" s="253"/>
      <c r="S451" s="253"/>
      <c r="T451" s="253"/>
      <c r="U451" s="253"/>
      <c r="V451" s="253"/>
      <c r="W451" s="253"/>
      <c r="X451" s="253"/>
      <c r="Y451" s="253"/>
      <c r="Z451" s="253"/>
      <c r="AA451" s="253"/>
      <c r="AB451"/>
      <c r="AC451" s="254"/>
      <c r="AD451"/>
      <c r="AE451" s="254"/>
      <c r="AF451"/>
      <c r="AG451" s="254" t="s">
        <v>1178</v>
      </c>
      <c r="AH451" s="254"/>
      <c r="AI451" s="254">
        <v>988416330</v>
      </c>
      <c r="AJ451" s="254"/>
      <c r="AK451" s="254" t="s">
        <v>401</v>
      </c>
      <c r="AL451" s="249"/>
      <c r="AM451" s="249"/>
      <c r="AN451" s="249"/>
      <c r="AO451" s="254"/>
      <c r="AP451" s="254"/>
      <c r="AQ451" s="254"/>
      <c r="AR451" s="254"/>
      <c r="AS451" s="254"/>
      <c r="AT451" s="254"/>
      <c r="AU451" s="254"/>
      <c r="AV451" s="254"/>
      <c r="AW451" s="254">
        <v>3350015034</v>
      </c>
    </row>
    <row r="452" spans="1:49" ht="20.25" customHeight="1" x14ac:dyDescent="0.25">
      <c r="A452" s="251">
        <v>428839</v>
      </c>
      <c r="B452" s="251" t="s">
        <v>1440</v>
      </c>
      <c r="C452" s="251" t="s">
        <v>1441</v>
      </c>
      <c r="D452" s="251" t="s">
        <v>430</v>
      </c>
      <c r="E452" t="s">
        <v>80</v>
      </c>
      <c r="F452" s="252">
        <v>34142</v>
      </c>
      <c r="G452" s="253" t="s">
        <v>1442</v>
      </c>
      <c r="H452" s="253" t="s">
        <v>683</v>
      </c>
      <c r="I452" s="251" t="s">
        <v>112</v>
      </c>
      <c r="J452" s="253" t="s">
        <v>23</v>
      </c>
      <c r="K452" s="253">
        <v>2012</v>
      </c>
      <c r="L452" s="253" t="s">
        <v>78</v>
      </c>
      <c r="M452" t="s">
        <v>78</v>
      </c>
      <c r="O452" s="253"/>
      <c r="P452" s="253"/>
      <c r="Q452" s="253"/>
      <c r="R452" s="253"/>
      <c r="S452" s="253"/>
      <c r="T452" s="253"/>
      <c r="U452" s="253"/>
      <c r="V452" s="253"/>
      <c r="W452" s="253"/>
      <c r="X452" s="253"/>
      <c r="Y452" s="253"/>
      <c r="Z452" s="253"/>
      <c r="AA452" s="253"/>
      <c r="AB452"/>
      <c r="AC452" s="254"/>
      <c r="AD452"/>
      <c r="AE452" s="254"/>
      <c r="AF452"/>
      <c r="AG452" s="254" t="s">
        <v>1178</v>
      </c>
      <c r="AH452" s="254"/>
      <c r="AI452" s="254">
        <v>953460119</v>
      </c>
      <c r="AJ452" s="254"/>
      <c r="AK452" s="254" t="s">
        <v>1443</v>
      </c>
      <c r="AL452" s="249"/>
      <c r="AM452" s="249"/>
      <c r="AN452" s="249"/>
      <c r="AO452" s="254"/>
      <c r="AP452" s="254"/>
      <c r="AQ452" s="254"/>
      <c r="AR452" s="254"/>
      <c r="AS452" s="254"/>
      <c r="AT452" s="254"/>
      <c r="AU452" s="254"/>
      <c r="AV452" s="254"/>
      <c r="AW452" s="254">
        <v>14010084459</v>
      </c>
    </row>
    <row r="453" spans="1:49" ht="20.25" customHeight="1" x14ac:dyDescent="0.25">
      <c r="A453" s="251">
        <v>428840</v>
      </c>
      <c r="B453" s="251" t="s">
        <v>1444</v>
      </c>
      <c r="C453" s="251" t="s">
        <v>251</v>
      </c>
      <c r="D453" s="251" t="s">
        <v>645</v>
      </c>
      <c r="E453" t="s">
        <v>80</v>
      </c>
      <c r="F453" s="252">
        <v>37991</v>
      </c>
      <c r="G453" s="253" t="s">
        <v>465</v>
      </c>
      <c r="H453" s="253" t="s">
        <v>683</v>
      </c>
      <c r="I453" s="251" t="s">
        <v>112</v>
      </c>
      <c r="J453" s="253" t="s">
        <v>23</v>
      </c>
      <c r="K453" s="253">
        <v>2021</v>
      </c>
      <c r="L453" s="253" t="s">
        <v>28</v>
      </c>
      <c r="M453" t="s">
        <v>50</v>
      </c>
      <c r="O453" s="253"/>
      <c r="P453" s="253"/>
      <c r="Q453" s="253"/>
      <c r="R453" s="253"/>
      <c r="S453" s="253"/>
      <c r="T453" s="253"/>
      <c r="U453" s="253"/>
      <c r="V453" s="253"/>
      <c r="W453" s="253"/>
      <c r="X453" s="253"/>
      <c r="Y453" s="253"/>
      <c r="Z453" s="253"/>
      <c r="AA453" s="253"/>
      <c r="AB453"/>
      <c r="AC453" s="254"/>
      <c r="AD453"/>
      <c r="AE453" s="254"/>
      <c r="AF453"/>
      <c r="AG453" s="254" t="s">
        <v>1186</v>
      </c>
      <c r="AH453" s="254"/>
      <c r="AI453" s="254">
        <v>992924169</v>
      </c>
      <c r="AJ453" s="254"/>
      <c r="AK453" s="254" t="s">
        <v>1445</v>
      </c>
      <c r="AL453" s="249"/>
      <c r="AM453" s="249"/>
      <c r="AN453" s="249"/>
      <c r="AO453" s="254"/>
      <c r="AP453" s="254"/>
      <c r="AQ453" s="254"/>
      <c r="AR453" s="254"/>
      <c r="AS453" s="254"/>
      <c r="AT453" s="254"/>
      <c r="AU453" s="254"/>
      <c r="AV453" s="254"/>
      <c r="AW453" s="254">
        <v>5150159133</v>
      </c>
    </row>
    <row r="454" spans="1:49" ht="20.25" customHeight="1" x14ac:dyDescent="0.25">
      <c r="A454" s="251">
        <v>428841</v>
      </c>
      <c r="B454" s="251" t="s">
        <v>1446</v>
      </c>
      <c r="C454" s="251" t="s">
        <v>627</v>
      </c>
      <c r="D454" s="251" t="s">
        <v>416</v>
      </c>
      <c r="E454" t="s">
        <v>80</v>
      </c>
      <c r="F454" s="252">
        <v>38547</v>
      </c>
      <c r="G454" s="253" t="s">
        <v>28</v>
      </c>
      <c r="H454" s="253" t="s">
        <v>707</v>
      </c>
      <c r="I454" s="251" t="s">
        <v>112</v>
      </c>
      <c r="J454" s="253" t="s">
        <v>26</v>
      </c>
      <c r="K454" s="253">
        <v>2023</v>
      </c>
      <c r="L454" s="253" t="s">
        <v>28</v>
      </c>
      <c r="M454" t="s">
        <v>78</v>
      </c>
      <c r="O454" s="253"/>
      <c r="P454" s="253"/>
      <c r="Q454" s="253"/>
      <c r="R454" s="253"/>
      <c r="S454" s="253"/>
      <c r="T454" s="253"/>
      <c r="U454" s="253"/>
      <c r="V454" s="253"/>
      <c r="W454" s="253"/>
      <c r="X454" s="253"/>
      <c r="Y454" s="253"/>
      <c r="Z454" s="253"/>
      <c r="AA454" s="253"/>
      <c r="AB454"/>
      <c r="AC454" s="254"/>
      <c r="AD454"/>
      <c r="AE454" s="254"/>
      <c r="AF454"/>
      <c r="AG454" s="254" t="s">
        <v>1178</v>
      </c>
      <c r="AH454" s="254"/>
      <c r="AI454" s="254">
        <v>994388120</v>
      </c>
      <c r="AJ454" s="254"/>
      <c r="AK454" s="254" t="s">
        <v>348</v>
      </c>
      <c r="AL454" s="249"/>
      <c r="AM454" s="249"/>
      <c r="AN454" s="249"/>
      <c r="AO454" s="254"/>
      <c r="AP454" s="254"/>
      <c r="AQ454" s="254"/>
      <c r="AR454" s="254"/>
      <c r="AS454" s="254"/>
      <c r="AT454" s="254"/>
      <c r="AU454" s="254"/>
      <c r="AV454" s="254"/>
      <c r="AW454" s="254">
        <v>14050080722</v>
      </c>
    </row>
    <row r="455" spans="1:49" ht="20.25" customHeight="1" x14ac:dyDescent="0.25">
      <c r="A455" s="251">
        <v>428842</v>
      </c>
      <c r="B455" s="251" t="s">
        <v>1447</v>
      </c>
      <c r="C455" s="251" t="s">
        <v>329</v>
      </c>
      <c r="D455" s="251" t="s">
        <v>1448</v>
      </c>
      <c r="E455" t="s">
        <v>80</v>
      </c>
      <c r="F455" s="252">
        <v>37318</v>
      </c>
      <c r="G455" s="253" t="s">
        <v>28</v>
      </c>
      <c r="H455" s="253" t="s">
        <v>683</v>
      </c>
      <c r="I455" s="251" t="s">
        <v>112</v>
      </c>
      <c r="J455" s="253" t="s">
        <v>26</v>
      </c>
      <c r="K455" s="253">
        <v>2006</v>
      </c>
      <c r="L455" s="253" t="s">
        <v>40</v>
      </c>
      <c r="M455" t="s">
        <v>40</v>
      </c>
      <c r="O455" s="253"/>
      <c r="P455" s="253"/>
      <c r="Q455" s="253"/>
      <c r="R455" s="253"/>
      <c r="S455" s="253"/>
      <c r="T455" s="253"/>
      <c r="U455" s="253"/>
      <c r="V455" s="253"/>
      <c r="W455" s="253"/>
      <c r="X455" s="253"/>
      <c r="Y455" s="253"/>
      <c r="Z455" s="253"/>
      <c r="AA455" s="253"/>
      <c r="AB455"/>
      <c r="AC455" s="254"/>
      <c r="AD455"/>
      <c r="AE455" s="254"/>
      <c r="AF455"/>
      <c r="AG455" s="254" t="s">
        <v>533</v>
      </c>
      <c r="AH455" s="254"/>
      <c r="AI455" s="254">
        <v>933992551</v>
      </c>
      <c r="AJ455" s="254"/>
      <c r="AK455" s="254" t="s">
        <v>1301</v>
      </c>
      <c r="AL455" s="249"/>
      <c r="AM455" s="249"/>
      <c r="AN455" s="249"/>
      <c r="AO455" s="254"/>
      <c r="AP455" s="254"/>
      <c r="AQ455" s="254"/>
      <c r="AR455" s="254"/>
      <c r="AS455" s="254"/>
      <c r="AT455" s="254"/>
      <c r="AU455" s="254"/>
      <c r="AV455" s="254"/>
      <c r="AW455" s="254">
        <v>3080084706</v>
      </c>
    </row>
    <row r="456" spans="1:49" ht="20.25" customHeight="1" x14ac:dyDescent="0.25">
      <c r="A456" s="251">
        <v>428843</v>
      </c>
      <c r="B456" s="251" t="s">
        <v>1449</v>
      </c>
      <c r="C456" s="251" t="s">
        <v>864</v>
      </c>
      <c r="D456" s="251" t="s">
        <v>865</v>
      </c>
      <c r="E456" t="s">
        <v>80</v>
      </c>
      <c r="F456" s="252">
        <v>35084</v>
      </c>
      <c r="G456" s="253" t="s">
        <v>74</v>
      </c>
      <c r="H456" s="253" t="s">
        <v>981</v>
      </c>
      <c r="I456" s="251" t="s">
        <v>112</v>
      </c>
      <c r="J456" s="253" t="s">
        <v>26</v>
      </c>
      <c r="K456" s="253">
        <v>2013</v>
      </c>
      <c r="L456" s="253" t="s">
        <v>74</v>
      </c>
      <c r="M456" t="s">
        <v>74</v>
      </c>
      <c r="O456" s="253"/>
      <c r="P456" s="253"/>
      <c r="Q456" s="253"/>
      <c r="R456" s="253"/>
      <c r="S456" s="253"/>
      <c r="T456" s="253"/>
      <c r="U456" s="253"/>
      <c r="V456" s="253"/>
      <c r="W456" s="253"/>
      <c r="X456" s="253"/>
      <c r="Y456" s="253"/>
      <c r="Z456" s="253"/>
      <c r="AA456" s="253"/>
      <c r="AB456"/>
      <c r="AC456" s="254"/>
      <c r="AD456"/>
      <c r="AE456" s="254"/>
      <c r="AF456"/>
      <c r="AG456" s="254" t="s">
        <v>1186</v>
      </c>
      <c r="AH456" s="254"/>
      <c r="AI456" s="254">
        <v>943921981</v>
      </c>
      <c r="AJ456" s="254"/>
      <c r="AK456" s="254" t="s">
        <v>1184</v>
      </c>
      <c r="AL456" s="249"/>
      <c r="AM456" s="249"/>
      <c r="AN456" s="249"/>
      <c r="AO456" s="254"/>
      <c r="AP456" s="254"/>
      <c r="AQ456" s="254"/>
      <c r="AR456" s="254"/>
      <c r="AS456" s="254"/>
      <c r="AT456" s="254"/>
      <c r="AU456" s="254"/>
      <c r="AV456" s="254"/>
      <c r="AW456" s="254">
        <v>12160057831</v>
      </c>
    </row>
    <row r="457" spans="1:49" ht="20.25" customHeight="1" x14ac:dyDescent="0.25">
      <c r="A457" s="251">
        <v>428844</v>
      </c>
      <c r="B457" s="251" t="s">
        <v>1450</v>
      </c>
      <c r="C457" s="251" t="s">
        <v>553</v>
      </c>
      <c r="D457" s="251" t="s">
        <v>246</v>
      </c>
      <c r="E457" t="s">
        <v>79</v>
      </c>
      <c r="F457" s="252">
        <v>36648</v>
      </c>
      <c r="G457" s="253" t="s">
        <v>391</v>
      </c>
      <c r="H457" s="253" t="s">
        <v>685</v>
      </c>
      <c r="I457" s="251" t="s">
        <v>112</v>
      </c>
      <c r="J457" s="253" t="s">
        <v>26</v>
      </c>
      <c r="K457" s="253">
        <v>2024</v>
      </c>
      <c r="L457" s="253" t="s">
        <v>28</v>
      </c>
      <c r="M457" t="s">
        <v>40</v>
      </c>
      <c r="O457" s="253">
        <v>380</v>
      </c>
      <c r="P457" s="252">
        <v>45697</v>
      </c>
      <c r="Q457" s="253">
        <v>150000</v>
      </c>
      <c r="R457" s="253"/>
      <c r="S457" s="253"/>
      <c r="T457" s="253"/>
      <c r="U457" s="253"/>
      <c r="V457" s="253"/>
      <c r="W457" s="253"/>
      <c r="X457" s="253"/>
      <c r="Y457" s="253"/>
      <c r="Z457" s="253"/>
      <c r="AA457" s="253"/>
      <c r="AB457"/>
      <c r="AC457" s="254"/>
      <c r="AD457"/>
      <c r="AE457" s="254"/>
      <c r="AF457"/>
      <c r="AG457" s="254" t="s">
        <v>1178</v>
      </c>
      <c r="AH457" s="254"/>
      <c r="AI457" s="254">
        <v>968174036</v>
      </c>
      <c r="AJ457" s="254"/>
      <c r="AK457" s="254" t="s">
        <v>28</v>
      </c>
      <c r="AL457" s="249"/>
      <c r="AM457" s="249"/>
      <c r="AN457" s="249"/>
      <c r="AO457" s="254"/>
      <c r="AP457" s="254"/>
      <c r="AQ457" s="254"/>
      <c r="AR457" s="254"/>
      <c r="AS457" s="254"/>
      <c r="AT457" s="254"/>
      <c r="AU457" s="254"/>
      <c r="AV457" s="254"/>
      <c r="AW457" s="254">
        <v>3250131448</v>
      </c>
    </row>
    <row r="458" spans="1:49" ht="20.25" customHeight="1" x14ac:dyDescent="0.25">
      <c r="A458" s="251">
        <v>428845</v>
      </c>
      <c r="B458" s="251" t="s">
        <v>1451</v>
      </c>
      <c r="C458" s="251" t="s">
        <v>1452</v>
      </c>
      <c r="D458" s="251" t="s">
        <v>1453</v>
      </c>
      <c r="E458" t="s">
        <v>80</v>
      </c>
      <c r="F458" s="252">
        <v>38576</v>
      </c>
      <c r="G458" s="253" t="s">
        <v>1454</v>
      </c>
      <c r="H458" s="253" t="s">
        <v>685</v>
      </c>
      <c r="I458" s="251" t="s">
        <v>112</v>
      </c>
      <c r="J458" s="253" t="s">
        <v>23</v>
      </c>
      <c r="K458" s="253">
        <v>2023</v>
      </c>
      <c r="L458" s="253" t="s">
        <v>40</v>
      </c>
      <c r="M458" t="s">
        <v>60</v>
      </c>
      <c r="O458" s="253"/>
      <c r="P458" s="253"/>
      <c r="Q458" s="253"/>
      <c r="R458" s="253"/>
      <c r="S458" s="253"/>
      <c r="T458" s="253"/>
      <c r="U458" s="253"/>
      <c r="V458" s="253"/>
      <c r="W458" s="253"/>
      <c r="X458" s="253"/>
      <c r="Y458" s="253"/>
      <c r="Z458" s="253"/>
      <c r="AA458" s="253"/>
      <c r="AB458"/>
      <c r="AC458" s="254"/>
      <c r="AD458"/>
      <c r="AE458" s="254"/>
      <c r="AF458"/>
      <c r="AG458" s="254" t="s">
        <v>1186</v>
      </c>
      <c r="AH458" s="254"/>
      <c r="AI458" s="254">
        <v>937957032</v>
      </c>
      <c r="AJ458" s="254"/>
      <c r="AK458" s="254" t="s">
        <v>401</v>
      </c>
      <c r="AL458" s="249"/>
      <c r="AM458" s="249"/>
      <c r="AN458" s="249"/>
      <c r="AO458" s="254"/>
      <c r="AP458" s="254"/>
      <c r="AQ458" s="254"/>
      <c r="AR458" s="254"/>
      <c r="AS458" s="254"/>
      <c r="AT458" s="254"/>
      <c r="AU458" s="254"/>
      <c r="AV458" s="254"/>
      <c r="AW458" s="254">
        <v>7030120570</v>
      </c>
    </row>
    <row r="459" spans="1:49" ht="20.25" customHeight="1" x14ac:dyDescent="0.25">
      <c r="A459" s="251">
        <v>428846</v>
      </c>
      <c r="B459" s="251" t="s">
        <v>1455</v>
      </c>
      <c r="C459" s="251" t="s">
        <v>360</v>
      </c>
      <c r="D459" s="251" t="s">
        <v>361</v>
      </c>
      <c r="E459" t="s">
        <v>80</v>
      </c>
      <c r="F459" s="252">
        <v>37913</v>
      </c>
      <c r="G459" s="253" t="s">
        <v>28</v>
      </c>
      <c r="H459" s="253" t="s">
        <v>25</v>
      </c>
      <c r="I459" s="251" t="s">
        <v>112</v>
      </c>
      <c r="J459" s="253" t="s">
        <v>26</v>
      </c>
      <c r="K459" s="253">
        <v>2021</v>
      </c>
      <c r="L459" s="253" t="s">
        <v>28</v>
      </c>
      <c r="M459" t="s">
        <v>28</v>
      </c>
      <c r="O459" s="253"/>
      <c r="P459" s="253"/>
      <c r="Q459" s="253"/>
      <c r="R459" s="253"/>
      <c r="S459" s="253"/>
      <c r="T459" s="253"/>
      <c r="U459" s="253"/>
      <c r="V459" s="253"/>
      <c r="W459" s="253"/>
      <c r="X459" s="253"/>
      <c r="Y459" s="253"/>
      <c r="Z459" s="253"/>
      <c r="AA459" s="253"/>
      <c r="AB459"/>
      <c r="AC459" s="254"/>
      <c r="AD459"/>
      <c r="AE459" s="254"/>
      <c r="AF459"/>
      <c r="AG459" s="254" t="s">
        <v>1186</v>
      </c>
      <c r="AH459" s="254"/>
      <c r="AI459" s="254">
        <v>999985874</v>
      </c>
      <c r="AJ459" s="254"/>
      <c r="AK459" s="254" t="s">
        <v>1456</v>
      </c>
      <c r="AL459" s="249"/>
      <c r="AM459" s="249"/>
      <c r="AN459" s="249"/>
      <c r="AO459" s="254"/>
      <c r="AP459" s="254"/>
      <c r="AQ459" s="254"/>
      <c r="AR459" s="254"/>
      <c r="AS459" s="254"/>
      <c r="AT459" s="254"/>
      <c r="AU459" s="254"/>
      <c r="AV459" s="254"/>
      <c r="AW459" s="254">
        <v>1010306368</v>
      </c>
    </row>
    <row r="460" spans="1:49" ht="20.25" customHeight="1" x14ac:dyDescent="0.25">
      <c r="A460" s="251">
        <v>428847</v>
      </c>
      <c r="B460" s="251" t="s">
        <v>1457</v>
      </c>
      <c r="C460" s="251" t="s">
        <v>1458</v>
      </c>
      <c r="D460" s="251" t="s">
        <v>368</v>
      </c>
      <c r="E460" t="s">
        <v>80</v>
      </c>
      <c r="F460" s="252">
        <v>0</v>
      </c>
      <c r="G460" s="253" t="s">
        <v>28</v>
      </c>
      <c r="H460" s="253" t="s">
        <v>685</v>
      </c>
      <c r="I460" s="251" t="s">
        <v>112</v>
      </c>
      <c r="J460" s="253" t="s">
        <v>26</v>
      </c>
      <c r="K460" s="253">
        <v>2015</v>
      </c>
      <c r="L460" s="253" t="s">
        <v>28</v>
      </c>
      <c r="M460" t="s">
        <v>40</v>
      </c>
      <c r="O460" s="253"/>
      <c r="P460" s="253"/>
      <c r="Q460" s="253"/>
      <c r="R460" s="253"/>
      <c r="S460" s="253"/>
      <c r="T460" s="253"/>
      <c r="U460" s="253"/>
      <c r="V460" s="253"/>
      <c r="W460" s="253"/>
      <c r="X460" s="253"/>
      <c r="Y460" s="253"/>
      <c r="Z460" s="253"/>
      <c r="AA460" s="253"/>
      <c r="AB460"/>
      <c r="AC460" s="254"/>
      <c r="AD460"/>
      <c r="AE460" s="254"/>
      <c r="AF460"/>
      <c r="AG460" s="254" t="s">
        <v>1178</v>
      </c>
      <c r="AH460" s="254"/>
      <c r="AI460" s="254">
        <v>933448648</v>
      </c>
      <c r="AJ460" s="254"/>
      <c r="AK460" s="254" t="s">
        <v>28</v>
      </c>
      <c r="AL460" s="249"/>
      <c r="AM460" s="249"/>
      <c r="AN460" s="249"/>
      <c r="AO460" s="254"/>
      <c r="AP460" s="254"/>
      <c r="AQ460" s="254"/>
      <c r="AR460" s="254"/>
      <c r="AS460" s="254"/>
      <c r="AT460" s="254"/>
      <c r="AU460" s="254"/>
      <c r="AV460" s="254"/>
      <c r="AW460" s="254">
        <v>3260003661</v>
      </c>
    </row>
    <row r="461" spans="1:49" ht="20.25" customHeight="1" x14ac:dyDescent="0.25">
      <c r="A461" s="251">
        <v>428848</v>
      </c>
      <c r="B461" s="251" t="s">
        <v>1459</v>
      </c>
      <c r="C461" s="251" t="s">
        <v>1460</v>
      </c>
      <c r="D461" s="251" t="s">
        <v>869</v>
      </c>
      <c r="E461" t="s">
        <v>80</v>
      </c>
      <c r="F461" s="252" t="s">
        <v>1461</v>
      </c>
      <c r="G461" s="253" t="s">
        <v>57</v>
      </c>
      <c r="H461" s="253" t="s">
        <v>686</v>
      </c>
      <c r="I461" s="251" t="s">
        <v>112</v>
      </c>
      <c r="J461" s="253" t="s">
        <v>23</v>
      </c>
      <c r="K461" s="253">
        <v>2015</v>
      </c>
      <c r="L461" s="253" t="s">
        <v>57</v>
      </c>
      <c r="M461" t="s">
        <v>57</v>
      </c>
      <c r="O461" s="253"/>
      <c r="P461" s="253"/>
      <c r="Q461" s="253"/>
      <c r="R461" s="253"/>
      <c r="S461" s="253"/>
      <c r="T461" s="253"/>
      <c r="U461" s="253"/>
      <c r="V461" s="253"/>
      <c r="W461" s="253"/>
      <c r="X461" s="253"/>
      <c r="Y461" s="253"/>
      <c r="Z461" s="253"/>
      <c r="AA461" s="253"/>
      <c r="AB461"/>
      <c r="AC461" s="254"/>
      <c r="AD461"/>
      <c r="AE461" s="254"/>
      <c r="AF461"/>
      <c r="AG461" s="254" t="s">
        <v>1178</v>
      </c>
      <c r="AH461" s="254"/>
      <c r="AI461" s="254">
        <v>933842551</v>
      </c>
      <c r="AJ461" s="254"/>
      <c r="AK461" s="254" t="s">
        <v>57</v>
      </c>
      <c r="AL461" s="249"/>
      <c r="AM461" s="249"/>
      <c r="AN461" s="249"/>
      <c r="AO461" s="254"/>
      <c r="AP461" s="254"/>
      <c r="AQ461" s="254"/>
      <c r="AR461" s="254"/>
      <c r="AS461" s="254"/>
      <c r="AT461" s="254"/>
      <c r="AU461" s="254"/>
      <c r="AV461" s="254"/>
      <c r="AW461" s="254">
        <v>6010029753</v>
      </c>
    </row>
    <row r="462" spans="1:49" ht="20.25" customHeight="1" x14ac:dyDescent="0.25">
      <c r="A462" s="251">
        <v>428849</v>
      </c>
      <c r="B462" s="251" t="s">
        <v>1462</v>
      </c>
      <c r="C462" s="251" t="s">
        <v>447</v>
      </c>
      <c r="D462" s="251" t="s">
        <v>296</v>
      </c>
      <c r="E462" t="s">
        <v>80</v>
      </c>
      <c r="F462" s="252">
        <v>37257</v>
      </c>
      <c r="G462" s="253" t="s">
        <v>28</v>
      </c>
      <c r="H462" s="253" t="s">
        <v>706</v>
      </c>
      <c r="I462" s="251" t="s">
        <v>112</v>
      </c>
      <c r="J462" s="253" t="s">
        <v>26</v>
      </c>
      <c r="K462" s="253">
        <v>2020</v>
      </c>
      <c r="L462" s="253" t="s">
        <v>28</v>
      </c>
      <c r="M462" t="s">
        <v>28</v>
      </c>
      <c r="O462" s="253"/>
      <c r="P462" s="253"/>
      <c r="Q462" s="253"/>
      <c r="R462" s="253"/>
      <c r="S462" s="253"/>
      <c r="T462" s="253"/>
      <c r="U462" s="253"/>
      <c r="V462" s="253"/>
      <c r="W462" s="253"/>
      <c r="X462" s="253"/>
      <c r="Y462" s="253"/>
      <c r="Z462" s="253"/>
      <c r="AA462" s="253"/>
      <c r="AB462"/>
      <c r="AC462" s="254"/>
      <c r="AD462"/>
      <c r="AE462" s="254"/>
      <c r="AF462"/>
      <c r="AG462" s="254" t="s">
        <v>1186</v>
      </c>
      <c r="AH462" s="254"/>
      <c r="AI462" s="254">
        <v>98232960</v>
      </c>
      <c r="AJ462" s="254"/>
      <c r="AK462" s="254" t="s">
        <v>1197</v>
      </c>
      <c r="AL462" s="249"/>
      <c r="AM462" s="249"/>
      <c r="AN462" s="249"/>
      <c r="AO462" s="254"/>
      <c r="AP462" s="254"/>
      <c r="AQ462" s="254"/>
      <c r="AR462" s="254"/>
      <c r="AS462" s="254"/>
      <c r="AT462" s="254"/>
      <c r="AU462" s="254"/>
      <c r="AV462" s="254"/>
      <c r="AW462" s="254">
        <v>1020144404</v>
      </c>
    </row>
    <row r="463" spans="1:49" ht="20.25" customHeight="1" x14ac:dyDescent="0.25">
      <c r="A463" s="251">
        <v>428850</v>
      </c>
      <c r="B463" s="251" t="s">
        <v>1463</v>
      </c>
      <c r="C463" s="251" t="s">
        <v>875</v>
      </c>
      <c r="D463" s="251" t="s">
        <v>439</v>
      </c>
      <c r="E463" t="s">
        <v>79</v>
      </c>
      <c r="F463" s="252">
        <v>38436</v>
      </c>
      <c r="G463" s="253" t="s">
        <v>270</v>
      </c>
      <c r="H463" s="253" t="s">
        <v>685</v>
      </c>
      <c r="I463" s="251" t="s">
        <v>112</v>
      </c>
      <c r="J463" s="253" t="s">
        <v>26</v>
      </c>
      <c r="K463" s="253">
        <v>2023</v>
      </c>
      <c r="L463" s="253" t="s">
        <v>40</v>
      </c>
      <c r="M463" t="s">
        <v>40</v>
      </c>
      <c r="O463" s="253"/>
      <c r="P463" s="253"/>
      <c r="Q463" s="253"/>
      <c r="R463" s="253"/>
      <c r="S463" s="253"/>
      <c r="T463" s="253"/>
      <c r="U463" s="253"/>
      <c r="V463" s="253"/>
      <c r="W463" s="253"/>
      <c r="X463" s="253"/>
      <c r="Y463" s="253"/>
      <c r="Z463" s="253"/>
      <c r="AA463" s="253"/>
      <c r="AB463"/>
      <c r="AC463" s="254"/>
      <c r="AD463"/>
      <c r="AE463" s="254"/>
      <c r="AF463"/>
      <c r="AG463" s="254" t="s">
        <v>1186</v>
      </c>
      <c r="AH463" s="254"/>
      <c r="AI463" s="254">
        <v>958402963</v>
      </c>
      <c r="AJ463" s="254"/>
      <c r="AK463" s="254" t="s">
        <v>270</v>
      </c>
      <c r="AL463" s="249"/>
      <c r="AM463" s="249"/>
      <c r="AN463" s="249"/>
      <c r="AO463" s="254"/>
      <c r="AP463" s="254"/>
      <c r="AQ463" s="254"/>
      <c r="AR463" s="254"/>
      <c r="AS463" s="254"/>
      <c r="AT463" s="254"/>
      <c r="AU463" s="254"/>
      <c r="AV463" s="254"/>
      <c r="AW463" s="254">
        <v>3010242317</v>
      </c>
    </row>
    <row r="464" spans="1:49" ht="20.25" customHeight="1" x14ac:dyDescent="0.25">
      <c r="A464" s="251">
        <v>428851</v>
      </c>
      <c r="B464" s="251" t="s">
        <v>1464</v>
      </c>
      <c r="C464" s="251" t="s">
        <v>462</v>
      </c>
      <c r="D464" s="251" t="s">
        <v>296</v>
      </c>
      <c r="E464" t="s">
        <v>80</v>
      </c>
      <c r="F464" s="252">
        <v>30961</v>
      </c>
      <c r="G464" s="253" t="s">
        <v>28</v>
      </c>
      <c r="H464" s="253" t="s">
        <v>685</v>
      </c>
      <c r="I464" s="251" t="s">
        <v>112</v>
      </c>
      <c r="J464" s="253" t="s">
        <v>26</v>
      </c>
      <c r="K464" s="253">
        <v>2004</v>
      </c>
      <c r="L464" s="253" t="s">
        <v>28</v>
      </c>
      <c r="M464" t="s">
        <v>78</v>
      </c>
      <c r="O464" s="253"/>
      <c r="P464" s="253"/>
      <c r="Q464" s="253"/>
      <c r="R464" s="253"/>
      <c r="S464" s="253"/>
      <c r="T464" s="253"/>
      <c r="U464" s="253"/>
      <c r="V464" s="253"/>
      <c r="W464" s="253"/>
      <c r="X464" s="253"/>
      <c r="Y464" s="253"/>
      <c r="Z464" s="253"/>
      <c r="AA464" s="253"/>
      <c r="AB464"/>
      <c r="AC464" s="254"/>
      <c r="AD464"/>
      <c r="AE464" s="254"/>
      <c r="AF464"/>
      <c r="AG464" s="254" t="s">
        <v>1178</v>
      </c>
      <c r="AH464" s="254"/>
      <c r="AI464" s="254">
        <v>951585074</v>
      </c>
      <c r="AJ464" s="254"/>
      <c r="AK464" s="254" t="s">
        <v>28</v>
      </c>
      <c r="AL464" s="249"/>
      <c r="AM464" s="249"/>
      <c r="AN464" s="249"/>
      <c r="AO464" s="254"/>
      <c r="AP464" s="254"/>
      <c r="AQ464" s="254"/>
      <c r="AR464" s="254"/>
      <c r="AS464" s="254"/>
      <c r="AT464" s="254"/>
      <c r="AU464" s="254"/>
      <c r="AV464" s="254"/>
      <c r="AW464" s="254">
        <v>14050028620</v>
      </c>
    </row>
    <row r="465" spans="1:49" ht="20.25" customHeight="1" x14ac:dyDescent="0.25">
      <c r="A465" s="251">
        <v>428852</v>
      </c>
      <c r="B465" s="251" t="s">
        <v>1465</v>
      </c>
      <c r="C465" s="251" t="s">
        <v>287</v>
      </c>
      <c r="D465" s="251" t="s">
        <v>560</v>
      </c>
      <c r="E465" t="s">
        <v>80</v>
      </c>
      <c r="F465" s="252">
        <v>38353</v>
      </c>
      <c r="G465" s="253" t="s">
        <v>699</v>
      </c>
      <c r="H465" s="253" t="s">
        <v>685</v>
      </c>
      <c r="I465" s="251" t="s">
        <v>112</v>
      </c>
      <c r="J465" s="253" t="s">
        <v>23</v>
      </c>
      <c r="K465" s="253">
        <v>2022</v>
      </c>
      <c r="L465" s="253" t="s">
        <v>40</v>
      </c>
      <c r="M465" t="s">
        <v>40</v>
      </c>
      <c r="O465" s="253"/>
      <c r="P465" s="253"/>
      <c r="Q465" s="253"/>
      <c r="R465" s="253"/>
      <c r="S465" s="253"/>
      <c r="T465" s="253"/>
      <c r="U465" s="253"/>
      <c r="V465" s="253"/>
      <c r="W465" s="253"/>
      <c r="X465" s="253"/>
      <c r="Y465" s="253"/>
      <c r="Z465" s="253"/>
      <c r="AA465" s="253"/>
      <c r="AB465"/>
      <c r="AC465" s="254"/>
      <c r="AD465"/>
      <c r="AE465" s="254"/>
      <c r="AF465"/>
      <c r="AG465" s="254" t="s">
        <v>1178</v>
      </c>
      <c r="AH465" s="254"/>
      <c r="AI465" s="254">
        <v>967585714</v>
      </c>
      <c r="AJ465" s="254"/>
      <c r="AK465" s="254" t="s">
        <v>28</v>
      </c>
      <c r="AL465" s="249"/>
      <c r="AM465" s="249"/>
      <c r="AN465" s="249"/>
      <c r="AO465" s="254"/>
      <c r="AP465" s="254"/>
      <c r="AQ465" s="254"/>
      <c r="AR465" s="254"/>
      <c r="AS465" s="254"/>
      <c r="AT465" s="254"/>
      <c r="AU465" s="254"/>
      <c r="AV465" s="254"/>
      <c r="AW465" s="254">
        <v>3210035277</v>
      </c>
    </row>
    <row r="466" spans="1:49" ht="20.25" customHeight="1" x14ac:dyDescent="0.25">
      <c r="A466" s="251">
        <v>428853</v>
      </c>
      <c r="B466" s="251" t="s">
        <v>1466</v>
      </c>
      <c r="C466" s="251" t="s">
        <v>1467</v>
      </c>
      <c r="D466" s="251" t="s">
        <v>324</v>
      </c>
      <c r="E466" t="s">
        <v>80</v>
      </c>
      <c r="F466" s="252">
        <v>38718</v>
      </c>
      <c r="G466" s="253" t="s">
        <v>1468</v>
      </c>
      <c r="H466" s="253" t="s">
        <v>981</v>
      </c>
      <c r="I466" s="251" t="s">
        <v>112</v>
      </c>
      <c r="J466" s="253" t="s">
        <v>23</v>
      </c>
      <c r="K466" s="253">
        <v>2023</v>
      </c>
      <c r="L466" s="253" t="s">
        <v>40</v>
      </c>
      <c r="M466" t="s">
        <v>40</v>
      </c>
      <c r="O466" s="253"/>
      <c r="P466" s="253"/>
      <c r="Q466" s="253"/>
      <c r="R466" s="253"/>
      <c r="S466" s="253"/>
      <c r="T466" s="253"/>
      <c r="U466" s="253"/>
      <c r="V466" s="253"/>
      <c r="W466" s="253"/>
      <c r="X466" s="253"/>
      <c r="Y466" s="253"/>
      <c r="Z466" s="253"/>
      <c r="AA466" s="253"/>
      <c r="AB466"/>
      <c r="AC466" s="254"/>
      <c r="AD466"/>
      <c r="AE466" s="254"/>
      <c r="AF466"/>
      <c r="AG466" s="254" t="s">
        <v>1186</v>
      </c>
      <c r="AH466" s="254"/>
      <c r="AI466" s="254">
        <v>995772023</v>
      </c>
      <c r="AJ466" s="254"/>
      <c r="AK466" s="254" t="s">
        <v>1210</v>
      </c>
      <c r="AL466" s="249"/>
      <c r="AM466" s="249"/>
      <c r="AN466" s="249"/>
      <c r="AO466" s="254"/>
      <c r="AP466" s="254"/>
      <c r="AQ466" s="254"/>
      <c r="AR466" s="254"/>
      <c r="AS466" s="254"/>
      <c r="AT466" s="254"/>
      <c r="AU466" s="254"/>
      <c r="AV466" s="254"/>
      <c r="AW466" s="254">
        <v>3210043377</v>
      </c>
    </row>
    <row r="467" spans="1:49" ht="20.25" customHeight="1" x14ac:dyDescent="0.25">
      <c r="A467" s="251">
        <v>428854</v>
      </c>
      <c r="B467" s="251" t="s">
        <v>1469</v>
      </c>
      <c r="C467" s="251" t="s">
        <v>582</v>
      </c>
      <c r="D467" s="251" t="s">
        <v>361</v>
      </c>
      <c r="E467" t="s">
        <v>80</v>
      </c>
      <c r="F467" s="252">
        <v>37825</v>
      </c>
      <c r="G467" s="253" t="s">
        <v>248</v>
      </c>
      <c r="H467" s="253" t="s">
        <v>25</v>
      </c>
      <c r="I467" s="251" t="s">
        <v>112</v>
      </c>
      <c r="J467" s="253" t="s">
        <v>26</v>
      </c>
      <c r="K467" s="253">
        <v>2021</v>
      </c>
      <c r="L467" s="253" t="s">
        <v>40</v>
      </c>
      <c r="M467" t="s">
        <v>40</v>
      </c>
      <c r="O467" s="253"/>
      <c r="P467" s="253"/>
      <c r="Q467" s="253"/>
      <c r="R467" s="253"/>
      <c r="S467" s="253"/>
      <c r="T467" s="253"/>
      <c r="U467" s="253"/>
      <c r="V467" s="253"/>
      <c r="W467" s="253"/>
      <c r="X467" s="253"/>
      <c r="Y467" s="253"/>
      <c r="Z467" s="253"/>
      <c r="AA467" s="253"/>
      <c r="AB467"/>
      <c r="AC467" s="254"/>
      <c r="AD467"/>
      <c r="AE467" s="254"/>
      <c r="AF467"/>
      <c r="AG467" s="254" t="s">
        <v>1186</v>
      </c>
      <c r="AH467" s="254"/>
      <c r="AI467" s="254">
        <v>940490831</v>
      </c>
      <c r="AJ467" s="254"/>
      <c r="AK467" s="254" t="s">
        <v>1470</v>
      </c>
      <c r="AL467" s="249"/>
      <c r="AM467" s="249"/>
      <c r="AN467" s="249"/>
      <c r="AO467" s="254"/>
      <c r="AP467" s="254"/>
      <c r="AQ467" s="254"/>
      <c r="AR467" s="254"/>
      <c r="AS467" s="254"/>
      <c r="AT467" s="254"/>
      <c r="AU467" s="254"/>
      <c r="AV467" s="254"/>
      <c r="AW467" s="254">
        <v>1040302185</v>
      </c>
    </row>
    <row r="468" spans="1:49" ht="20.25" customHeight="1" x14ac:dyDescent="0.25">
      <c r="A468" s="251">
        <v>428855</v>
      </c>
      <c r="B468" s="251" t="s">
        <v>1471</v>
      </c>
      <c r="C468" s="251" t="s">
        <v>251</v>
      </c>
      <c r="D468" s="251" t="s">
        <v>260</v>
      </c>
      <c r="E468" t="s">
        <v>80</v>
      </c>
      <c r="F468" s="252">
        <v>39040</v>
      </c>
      <c r="G468" s="253" t="s">
        <v>28</v>
      </c>
      <c r="H468" s="253" t="s">
        <v>25</v>
      </c>
      <c r="I468" s="251" t="s">
        <v>112</v>
      </c>
      <c r="J468" s="253" t="s">
        <v>26</v>
      </c>
      <c r="K468" s="253">
        <v>2024</v>
      </c>
      <c r="L468" s="253" t="s">
        <v>28</v>
      </c>
      <c r="M468" t="s">
        <v>78</v>
      </c>
      <c r="O468" s="253"/>
      <c r="P468" s="253"/>
      <c r="Q468" s="253"/>
      <c r="R468" s="253"/>
      <c r="S468" s="253"/>
      <c r="T468" s="253"/>
      <c r="U468" s="253"/>
      <c r="V468" s="253"/>
      <c r="W468" s="253"/>
      <c r="X468" s="253"/>
      <c r="Y468" s="253"/>
      <c r="Z468" s="253"/>
      <c r="AA468" s="253"/>
      <c r="AB468"/>
      <c r="AC468" s="254"/>
      <c r="AD468"/>
      <c r="AE468" s="254"/>
      <c r="AF468"/>
      <c r="AG468" s="254" t="s">
        <v>1178</v>
      </c>
      <c r="AH468" s="254"/>
      <c r="AI468" s="254">
        <v>996650846</v>
      </c>
      <c r="AJ468" s="254"/>
      <c r="AK468" s="254" t="s">
        <v>1233</v>
      </c>
      <c r="AL468" s="249"/>
      <c r="AM468" s="249"/>
      <c r="AN468" s="249"/>
      <c r="AO468" s="254"/>
      <c r="AP468" s="254"/>
      <c r="AQ468" s="254"/>
      <c r="AR468" s="254"/>
      <c r="AS468" s="254"/>
      <c r="AT468" s="254"/>
      <c r="AU468" s="254"/>
      <c r="AV468" s="254"/>
      <c r="AW468" s="254">
        <v>14010107729</v>
      </c>
    </row>
    <row r="469" spans="1:49" ht="20.25" customHeight="1" x14ac:dyDescent="0.25">
      <c r="A469" s="251">
        <v>428856</v>
      </c>
      <c r="B469" s="251" t="s">
        <v>1472</v>
      </c>
      <c r="C469" s="251" t="s">
        <v>1473</v>
      </c>
      <c r="D469" s="251" t="s">
        <v>351</v>
      </c>
      <c r="E469" t="s">
        <v>80</v>
      </c>
      <c r="F469" s="252">
        <v>38353</v>
      </c>
      <c r="G469" s="253" t="s">
        <v>28</v>
      </c>
      <c r="H469" s="253" t="s">
        <v>707</v>
      </c>
      <c r="I469" s="251" t="s">
        <v>112</v>
      </c>
      <c r="J469" s="253" t="s">
        <v>23</v>
      </c>
      <c r="K469" s="253">
        <v>2022</v>
      </c>
      <c r="L469" s="253" t="s">
        <v>28</v>
      </c>
      <c r="M469" t="s">
        <v>28</v>
      </c>
      <c r="O469" s="253"/>
      <c r="P469" s="253"/>
      <c r="Q469" s="253"/>
      <c r="R469" s="253"/>
      <c r="S469" s="253"/>
      <c r="T469" s="253"/>
      <c r="U469" s="253"/>
      <c r="V469" s="253"/>
      <c r="W469" s="253"/>
      <c r="X469" s="253"/>
      <c r="Y469" s="253"/>
      <c r="Z469" s="253"/>
      <c r="AA469" s="253"/>
      <c r="AB469"/>
      <c r="AC469" s="254"/>
      <c r="AD469"/>
      <c r="AE469" s="254"/>
      <c r="AF469"/>
      <c r="AG469" s="254" t="s">
        <v>1178</v>
      </c>
      <c r="AH469" s="254"/>
      <c r="AI469" s="254">
        <v>953524962</v>
      </c>
      <c r="AJ469" s="254"/>
      <c r="AK469" s="254" t="s">
        <v>1474</v>
      </c>
      <c r="AL469" s="249"/>
      <c r="AM469" s="249"/>
      <c r="AN469" s="249"/>
      <c r="AO469" s="254"/>
      <c r="AP469" s="254"/>
      <c r="AQ469" s="254"/>
      <c r="AR469" s="254"/>
      <c r="AS469" s="254"/>
      <c r="AT469" s="254"/>
      <c r="AU469" s="254"/>
      <c r="AV469" s="254"/>
      <c r="AW469" s="254">
        <v>1020334713</v>
      </c>
    </row>
    <row r="470" spans="1:49" ht="20.25" customHeight="1" x14ac:dyDescent="0.25">
      <c r="A470" s="251">
        <v>428857</v>
      </c>
      <c r="B470" s="251" t="s">
        <v>1475</v>
      </c>
      <c r="C470" s="251" t="s">
        <v>1476</v>
      </c>
      <c r="D470" s="251" t="s">
        <v>301</v>
      </c>
      <c r="E470" t="s">
        <v>80</v>
      </c>
      <c r="F470" s="252">
        <v>38014</v>
      </c>
      <c r="G470" s="253" t="s">
        <v>446</v>
      </c>
      <c r="H470" s="253" t="s">
        <v>981</v>
      </c>
      <c r="I470" s="251" t="s">
        <v>112</v>
      </c>
      <c r="J470" s="253" t="s">
        <v>26</v>
      </c>
      <c r="K470" s="253">
        <v>2022</v>
      </c>
      <c r="L470" s="253" t="s">
        <v>78</v>
      </c>
      <c r="M470" t="s">
        <v>40</v>
      </c>
      <c r="O470" s="253"/>
      <c r="P470" s="253"/>
      <c r="Q470" s="253"/>
      <c r="R470" s="253"/>
      <c r="S470" s="253"/>
      <c r="T470" s="253"/>
      <c r="U470" s="253"/>
      <c r="V470" s="253"/>
      <c r="W470" s="253"/>
      <c r="X470" s="253"/>
      <c r="Y470" s="253"/>
      <c r="Z470" s="253"/>
      <c r="AA470" s="253"/>
      <c r="AB470"/>
      <c r="AC470" s="254"/>
      <c r="AD470"/>
      <c r="AE470" s="254"/>
      <c r="AF470"/>
      <c r="AG470" s="254" t="s">
        <v>1186</v>
      </c>
      <c r="AH470" s="254"/>
      <c r="AI470" s="254">
        <v>997989202</v>
      </c>
      <c r="AJ470" s="254"/>
      <c r="AK470" s="254" t="s">
        <v>501</v>
      </c>
      <c r="AL470" s="249"/>
      <c r="AM470" s="249"/>
      <c r="AN470" s="249"/>
      <c r="AO470" s="254"/>
      <c r="AP470" s="254"/>
      <c r="AQ470" s="254"/>
      <c r="AR470" s="254"/>
      <c r="AS470" s="254"/>
      <c r="AT470" s="254"/>
      <c r="AU470" s="254"/>
      <c r="AV470" s="254"/>
      <c r="AW470" s="254">
        <v>3010134959</v>
      </c>
    </row>
    <row r="471" spans="1:49" ht="20.25" customHeight="1" x14ac:dyDescent="0.25">
      <c r="A471" s="251">
        <v>428858</v>
      </c>
      <c r="B471" s="251" t="s">
        <v>1477</v>
      </c>
      <c r="C471" s="251" t="s">
        <v>339</v>
      </c>
      <c r="D471" s="251" t="s">
        <v>289</v>
      </c>
      <c r="E471" t="s">
        <v>80</v>
      </c>
      <c r="F471" s="252">
        <v>35038</v>
      </c>
      <c r="G471" s="253" t="s">
        <v>1478</v>
      </c>
      <c r="H471" s="253" t="s">
        <v>25</v>
      </c>
      <c r="I471" s="251" t="s">
        <v>112</v>
      </c>
      <c r="J471" s="253" t="s">
        <v>23</v>
      </c>
      <c r="K471" s="253">
        <v>2013</v>
      </c>
      <c r="L471" s="253" t="s">
        <v>28</v>
      </c>
      <c r="M471" t="s">
        <v>40</v>
      </c>
      <c r="O471" s="253"/>
      <c r="P471" s="253"/>
      <c r="Q471" s="253"/>
      <c r="R471" s="253"/>
      <c r="S471" s="253"/>
      <c r="T471" s="253"/>
      <c r="U471" s="253"/>
      <c r="V471" s="253"/>
      <c r="W471" s="253"/>
      <c r="X471" s="253"/>
      <c r="Y471" s="253"/>
      <c r="Z471" s="253"/>
      <c r="AA471" s="253"/>
      <c r="AB471"/>
      <c r="AC471" s="254"/>
      <c r="AD471"/>
      <c r="AE471" s="254"/>
      <c r="AF471"/>
      <c r="AG471" s="254" t="s">
        <v>1178</v>
      </c>
      <c r="AH471" s="254"/>
      <c r="AI471" s="254">
        <v>994296836</v>
      </c>
      <c r="AJ471" s="254"/>
      <c r="AK471" s="254" t="s">
        <v>1216</v>
      </c>
      <c r="AL471" s="249"/>
      <c r="AM471" s="249"/>
      <c r="AN471" s="249"/>
      <c r="AO471" s="254"/>
      <c r="AP471" s="254"/>
      <c r="AQ471" s="254"/>
      <c r="AR471" s="254"/>
      <c r="AS471" s="254"/>
      <c r="AT471" s="254"/>
      <c r="AU471" s="254"/>
      <c r="AV471" s="254"/>
      <c r="AW471" s="254">
        <v>3300070855</v>
      </c>
    </row>
    <row r="472" spans="1:49" ht="20.25" customHeight="1" x14ac:dyDescent="0.25">
      <c r="A472" s="251">
        <v>428859</v>
      </c>
      <c r="B472" s="251" t="s">
        <v>1479</v>
      </c>
      <c r="C472" s="251" t="s">
        <v>442</v>
      </c>
      <c r="D472" s="251" t="s">
        <v>243</v>
      </c>
      <c r="E472" t="s">
        <v>80</v>
      </c>
      <c r="F472" s="252">
        <v>38152</v>
      </c>
      <c r="G472" s="253" t="s">
        <v>1480</v>
      </c>
      <c r="H472" s="253" t="s">
        <v>714</v>
      </c>
      <c r="I472" s="251" t="s">
        <v>112</v>
      </c>
      <c r="J472" s="253" t="s">
        <v>23</v>
      </c>
      <c r="K472" s="253">
        <v>2022</v>
      </c>
      <c r="L472" s="253" t="s">
        <v>76</v>
      </c>
      <c r="M472" t="s">
        <v>76</v>
      </c>
      <c r="O472" s="253"/>
      <c r="P472" s="253"/>
      <c r="Q472" s="253"/>
      <c r="R472" s="253"/>
      <c r="S472" s="253"/>
      <c r="T472" s="253"/>
      <c r="U472" s="253"/>
      <c r="V472" s="253"/>
      <c r="W472" s="253"/>
      <c r="X472" s="253"/>
      <c r="Y472" s="253"/>
      <c r="Z472" s="253"/>
      <c r="AA472" s="253"/>
      <c r="AB472"/>
      <c r="AC472" s="254"/>
      <c r="AD472"/>
      <c r="AE472" s="254"/>
      <c r="AF472"/>
      <c r="AG472" s="254"/>
      <c r="AH472" s="254"/>
      <c r="AI472" s="254">
        <v>994262271</v>
      </c>
      <c r="AJ472" s="254"/>
      <c r="AK472" s="254" t="s">
        <v>647</v>
      </c>
      <c r="AL472" s="249"/>
      <c r="AM472" s="249"/>
      <c r="AN472" s="249"/>
      <c r="AO472" s="254"/>
      <c r="AP472" s="254"/>
      <c r="AQ472" s="254"/>
      <c r="AR472" s="254"/>
      <c r="AS472" s="254"/>
      <c r="AT472" s="254"/>
      <c r="AU472" s="254"/>
      <c r="AV472" s="254"/>
      <c r="AW472" s="254">
        <v>13070023607</v>
      </c>
    </row>
    <row r="473" spans="1:49" ht="20.25" customHeight="1" x14ac:dyDescent="0.25">
      <c r="A473" s="251">
        <v>428860</v>
      </c>
      <c r="B473" s="251" t="s">
        <v>1481</v>
      </c>
      <c r="C473" s="251" t="s">
        <v>329</v>
      </c>
      <c r="D473" s="251" t="s">
        <v>1181</v>
      </c>
      <c r="E473" t="s">
        <v>80</v>
      </c>
      <c r="F473" s="252">
        <v>34713</v>
      </c>
      <c r="G473" s="253" t="s">
        <v>470</v>
      </c>
      <c r="H473" s="253" t="s">
        <v>1482</v>
      </c>
      <c r="I473" s="251" t="s">
        <v>112</v>
      </c>
      <c r="J473" s="253" t="s">
        <v>23</v>
      </c>
      <c r="K473" s="253">
        <v>2012</v>
      </c>
      <c r="L473" s="253" t="s">
        <v>28</v>
      </c>
      <c r="M473" t="s">
        <v>24</v>
      </c>
      <c r="O473" s="253"/>
      <c r="P473" s="253"/>
      <c r="Q473" s="253"/>
      <c r="R473" s="253"/>
      <c r="S473" s="253"/>
      <c r="T473" s="253"/>
      <c r="U473" s="253"/>
      <c r="V473" s="253"/>
      <c r="W473" s="253"/>
      <c r="X473" s="253"/>
      <c r="Y473" s="253"/>
      <c r="Z473" s="253"/>
      <c r="AA473" s="253"/>
      <c r="AB473"/>
      <c r="AC473" s="254"/>
      <c r="AD473"/>
      <c r="AE473" s="254"/>
      <c r="AF473"/>
      <c r="AG473" s="254" t="s">
        <v>1178</v>
      </c>
      <c r="AH473" s="254"/>
      <c r="AI473" s="254">
        <v>934513399</v>
      </c>
      <c r="AJ473" s="254"/>
      <c r="AK473" s="254" t="s">
        <v>892</v>
      </c>
      <c r="AL473" s="249"/>
      <c r="AM473" s="249"/>
      <c r="AN473" s="249"/>
      <c r="AO473" s="254"/>
      <c r="AP473" s="254"/>
      <c r="AQ473" s="254"/>
      <c r="AR473" s="254"/>
      <c r="AS473" s="254"/>
      <c r="AT473" s="254"/>
      <c r="AU473" s="254"/>
      <c r="AV473" s="254"/>
      <c r="AW473" s="254">
        <v>90010212657</v>
      </c>
    </row>
    <row r="474" spans="1:49" ht="20.25" customHeight="1" x14ac:dyDescent="0.25">
      <c r="A474" s="251">
        <v>428861</v>
      </c>
      <c r="B474" s="251" t="s">
        <v>1483</v>
      </c>
      <c r="C474" s="251" t="s">
        <v>872</v>
      </c>
      <c r="D474" s="251" t="s">
        <v>351</v>
      </c>
      <c r="E474" t="s">
        <v>80</v>
      </c>
      <c r="F474" s="252">
        <v>33535</v>
      </c>
      <c r="G474" s="253" t="s">
        <v>28</v>
      </c>
      <c r="H474" s="253" t="s">
        <v>683</v>
      </c>
      <c r="I474" s="251" t="s">
        <v>112</v>
      </c>
      <c r="J474" s="253" t="s">
        <v>23</v>
      </c>
      <c r="K474" s="253">
        <v>2010</v>
      </c>
      <c r="L474" s="253" t="s">
        <v>40</v>
      </c>
      <c r="M474" t="s">
        <v>28</v>
      </c>
      <c r="O474" s="253"/>
      <c r="P474" s="253"/>
      <c r="Q474" s="253"/>
      <c r="R474" s="253"/>
      <c r="S474" s="253"/>
      <c r="T474" s="253"/>
      <c r="U474" s="253"/>
      <c r="V474" s="253"/>
      <c r="W474" s="253"/>
      <c r="X474" s="253"/>
      <c r="Y474" s="253"/>
      <c r="Z474" s="253"/>
      <c r="AA474" s="253"/>
      <c r="AB474"/>
      <c r="AC474" s="254"/>
      <c r="AD474"/>
      <c r="AE474" s="254"/>
      <c r="AF474"/>
      <c r="AG474" s="254" t="s">
        <v>1186</v>
      </c>
      <c r="AH474" s="254"/>
      <c r="AI474" s="254">
        <v>947773545</v>
      </c>
      <c r="AJ474" s="254"/>
      <c r="AK474" s="254" t="s">
        <v>401</v>
      </c>
      <c r="AL474" s="249"/>
      <c r="AM474" s="249"/>
      <c r="AN474" s="249"/>
      <c r="AO474" s="254"/>
      <c r="AP474" s="254"/>
      <c r="AQ474" s="254"/>
      <c r="AR474" s="254"/>
      <c r="AS474" s="254"/>
      <c r="AT474" s="254"/>
      <c r="AU474" s="254"/>
      <c r="AV474" s="254"/>
      <c r="AW474" s="254">
        <v>1010731696</v>
      </c>
    </row>
    <row r="475" spans="1:49" ht="20.25" customHeight="1" x14ac:dyDescent="0.25">
      <c r="A475" s="251">
        <v>428862</v>
      </c>
      <c r="B475" s="251" t="s">
        <v>1484</v>
      </c>
      <c r="C475" s="251" t="s">
        <v>404</v>
      </c>
      <c r="D475" s="251" t="s">
        <v>433</v>
      </c>
      <c r="E475" t="s">
        <v>80</v>
      </c>
      <c r="F475" s="252">
        <v>30858</v>
      </c>
      <c r="G475" s="253" t="s">
        <v>1485</v>
      </c>
      <c r="H475" s="253" t="s">
        <v>706</v>
      </c>
      <c r="I475" s="251" t="s">
        <v>112</v>
      </c>
      <c r="J475" s="253" t="s">
        <v>23</v>
      </c>
      <c r="K475" s="253">
        <v>2002</v>
      </c>
      <c r="L475" s="253" t="s">
        <v>76</v>
      </c>
      <c r="M475" t="s">
        <v>76</v>
      </c>
      <c r="O475" s="253"/>
      <c r="P475" s="253"/>
      <c r="Q475" s="253"/>
      <c r="R475" s="253"/>
      <c r="S475" s="253"/>
      <c r="T475" s="253"/>
      <c r="U475" s="253"/>
      <c r="V475" s="253"/>
      <c r="W475" s="253"/>
      <c r="X475" s="253"/>
      <c r="Y475" s="253"/>
      <c r="Z475" s="253"/>
      <c r="AA475" s="253"/>
      <c r="AB475"/>
      <c r="AC475" s="254"/>
      <c r="AD475"/>
      <c r="AE475" s="254"/>
      <c r="AF475"/>
      <c r="AG475" s="254" t="s">
        <v>1402</v>
      </c>
      <c r="AH475" s="254"/>
      <c r="AI475" s="254">
        <v>930794467</v>
      </c>
      <c r="AJ475" s="254"/>
      <c r="AK475" s="254" t="s">
        <v>1486</v>
      </c>
      <c r="AL475" s="249"/>
      <c r="AM475" s="249"/>
      <c r="AN475" s="249"/>
      <c r="AO475" s="254"/>
      <c r="AP475" s="254"/>
      <c r="AQ475" s="254"/>
      <c r="AR475" s="254"/>
      <c r="AS475" s="254"/>
      <c r="AT475" s="254"/>
      <c r="AU475" s="254"/>
      <c r="AV475" s="254"/>
      <c r="AW475" s="254">
        <v>13090013692</v>
      </c>
    </row>
    <row r="476" spans="1:49" ht="20.25" customHeight="1" x14ac:dyDescent="0.25">
      <c r="A476" s="251">
        <v>428864</v>
      </c>
      <c r="B476" s="251" t="s">
        <v>1487</v>
      </c>
      <c r="C476" s="251" t="s">
        <v>469</v>
      </c>
      <c r="D476" s="251" t="s">
        <v>267</v>
      </c>
      <c r="E476" t="s">
        <v>80</v>
      </c>
      <c r="F476" s="252">
        <v>38402</v>
      </c>
      <c r="G476" s="253" t="s">
        <v>28</v>
      </c>
      <c r="H476" s="253" t="s">
        <v>25</v>
      </c>
      <c r="I476" s="251" t="s">
        <v>112</v>
      </c>
      <c r="J476" s="253" t="s">
        <v>23</v>
      </c>
      <c r="K476" s="253">
        <v>2023</v>
      </c>
      <c r="L476" s="253" t="s">
        <v>28</v>
      </c>
      <c r="M476" t="s">
        <v>50</v>
      </c>
      <c r="O476" s="253"/>
      <c r="P476" s="253"/>
      <c r="Q476" s="253"/>
      <c r="R476" s="253"/>
      <c r="S476" s="253"/>
      <c r="T476" s="253"/>
      <c r="U476" s="253"/>
      <c r="V476" s="253"/>
      <c r="W476" s="253"/>
      <c r="X476" s="253"/>
      <c r="Y476" s="253"/>
      <c r="Z476" s="253"/>
      <c r="AA476" s="253"/>
      <c r="AB476"/>
      <c r="AC476" s="254"/>
      <c r="AD476"/>
      <c r="AE476" s="254"/>
      <c r="AF476"/>
      <c r="AG476" s="254" t="s">
        <v>1178</v>
      </c>
      <c r="AH476" s="254"/>
      <c r="AI476" s="254">
        <v>930653119</v>
      </c>
      <c r="AJ476" s="254"/>
      <c r="AK476" s="254" t="s">
        <v>373</v>
      </c>
      <c r="AL476" s="249"/>
      <c r="AM476" s="249"/>
      <c r="AN476" s="249"/>
      <c r="AO476" s="254"/>
      <c r="AP476" s="254"/>
      <c r="AQ476" s="254"/>
      <c r="AR476" s="254"/>
      <c r="AS476" s="254"/>
      <c r="AT476" s="254"/>
      <c r="AU476" s="254"/>
      <c r="AV476" s="254"/>
      <c r="AW476" s="254">
        <v>5170049609</v>
      </c>
    </row>
    <row r="477" spans="1:49" ht="20.25" customHeight="1" x14ac:dyDescent="0.25">
      <c r="A477" s="251">
        <v>428865</v>
      </c>
      <c r="B477" s="251" t="s">
        <v>1488</v>
      </c>
      <c r="C477" s="251" t="s">
        <v>245</v>
      </c>
      <c r="D477" s="251" t="s">
        <v>862</v>
      </c>
      <c r="E477" t="s">
        <v>80</v>
      </c>
      <c r="F477" s="252">
        <v>30133</v>
      </c>
      <c r="G477" s="253" t="s">
        <v>1489</v>
      </c>
      <c r="H477" s="253" t="s">
        <v>981</v>
      </c>
      <c r="I477" s="251" t="s">
        <v>112</v>
      </c>
      <c r="J477" s="253" t="s">
        <v>26</v>
      </c>
      <c r="K477" s="253">
        <v>2001</v>
      </c>
      <c r="L477" s="253" t="s">
        <v>28</v>
      </c>
      <c r="M477" t="s">
        <v>40</v>
      </c>
      <c r="O477" s="253"/>
      <c r="P477" s="253"/>
      <c r="Q477" s="253"/>
      <c r="R477" s="253"/>
      <c r="S477" s="253"/>
      <c r="T477" s="253"/>
      <c r="U477" s="253"/>
      <c r="V477" s="253"/>
      <c r="W477" s="253"/>
      <c r="X477" s="253"/>
      <c r="Y477" s="253"/>
      <c r="Z477" s="253"/>
      <c r="AA477" s="253"/>
      <c r="AB477"/>
      <c r="AC477" s="254"/>
      <c r="AD477"/>
      <c r="AE477" s="254"/>
      <c r="AF477"/>
      <c r="AG477" s="254" t="s">
        <v>1186</v>
      </c>
      <c r="AH477" s="254"/>
      <c r="AI477" s="254">
        <v>998496724</v>
      </c>
      <c r="AJ477" s="254"/>
      <c r="AK477" s="254" t="s">
        <v>1490</v>
      </c>
      <c r="AL477" s="249"/>
      <c r="AM477" s="249"/>
      <c r="AN477" s="249"/>
      <c r="AO477" s="254"/>
      <c r="AP477" s="254"/>
      <c r="AQ477" s="254"/>
      <c r="AR477" s="254"/>
      <c r="AS477" s="254"/>
      <c r="AT477" s="254"/>
      <c r="AU477" s="254"/>
      <c r="AV477" s="254"/>
      <c r="AW477" s="254">
        <v>3210020822</v>
      </c>
    </row>
    <row r="478" spans="1:49" ht="20.25" customHeight="1" x14ac:dyDescent="0.25">
      <c r="A478" s="251">
        <v>428866</v>
      </c>
      <c r="B478" s="251" t="s">
        <v>1491</v>
      </c>
      <c r="C478" s="251" t="s">
        <v>976</v>
      </c>
      <c r="D478" s="251" t="s">
        <v>405</v>
      </c>
      <c r="E478" t="s">
        <v>80</v>
      </c>
      <c r="F478" s="252">
        <v>38377</v>
      </c>
      <c r="G478" s="253" t="s">
        <v>248</v>
      </c>
      <c r="H478" s="253" t="s">
        <v>1282</v>
      </c>
      <c r="I478" s="251" t="s">
        <v>112</v>
      </c>
      <c r="J478" s="253" t="s">
        <v>23</v>
      </c>
      <c r="K478" s="253">
        <v>2022</v>
      </c>
      <c r="L478" s="253" t="s">
        <v>40</v>
      </c>
      <c r="M478" t="s">
        <v>24</v>
      </c>
      <c r="O478" s="253"/>
      <c r="P478" s="253"/>
      <c r="Q478" s="253"/>
      <c r="R478" s="253"/>
      <c r="S478" s="253"/>
      <c r="T478" s="253"/>
      <c r="U478" s="253"/>
      <c r="V478" s="253"/>
      <c r="W478" s="253"/>
      <c r="X478" s="253"/>
      <c r="Y478" s="253"/>
      <c r="Z478" s="253"/>
      <c r="AA478" s="253"/>
      <c r="AB478"/>
      <c r="AC478" s="254"/>
      <c r="AD478"/>
      <c r="AE478" s="254"/>
      <c r="AF478"/>
      <c r="AG478" s="254" t="s">
        <v>1186</v>
      </c>
      <c r="AH478" s="254"/>
      <c r="AI478" s="254">
        <v>940503787</v>
      </c>
      <c r="AJ478" s="254"/>
      <c r="AK478" s="254" t="s">
        <v>878</v>
      </c>
      <c r="AL478" s="249"/>
      <c r="AM478" s="249"/>
      <c r="AN478" s="249"/>
      <c r="AO478" s="254"/>
      <c r="AP478" s="254"/>
      <c r="AQ478" s="254"/>
      <c r="AR478" s="254"/>
      <c r="AS478" s="254"/>
      <c r="AT478" s="254"/>
      <c r="AU478" s="254"/>
      <c r="AV478" s="254"/>
      <c r="AW478" s="254">
        <v>90010288751</v>
      </c>
    </row>
    <row r="479" spans="1:49" ht="20.25" customHeight="1" x14ac:dyDescent="0.25">
      <c r="A479" s="251">
        <v>428867</v>
      </c>
      <c r="B479" s="251" t="s">
        <v>1492</v>
      </c>
      <c r="C479" s="251" t="s">
        <v>272</v>
      </c>
      <c r="D479" s="251" t="s">
        <v>456</v>
      </c>
      <c r="E479" t="s">
        <v>80</v>
      </c>
      <c r="F479" s="252">
        <v>37428</v>
      </c>
      <c r="G479" s="253" t="s">
        <v>297</v>
      </c>
      <c r="H479" s="253" t="s">
        <v>685</v>
      </c>
      <c r="I479" s="251" t="s">
        <v>112</v>
      </c>
      <c r="J479" s="253" t="s">
        <v>26</v>
      </c>
      <c r="K479" s="253">
        <v>2021</v>
      </c>
      <c r="L479" s="253" t="s">
        <v>28</v>
      </c>
      <c r="M479" t="s">
        <v>40</v>
      </c>
      <c r="O479" s="253"/>
      <c r="P479" s="253"/>
      <c r="Q479" s="253"/>
      <c r="R479" s="253"/>
      <c r="S479" s="253"/>
      <c r="T479" s="253"/>
      <c r="U479" s="253"/>
      <c r="V479" s="253"/>
      <c r="W479" s="253"/>
      <c r="X479" s="253"/>
      <c r="Y479" s="253"/>
      <c r="Z479" s="253"/>
      <c r="AA479" s="253"/>
      <c r="AB479"/>
      <c r="AC479" s="254"/>
      <c r="AD479"/>
      <c r="AE479" s="254"/>
      <c r="AF479"/>
      <c r="AG479" s="254" t="s">
        <v>1186</v>
      </c>
      <c r="AH479" s="254"/>
      <c r="AI479" s="254">
        <v>964392055</v>
      </c>
      <c r="AJ479" s="254"/>
      <c r="AK479" s="254" t="s">
        <v>297</v>
      </c>
      <c r="AL479" s="249"/>
      <c r="AM479" s="249"/>
      <c r="AN479" s="249"/>
      <c r="AO479" s="254"/>
      <c r="AP479" s="254"/>
      <c r="AQ479" s="254"/>
      <c r="AR479" s="254"/>
      <c r="AS479" s="254"/>
      <c r="AT479" s="254"/>
      <c r="AU479" s="254"/>
      <c r="AV479" s="254"/>
      <c r="AW479" s="254">
        <v>3080017075</v>
      </c>
    </row>
    <row r="480" spans="1:49" ht="20.25" customHeight="1" x14ac:dyDescent="0.25">
      <c r="A480" s="251">
        <v>428868</v>
      </c>
      <c r="B480" s="251" t="s">
        <v>1493</v>
      </c>
      <c r="C480" s="251" t="s">
        <v>540</v>
      </c>
      <c r="D480" s="251" t="s">
        <v>324</v>
      </c>
      <c r="E480" t="s">
        <v>80</v>
      </c>
      <c r="F480" s="252">
        <v>38081</v>
      </c>
      <c r="G480" s="253" t="s">
        <v>552</v>
      </c>
      <c r="H480" s="253" t="s">
        <v>685</v>
      </c>
      <c r="I480" s="251" t="s">
        <v>112</v>
      </c>
      <c r="J480" s="253" t="s">
        <v>26</v>
      </c>
      <c r="K480" s="253">
        <v>2022</v>
      </c>
      <c r="L480" s="253" t="s">
        <v>40</v>
      </c>
      <c r="M480" t="s">
        <v>40</v>
      </c>
      <c r="O480" s="253"/>
      <c r="P480" s="253"/>
      <c r="Q480" s="253"/>
      <c r="R480" s="253"/>
      <c r="S480" s="253"/>
      <c r="T480" s="253"/>
      <c r="U480" s="253"/>
      <c r="V480" s="253"/>
      <c r="W480" s="253"/>
      <c r="X480" s="253"/>
      <c r="Y480" s="253"/>
      <c r="Z480" s="253"/>
      <c r="AA480" s="253"/>
      <c r="AB480"/>
      <c r="AC480" s="254"/>
      <c r="AD480"/>
      <c r="AE480" s="254"/>
      <c r="AF480"/>
      <c r="AG480" s="254" t="s">
        <v>1178</v>
      </c>
      <c r="AH480" s="254"/>
      <c r="AI480" s="254">
        <v>981926790</v>
      </c>
      <c r="AJ480" s="254"/>
      <c r="AK480" s="254" t="s">
        <v>1188</v>
      </c>
      <c r="AL480" s="249"/>
      <c r="AM480" s="249"/>
      <c r="AN480" s="249"/>
      <c r="AO480" s="254"/>
      <c r="AP480" s="254"/>
      <c r="AQ480" s="254"/>
      <c r="AR480" s="254"/>
      <c r="AS480" s="254"/>
      <c r="AT480" s="254"/>
      <c r="AU480" s="254"/>
      <c r="AV480" s="254"/>
      <c r="AW480" s="254">
        <v>3060045341</v>
      </c>
    </row>
    <row r="481" spans="1:49" ht="20.25" customHeight="1" x14ac:dyDescent="0.25">
      <c r="A481" s="251">
        <v>428869</v>
      </c>
      <c r="B481" s="251" t="s">
        <v>1494</v>
      </c>
      <c r="C481" s="251" t="s">
        <v>272</v>
      </c>
      <c r="D481" s="251" t="s">
        <v>1495</v>
      </c>
      <c r="E481" t="s">
        <v>80</v>
      </c>
      <c r="F481" s="252">
        <v>31668</v>
      </c>
      <c r="G481" s="253" t="s">
        <v>28</v>
      </c>
      <c r="H481" s="253" t="s">
        <v>685</v>
      </c>
      <c r="I481" s="251" t="s">
        <v>112</v>
      </c>
      <c r="J481" s="253" t="s">
        <v>23</v>
      </c>
      <c r="K481" s="253">
        <v>2004</v>
      </c>
      <c r="L481" s="253" t="s">
        <v>28</v>
      </c>
      <c r="M481" t="s">
        <v>28</v>
      </c>
      <c r="O481" s="253"/>
      <c r="P481" s="253"/>
      <c r="Q481" s="253"/>
      <c r="R481" s="253"/>
      <c r="S481" s="253"/>
      <c r="T481" s="253"/>
      <c r="U481" s="253"/>
      <c r="V481" s="253"/>
      <c r="W481" s="253"/>
      <c r="X481" s="253"/>
      <c r="Y481" s="253"/>
      <c r="Z481" s="253"/>
      <c r="AA481" s="253"/>
      <c r="AB481"/>
      <c r="AC481" s="254"/>
      <c r="AD481"/>
      <c r="AE481" s="254"/>
      <c r="AF481"/>
      <c r="AG481" s="254" t="s">
        <v>1178</v>
      </c>
      <c r="AH481" s="254"/>
      <c r="AI481" s="254">
        <v>940129540</v>
      </c>
      <c r="AJ481" s="254"/>
      <c r="AK481" s="254" t="s">
        <v>1496</v>
      </c>
      <c r="AL481" s="249"/>
      <c r="AM481" s="249"/>
      <c r="AN481" s="249"/>
      <c r="AO481" s="254"/>
      <c r="AP481" s="254"/>
      <c r="AQ481" s="254"/>
      <c r="AR481" s="254"/>
      <c r="AS481" s="254"/>
      <c r="AT481" s="254"/>
      <c r="AU481" s="254"/>
      <c r="AV481" s="254"/>
      <c r="AW481" s="254">
        <v>1030205503</v>
      </c>
    </row>
    <row r="482" spans="1:49" ht="20.25" customHeight="1" x14ac:dyDescent="0.25">
      <c r="A482" s="251">
        <v>428870</v>
      </c>
      <c r="B482" s="251" t="s">
        <v>1497</v>
      </c>
      <c r="C482" s="251" t="s">
        <v>245</v>
      </c>
      <c r="D482" s="251" t="s">
        <v>318</v>
      </c>
      <c r="E482" t="s">
        <v>80</v>
      </c>
      <c r="F482" s="252">
        <v>34430</v>
      </c>
      <c r="G482" s="253" t="s">
        <v>1498</v>
      </c>
      <c r="H482" s="253" t="s">
        <v>686</v>
      </c>
      <c r="I482" s="251" t="s">
        <v>112</v>
      </c>
      <c r="J482" s="253" t="s">
        <v>26</v>
      </c>
      <c r="K482" s="253">
        <v>2012</v>
      </c>
      <c r="L482" s="253" t="s">
        <v>40</v>
      </c>
      <c r="M482" t="s">
        <v>40</v>
      </c>
      <c r="O482" s="253"/>
      <c r="P482" s="253"/>
      <c r="Q482" s="253"/>
      <c r="R482" s="253"/>
      <c r="S482" s="253"/>
      <c r="T482" s="253"/>
      <c r="U482" s="253"/>
      <c r="V482" s="253"/>
      <c r="W482" s="253"/>
      <c r="X482" s="253"/>
      <c r="Y482" s="253"/>
      <c r="Z482" s="253"/>
      <c r="AA482" s="253"/>
      <c r="AB482"/>
      <c r="AC482" s="254"/>
      <c r="AD482"/>
      <c r="AE482" s="254"/>
      <c r="AF482"/>
      <c r="AG482" s="254" t="s">
        <v>1178</v>
      </c>
      <c r="AH482" s="254"/>
      <c r="AI482" s="254">
        <v>902150617</v>
      </c>
      <c r="AJ482" s="254"/>
      <c r="AK482" s="254" t="s">
        <v>28</v>
      </c>
      <c r="AL482" s="249"/>
      <c r="AM482" s="249"/>
      <c r="AN482" s="249"/>
      <c r="AO482" s="254"/>
      <c r="AP482" s="254"/>
      <c r="AQ482" s="254"/>
      <c r="AR482" s="254"/>
      <c r="AS482" s="254"/>
      <c r="AT482" s="254"/>
      <c r="AU482" s="254"/>
      <c r="AV482" s="254"/>
      <c r="AW482" s="254">
        <v>3060020157</v>
      </c>
    </row>
    <row r="483" spans="1:49" ht="20.25" customHeight="1" x14ac:dyDescent="0.25">
      <c r="A483" s="251">
        <v>428871</v>
      </c>
      <c r="B483" s="251" t="s">
        <v>1499</v>
      </c>
      <c r="C483" s="251" t="s">
        <v>462</v>
      </c>
      <c r="D483" s="251" t="s">
        <v>301</v>
      </c>
      <c r="E483" t="s">
        <v>79</v>
      </c>
      <c r="F483" s="252">
        <v>37857</v>
      </c>
      <c r="G483" s="253" t="s">
        <v>1500</v>
      </c>
      <c r="H483" s="253" t="s">
        <v>683</v>
      </c>
      <c r="I483" s="251" t="s">
        <v>112</v>
      </c>
      <c r="J483" s="253" t="s">
        <v>23</v>
      </c>
      <c r="K483" s="253">
        <v>2021</v>
      </c>
      <c r="L483" s="253" t="s">
        <v>78</v>
      </c>
      <c r="M483" t="s">
        <v>78</v>
      </c>
      <c r="O483" s="253"/>
      <c r="P483" s="253"/>
      <c r="Q483" s="253"/>
      <c r="R483" s="253"/>
      <c r="S483" s="253"/>
      <c r="T483" s="253"/>
      <c r="U483" s="253"/>
      <c r="V483" s="253"/>
      <c r="W483" s="253"/>
      <c r="X483" s="253"/>
      <c r="Y483" s="253"/>
      <c r="Z483" s="253"/>
      <c r="AA483" s="253"/>
      <c r="AB483"/>
      <c r="AC483" s="254"/>
      <c r="AD483"/>
      <c r="AE483" s="254"/>
      <c r="AF483"/>
      <c r="AG483" s="254" t="s">
        <v>536</v>
      </c>
      <c r="AH483" s="254"/>
      <c r="AI483" s="254">
        <v>936199958</v>
      </c>
      <c r="AJ483" s="254"/>
      <c r="AK483" s="254" t="s">
        <v>78</v>
      </c>
      <c r="AL483" s="249"/>
      <c r="AM483" s="249"/>
      <c r="AN483" s="249"/>
      <c r="AO483" s="254"/>
      <c r="AP483" s="254"/>
      <c r="AQ483" s="254"/>
      <c r="AR483" s="254"/>
      <c r="AS483" s="254"/>
      <c r="AT483" s="254"/>
      <c r="AU483" s="254"/>
      <c r="AV483" s="254"/>
      <c r="AW483" s="254">
        <v>14020042886</v>
      </c>
    </row>
    <row r="484" spans="1:49" ht="20.25" customHeight="1" x14ac:dyDescent="0.25">
      <c r="A484" s="251">
        <v>428872</v>
      </c>
      <c r="B484" s="251" t="s">
        <v>1501</v>
      </c>
      <c r="C484" s="251" t="s">
        <v>464</v>
      </c>
      <c r="D484" s="251" t="s">
        <v>296</v>
      </c>
      <c r="E484" t="s">
        <v>79</v>
      </c>
      <c r="F484" s="252">
        <v>30903</v>
      </c>
      <c r="G484" s="253" t="s">
        <v>28</v>
      </c>
      <c r="H484" s="253" t="s">
        <v>707</v>
      </c>
      <c r="I484" s="251" t="s">
        <v>112</v>
      </c>
      <c r="J484" s="253" t="s">
        <v>23</v>
      </c>
      <c r="K484" s="253">
        <v>2003</v>
      </c>
      <c r="L484" s="253" t="s">
        <v>28</v>
      </c>
      <c r="M484" t="s">
        <v>74</v>
      </c>
      <c r="O484" s="253"/>
      <c r="P484" s="253"/>
      <c r="Q484" s="253"/>
      <c r="R484" s="253"/>
      <c r="S484" s="253"/>
      <c r="T484" s="253"/>
      <c r="U484" s="253"/>
      <c r="V484" s="253"/>
      <c r="W484" s="253"/>
      <c r="X484" s="253"/>
      <c r="Y484" s="253"/>
      <c r="Z484" s="253"/>
      <c r="AA484" s="253"/>
      <c r="AB484"/>
      <c r="AC484" s="254"/>
      <c r="AD484"/>
      <c r="AE484" s="254"/>
      <c r="AF484"/>
      <c r="AG484" s="254" t="s">
        <v>432</v>
      </c>
      <c r="AH484" s="254"/>
      <c r="AI484" s="254">
        <v>955344388</v>
      </c>
      <c r="AJ484" s="254"/>
      <c r="AK484" s="254" t="s">
        <v>1502</v>
      </c>
      <c r="AL484" s="249"/>
      <c r="AM484" s="249"/>
      <c r="AN484" s="249"/>
      <c r="AO484" s="254"/>
      <c r="AP484" s="254"/>
      <c r="AQ484" s="254"/>
      <c r="AR484" s="254"/>
      <c r="AS484" s="254"/>
      <c r="AT484" s="254"/>
      <c r="AU484" s="254"/>
      <c r="AV484" s="254"/>
      <c r="AW484" s="254">
        <v>12110056091</v>
      </c>
    </row>
    <row r="485" spans="1:49" ht="20.25" customHeight="1" x14ac:dyDescent="0.25">
      <c r="A485" s="251">
        <v>428873</v>
      </c>
      <c r="B485" s="251" t="s">
        <v>1503</v>
      </c>
      <c r="C485" s="251" t="s">
        <v>333</v>
      </c>
      <c r="D485" s="251" t="s">
        <v>1504</v>
      </c>
      <c r="E485" t="s">
        <v>79</v>
      </c>
      <c r="F485" s="252">
        <v>32431</v>
      </c>
      <c r="G485" s="253" t="s">
        <v>1505</v>
      </c>
      <c r="H485" s="253" t="s">
        <v>707</v>
      </c>
      <c r="I485" s="251" t="s">
        <v>112</v>
      </c>
      <c r="J485" s="253" t="s">
        <v>23</v>
      </c>
      <c r="K485" s="253">
        <v>2007</v>
      </c>
      <c r="L485" s="253" t="s">
        <v>28</v>
      </c>
      <c r="M485" t="s">
        <v>74</v>
      </c>
      <c r="O485" s="253"/>
      <c r="P485" s="253"/>
      <c r="Q485" s="253"/>
      <c r="R485" s="253"/>
      <c r="S485" s="253"/>
      <c r="T485" s="253"/>
      <c r="U485" s="253"/>
      <c r="V485" s="253"/>
      <c r="W485" s="253"/>
      <c r="X485" s="253"/>
      <c r="Y485" s="253"/>
      <c r="Z485" s="253"/>
      <c r="AA485" s="253"/>
      <c r="AB485"/>
      <c r="AC485" s="254"/>
      <c r="AD485"/>
      <c r="AE485" s="254"/>
      <c r="AF485"/>
      <c r="AG485" s="254" t="s">
        <v>533</v>
      </c>
      <c r="AH485" s="254"/>
      <c r="AI485" s="254">
        <v>988509553</v>
      </c>
      <c r="AJ485" s="254"/>
      <c r="AK485" s="254" t="s">
        <v>1184</v>
      </c>
      <c r="AL485" s="249"/>
      <c r="AM485" s="249"/>
      <c r="AN485" s="249"/>
      <c r="AO485" s="254"/>
      <c r="AP485" s="254"/>
      <c r="AQ485" s="254"/>
      <c r="AR485" s="254"/>
      <c r="AS485" s="254"/>
      <c r="AT485" s="254"/>
      <c r="AU485" s="254"/>
      <c r="AV485" s="254"/>
      <c r="AW485" s="254">
        <v>12180003438</v>
      </c>
    </row>
    <row r="486" spans="1:49" ht="20.25" customHeight="1" x14ac:dyDescent="0.25">
      <c r="A486" s="251">
        <v>428874</v>
      </c>
      <c r="B486" s="251" t="s">
        <v>1506</v>
      </c>
      <c r="C486" s="251" t="s">
        <v>333</v>
      </c>
      <c r="D486" s="251" t="s">
        <v>247</v>
      </c>
      <c r="E486" t="s">
        <v>80</v>
      </c>
      <c r="F486" s="252">
        <v>37688</v>
      </c>
      <c r="G486" s="253" t="s">
        <v>28</v>
      </c>
      <c r="H486" s="253" t="s">
        <v>686</v>
      </c>
      <c r="I486" s="251" t="s">
        <v>112</v>
      </c>
      <c r="J486" s="253" t="s">
        <v>26</v>
      </c>
      <c r="K486" s="253">
        <v>2021</v>
      </c>
      <c r="L486" s="253" t="s">
        <v>28</v>
      </c>
      <c r="M486" t="s">
        <v>78</v>
      </c>
      <c r="O486" s="253"/>
      <c r="P486" s="253"/>
      <c r="Q486" s="253"/>
      <c r="R486" s="253"/>
      <c r="S486" s="253"/>
      <c r="T486" s="253"/>
      <c r="U486" s="253"/>
      <c r="V486" s="253"/>
      <c r="W486" s="253"/>
      <c r="X486" s="253"/>
      <c r="Y486" s="253"/>
      <c r="Z486" s="253"/>
      <c r="AA486" s="253"/>
      <c r="AB486"/>
      <c r="AC486" s="254"/>
      <c r="AD486"/>
      <c r="AE486" s="254"/>
      <c r="AF486"/>
      <c r="AG486" s="254"/>
      <c r="AH486" s="254"/>
      <c r="AI486" s="254">
        <v>934483909</v>
      </c>
      <c r="AJ486" s="254"/>
      <c r="AK486" s="254" t="s">
        <v>28</v>
      </c>
      <c r="AL486" s="249"/>
      <c r="AM486" s="249"/>
      <c r="AN486" s="249"/>
      <c r="AO486" s="254"/>
      <c r="AP486" s="254"/>
      <c r="AQ486" s="254"/>
      <c r="AR486" s="254"/>
      <c r="AS486" s="254"/>
      <c r="AT486" s="254"/>
      <c r="AU486" s="254"/>
      <c r="AV486" s="254"/>
      <c r="AW486" s="254">
        <v>14040007569</v>
      </c>
    </row>
    <row r="487" spans="1:49" ht="20.25" customHeight="1" x14ac:dyDescent="0.25">
      <c r="A487" s="251">
        <v>428875</v>
      </c>
      <c r="B487" s="251" t="s">
        <v>1507</v>
      </c>
      <c r="C487" s="251" t="s">
        <v>337</v>
      </c>
      <c r="D487" s="251" t="s">
        <v>260</v>
      </c>
      <c r="E487" t="s">
        <v>79</v>
      </c>
      <c r="F487" s="252">
        <v>38114</v>
      </c>
      <c r="G487" s="253" t="s">
        <v>28</v>
      </c>
      <c r="H487" s="253" t="s">
        <v>685</v>
      </c>
      <c r="I487" s="251" t="s">
        <v>112</v>
      </c>
      <c r="J487" s="253" t="s">
        <v>23</v>
      </c>
      <c r="K487" s="253">
        <v>2022</v>
      </c>
      <c r="L487" s="253" t="s">
        <v>78</v>
      </c>
      <c r="M487" t="s">
        <v>78</v>
      </c>
      <c r="O487" s="253">
        <v>702</v>
      </c>
      <c r="P487" s="252">
        <v>45722</v>
      </c>
      <c r="Q487" s="253">
        <v>120000</v>
      </c>
      <c r="R487" s="253"/>
      <c r="S487" s="253"/>
      <c r="T487" s="253"/>
      <c r="U487" s="253"/>
      <c r="V487" s="253"/>
      <c r="W487" s="253"/>
      <c r="X487" s="253"/>
      <c r="Y487" s="253"/>
      <c r="Z487" s="253"/>
      <c r="AA487" s="253"/>
      <c r="AB487"/>
      <c r="AC487" s="254"/>
      <c r="AD487"/>
      <c r="AE487" s="254"/>
      <c r="AF487"/>
      <c r="AG487" s="254" t="s">
        <v>1508</v>
      </c>
      <c r="AH487" s="254"/>
      <c r="AI487" s="254">
        <v>984645026</v>
      </c>
      <c r="AJ487" s="254"/>
      <c r="AK487" s="254" t="s">
        <v>28</v>
      </c>
      <c r="AL487" s="249"/>
      <c r="AM487" s="249"/>
      <c r="AN487" s="249"/>
      <c r="AO487" s="254"/>
      <c r="AP487" s="254"/>
      <c r="AQ487" s="254"/>
      <c r="AR487" s="254"/>
      <c r="AS487" s="254"/>
      <c r="AT487" s="254"/>
      <c r="AU487" s="254"/>
      <c r="AV487" s="254"/>
      <c r="AW487" s="254">
        <v>14060040487</v>
      </c>
    </row>
    <row r="488" spans="1:49" ht="20.25" customHeight="1" x14ac:dyDescent="0.25">
      <c r="A488" s="251">
        <v>428876</v>
      </c>
      <c r="B488" s="251" t="s">
        <v>1509</v>
      </c>
      <c r="C488" s="251" t="s">
        <v>561</v>
      </c>
      <c r="D488" s="251" t="s">
        <v>523</v>
      </c>
      <c r="E488" t="s">
        <v>79</v>
      </c>
      <c r="F488" s="252">
        <v>32056</v>
      </c>
      <c r="G488" s="253" t="s">
        <v>28</v>
      </c>
      <c r="H488" s="253" t="s">
        <v>686</v>
      </c>
      <c r="I488" s="251" t="s">
        <v>112</v>
      </c>
      <c r="J488" s="253" t="s">
        <v>23</v>
      </c>
      <c r="K488" s="253">
        <v>2005</v>
      </c>
      <c r="L488" s="253" t="s">
        <v>28</v>
      </c>
      <c r="M488" t="s">
        <v>28</v>
      </c>
      <c r="O488" s="253"/>
      <c r="P488" s="253"/>
      <c r="Q488" s="253"/>
      <c r="R488" s="253"/>
      <c r="S488" s="253"/>
      <c r="T488" s="253"/>
      <c r="U488" s="253"/>
      <c r="V488" s="253"/>
      <c r="W488" s="253"/>
      <c r="X488" s="253"/>
      <c r="Y488" s="253"/>
      <c r="Z488" s="253"/>
      <c r="AA488" s="253"/>
      <c r="AB488"/>
      <c r="AC488" s="254"/>
      <c r="AD488"/>
      <c r="AE488" s="254"/>
      <c r="AF488"/>
      <c r="AG488" s="254" t="s">
        <v>950</v>
      </c>
      <c r="AH488" s="254"/>
      <c r="AI488" s="254">
        <v>943840670</v>
      </c>
      <c r="AJ488" s="254"/>
      <c r="AK488" s="254" t="s">
        <v>1510</v>
      </c>
      <c r="AL488" s="249"/>
      <c r="AM488" s="249"/>
      <c r="AN488" s="249"/>
      <c r="AO488" s="254"/>
      <c r="AP488" s="254"/>
      <c r="AQ488" s="254"/>
      <c r="AR488" s="254"/>
      <c r="AS488" s="254"/>
      <c r="AT488" s="254"/>
      <c r="AU488" s="254"/>
      <c r="AV488" s="254"/>
      <c r="AW488" s="254">
        <v>1040053071</v>
      </c>
    </row>
    <row r="489" spans="1:49" ht="20.25" customHeight="1" x14ac:dyDescent="0.25">
      <c r="A489" s="251">
        <v>428877</v>
      </c>
      <c r="B489" s="251" t="s">
        <v>1511</v>
      </c>
      <c r="C489" s="251" t="s">
        <v>1512</v>
      </c>
      <c r="D489" s="251" t="s">
        <v>472</v>
      </c>
      <c r="E489" t="s">
        <v>79</v>
      </c>
      <c r="F489" s="252">
        <v>32386</v>
      </c>
      <c r="G489" s="253" t="s">
        <v>28</v>
      </c>
      <c r="H489" s="253" t="s">
        <v>686</v>
      </c>
      <c r="I489" s="251" t="s">
        <v>112</v>
      </c>
      <c r="J489" s="253" t="s">
        <v>26</v>
      </c>
      <c r="K489" s="253">
        <v>2021</v>
      </c>
      <c r="L489" s="253" t="s">
        <v>28</v>
      </c>
      <c r="M489" t="s">
        <v>28</v>
      </c>
      <c r="O489" s="253"/>
      <c r="P489" s="253"/>
      <c r="Q489" s="253"/>
      <c r="R489" s="253"/>
      <c r="S489" s="253"/>
      <c r="T489" s="253"/>
      <c r="U489" s="253"/>
      <c r="V489" s="253"/>
      <c r="W489" s="253"/>
      <c r="X489" s="253"/>
      <c r="Y489" s="253"/>
      <c r="Z489" s="253"/>
      <c r="AA489" s="253"/>
      <c r="AB489"/>
      <c r="AC489" s="254"/>
      <c r="AD489"/>
      <c r="AE489" s="254"/>
      <c r="AF489"/>
      <c r="AG489" s="254" t="s">
        <v>1183</v>
      </c>
      <c r="AH489" s="254"/>
      <c r="AI489" s="254">
        <v>933743521</v>
      </c>
      <c r="AJ489" s="254"/>
      <c r="AK489" s="254" t="s">
        <v>28</v>
      </c>
      <c r="AL489" s="249"/>
      <c r="AM489" s="249"/>
      <c r="AN489" s="249"/>
      <c r="AO489" s="254"/>
      <c r="AP489" s="254"/>
      <c r="AQ489" s="254"/>
      <c r="AR489" s="254"/>
      <c r="AS489" s="254"/>
      <c r="AT489" s="254"/>
      <c r="AU489" s="254"/>
      <c r="AV489" s="254"/>
      <c r="AW489" s="254">
        <v>1030083589</v>
      </c>
    </row>
    <row r="490" spans="1:49" ht="20.25" customHeight="1" x14ac:dyDescent="0.25">
      <c r="A490" s="251">
        <v>428878</v>
      </c>
      <c r="B490" s="251" t="s">
        <v>1513</v>
      </c>
      <c r="C490" s="251" t="s">
        <v>364</v>
      </c>
      <c r="D490" s="251" t="s">
        <v>461</v>
      </c>
      <c r="E490" t="s">
        <v>80</v>
      </c>
      <c r="F490" s="252">
        <v>32565</v>
      </c>
      <c r="G490" s="253" t="s">
        <v>28</v>
      </c>
      <c r="H490" s="253" t="s">
        <v>1514</v>
      </c>
      <c r="I490" s="251" t="s">
        <v>112</v>
      </c>
      <c r="J490" s="253" t="s">
        <v>23</v>
      </c>
      <c r="K490" s="253">
        <v>2009</v>
      </c>
      <c r="L490" s="253" t="s">
        <v>78</v>
      </c>
      <c r="M490" t="s">
        <v>78</v>
      </c>
      <c r="O490" s="253"/>
      <c r="P490" s="253"/>
      <c r="Q490" s="253"/>
      <c r="R490" s="253"/>
      <c r="S490" s="253"/>
      <c r="T490" s="253"/>
      <c r="U490" s="253"/>
      <c r="V490" s="253"/>
      <c r="W490" s="253"/>
      <c r="X490" s="253"/>
      <c r="Y490" s="253"/>
      <c r="Z490" s="253"/>
      <c r="AA490" s="253"/>
      <c r="AB490"/>
      <c r="AC490" s="254"/>
      <c r="AD490"/>
      <c r="AE490" s="254"/>
      <c r="AF490"/>
      <c r="AG490" s="254" t="s">
        <v>1178</v>
      </c>
      <c r="AH490" s="254"/>
      <c r="AI490" s="254">
        <v>993495879</v>
      </c>
      <c r="AJ490" s="254"/>
      <c r="AK490" s="254" t="s">
        <v>1515</v>
      </c>
      <c r="AL490" s="249"/>
      <c r="AM490" s="249"/>
      <c r="AN490" s="249"/>
      <c r="AO490" s="254"/>
      <c r="AP490" s="254"/>
      <c r="AQ490" s="254"/>
      <c r="AR490" s="254"/>
      <c r="AS490" s="254"/>
      <c r="AT490" s="254"/>
      <c r="AU490" s="254"/>
      <c r="AV490" s="254"/>
      <c r="AW490" s="254">
        <v>14060025498</v>
      </c>
    </row>
    <row r="491" spans="1:49" ht="20.25" customHeight="1" x14ac:dyDescent="0.25">
      <c r="A491" s="251">
        <v>428879</v>
      </c>
      <c r="B491" s="251" t="s">
        <v>1516</v>
      </c>
      <c r="C491" s="251" t="s">
        <v>245</v>
      </c>
      <c r="D491" s="251" t="s">
        <v>489</v>
      </c>
      <c r="E491" t="s">
        <v>80</v>
      </c>
      <c r="F491" s="252">
        <v>33008</v>
      </c>
      <c r="G491" s="253" t="s">
        <v>28</v>
      </c>
      <c r="H491" s="253" t="s">
        <v>685</v>
      </c>
      <c r="I491" s="251" t="s">
        <v>112</v>
      </c>
      <c r="J491" s="253" t="s">
        <v>23</v>
      </c>
      <c r="K491" s="253">
        <v>2010</v>
      </c>
      <c r="L491" s="253" t="s">
        <v>28</v>
      </c>
      <c r="M491" t="s">
        <v>57</v>
      </c>
      <c r="O491" s="253"/>
      <c r="P491" s="253"/>
      <c r="Q491" s="253"/>
      <c r="R491" s="253"/>
      <c r="S491" s="253"/>
      <c r="T491" s="253"/>
      <c r="U491" s="253"/>
      <c r="V491" s="253"/>
      <c r="W491" s="253"/>
      <c r="X491" s="253"/>
      <c r="Y491" s="253"/>
      <c r="Z491" s="253"/>
      <c r="AA491" s="253"/>
      <c r="AB491"/>
      <c r="AC491" s="254"/>
      <c r="AD491"/>
      <c r="AE491" s="254"/>
      <c r="AF491"/>
      <c r="AG491" s="254" t="s">
        <v>1178</v>
      </c>
      <c r="AH491" s="254"/>
      <c r="AI491" s="254">
        <v>951855160</v>
      </c>
      <c r="AJ491" s="254"/>
      <c r="AK491" s="254" t="s">
        <v>28</v>
      </c>
      <c r="AL491" s="249"/>
      <c r="AM491" s="249"/>
      <c r="AN491" s="249"/>
      <c r="AO491" s="254"/>
      <c r="AP491" s="254"/>
      <c r="AQ491" s="254"/>
      <c r="AR491" s="254"/>
      <c r="AS491" s="254"/>
      <c r="AT491" s="254"/>
      <c r="AU491" s="254"/>
      <c r="AV491" s="254"/>
      <c r="AW491" s="254">
        <v>6110072854</v>
      </c>
    </row>
    <row r="492" spans="1:49" ht="20.25" customHeight="1" x14ac:dyDescent="0.25">
      <c r="A492" s="251">
        <v>428880</v>
      </c>
      <c r="B492" s="251" t="s">
        <v>1517</v>
      </c>
      <c r="C492" s="251" t="s">
        <v>514</v>
      </c>
      <c r="D492" s="251" t="s">
        <v>298</v>
      </c>
      <c r="E492" t="s">
        <v>80</v>
      </c>
      <c r="F492" s="252">
        <v>38312</v>
      </c>
      <c r="G492" s="253" t="s">
        <v>1003</v>
      </c>
      <c r="H492" s="253" t="s">
        <v>707</v>
      </c>
      <c r="I492" s="251" t="s">
        <v>112</v>
      </c>
      <c r="J492" s="253" t="s">
        <v>26</v>
      </c>
      <c r="K492" s="253">
        <v>2022</v>
      </c>
      <c r="L492" s="253" t="s">
        <v>40</v>
      </c>
      <c r="M492" t="s">
        <v>40</v>
      </c>
      <c r="O492" s="253"/>
      <c r="P492" s="253"/>
      <c r="Q492" s="253"/>
      <c r="R492" s="253"/>
      <c r="S492" s="253"/>
      <c r="T492" s="253"/>
      <c r="U492" s="253"/>
      <c r="V492" s="253"/>
      <c r="W492" s="253"/>
      <c r="X492" s="253"/>
      <c r="Y492" s="253"/>
      <c r="Z492" s="253"/>
      <c r="AA492" s="253"/>
      <c r="AB492"/>
      <c r="AC492" s="254"/>
      <c r="AD492"/>
      <c r="AE492" s="254"/>
      <c r="AF492"/>
      <c r="AG492" s="254" t="s">
        <v>1178</v>
      </c>
      <c r="AH492" s="254"/>
      <c r="AI492" s="254">
        <v>931833142</v>
      </c>
      <c r="AJ492" s="254"/>
      <c r="AK492" s="254" t="s">
        <v>1003</v>
      </c>
      <c r="AL492" s="249"/>
      <c r="AM492" s="249"/>
      <c r="AN492" s="249"/>
      <c r="AO492" s="254"/>
      <c r="AP492" s="254"/>
      <c r="AQ492" s="254"/>
      <c r="AR492" s="254"/>
      <c r="AS492" s="254"/>
      <c r="AT492" s="254"/>
      <c r="AU492" s="254"/>
      <c r="AV492" s="254"/>
      <c r="AW492" s="254">
        <v>3360023347</v>
      </c>
    </row>
    <row r="493" spans="1:49" ht="20.25" customHeight="1" x14ac:dyDescent="0.25">
      <c r="A493" s="251">
        <v>428883</v>
      </c>
      <c r="B493" s="251" t="s">
        <v>1518</v>
      </c>
      <c r="C493" s="251" t="s">
        <v>646</v>
      </c>
      <c r="D493" s="251" t="s">
        <v>332</v>
      </c>
      <c r="E493" t="s">
        <v>80</v>
      </c>
      <c r="F493" s="252">
        <v>33239</v>
      </c>
      <c r="G493" s="253" t="s">
        <v>74</v>
      </c>
      <c r="H493" s="253" t="s">
        <v>683</v>
      </c>
      <c r="I493" s="251" t="s">
        <v>112</v>
      </c>
      <c r="J493" s="253" t="s">
        <v>23</v>
      </c>
      <c r="K493" s="253">
        <v>2008</v>
      </c>
      <c r="L493" s="253" t="s">
        <v>40</v>
      </c>
      <c r="M493" t="s">
        <v>78</v>
      </c>
      <c r="O493" s="253"/>
      <c r="P493" s="253"/>
      <c r="Q493" s="253"/>
      <c r="R493" s="253"/>
      <c r="S493" s="253"/>
      <c r="T493" s="253"/>
      <c r="U493" s="253"/>
      <c r="V493" s="253"/>
      <c r="W493" s="253"/>
      <c r="X493" s="253"/>
      <c r="Y493" s="253"/>
      <c r="Z493" s="253"/>
      <c r="AA493" s="253"/>
      <c r="AB493"/>
      <c r="AC493" s="254"/>
      <c r="AD493"/>
      <c r="AE493" s="254"/>
      <c r="AF493"/>
      <c r="AG493" s="254" t="s">
        <v>1519</v>
      </c>
      <c r="AH493" s="254"/>
      <c r="AI493" s="254">
        <v>956559475</v>
      </c>
      <c r="AJ493" s="254"/>
      <c r="AK493" s="254" t="s">
        <v>1239</v>
      </c>
      <c r="AL493" s="249"/>
      <c r="AM493" s="249"/>
      <c r="AN493" s="249"/>
      <c r="AO493" s="254"/>
      <c r="AP493" s="254"/>
      <c r="AQ493" s="254"/>
      <c r="AR493" s="254"/>
      <c r="AS493" s="254"/>
      <c r="AT493" s="254"/>
      <c r="AU493" s="254"/>
      <c r="AV493" s="254"/>
      <c r="AW493" s="254">
        <v>14050011299</v>
      </c>
    </row>
    <row r="494" spans="1:49" ht="20.25" customHeight="1" x14ac:dyDescent="0.25">
      <c r="A494" s="251">
        <v>428884</v>
      </c>
      <c r="B494" s="251" t="s">
        <v>1520</v>
      </c>
      <c r="C494" s="251" t="s">
        <v>286</v>
      </c>
      <c r="D494" s="251" t="s">
        <v>435</v>
      </c>
      <c r="E494" t="s">
        <v>80</v>
      </c>
      <c r="F494" s="252">
        <v>37732</v>
      </c>
      <c r="G494" s="253" t="s">
        <v>702</v>
      </c>
      <c r="H494" s="253" t="s">
        <v>685</v>
      </c>
      <c r="I494" s="251" t="s">
        <v>112</v>
      </c>
      <c r="J494" s="253" t="s">
        <v>26</v>
      </c>
      <c r="K494" s="253">
        <v>2021</v>
      </c>
      <c r="L494" s="253" t="s">
        <v>78</v>
      </c>
      <c r="M494" t="s">
        <v>78</v>
      </c>
      <c r="O494" s="253"/>
      <c r="P494" s="253"/>
      <c r="Q494" s="253"/>
      <c r="R494" s="253"/>
      <c r="S494" s="253"/>
      <c r="T494" s="253"/>
      <c r="U494" s="253"/>
      <c r="V494" s="253"/>
      <c r="W494" s="253"/>
      <c r="X494" s="253"/>
      <c r="Y494" s="253"/>
      <c r="Z494" s="253"/>
      <c r="AA494" s="253"/>
      <c r="AB494"/>
      <c r="AC494" s="254"/>
      <c r="AD494"/>
      <c r="AE494" s="254"/>
      <c r="AF494"/>
      <c r="AG494" s="254" t="s">
        <v>1178</v>
      </c>
      <c r="AH494" s="254"/>
      <c r="AI494" s="254">
        <v>981683932</v>
      </c>
      <c r="AJ494" s="254"/>
      <c r="AK494" s="254" t="s">
        <v>1222</v>
      </c>
      <c r="AL494" s="249"/>
      <c r="AM494" s="249"/>
      <c r="AN494" s="249"/>
      <c r="AO494" s="254"/>
      <c r="AP494" s="254"/>
      <c r="AQ494" s="254"/>
      <c r="AR494" s="254"/>
      <c r="AS494" s="254"/>
      <c r="AT494" s="254"/>
      <c r="AU494" s="254"/>
      <c r="AV494" s="254"/>
      <c r="AW494" s="254">
        <v>14040035038</v>
      </c>
    </row>
    <row r="495" spans="1:49" ht="20.25" customHeight="1" x14ac:dyDescent="0.25">
      <c r="A495" s="251">
        <v>428885</v>
      </c>
      <c r="B495" s="251" t="s">
        <v>1521</v>
      </c>
      <c r="C495" s="251" t="s">
        <v>339</v>
      </c>
      <c r="D495" s="251" t="s">
        <v>260</v>
      </c>
      <c r="E495" t="s">
        <v>80</v>
      </c>
      <c r="F495" s="252">
        <v>31782</v>
      </c>
      <c r="G495" s="253" t="s">
        <v>1522</v>
      </c>
      <c r="H495" s="253" t="s">
        <v>577</v>
      </c>
      <c r="I495" s="251" t="s">
        <v>112</v>
      </c>
      <c r="J495" s="253" t="s">
        <v>23</v>
      </c>
      <c r="K495" s="253">
        <v>2004</v>
      </c>
      <c r="L495" s="253" t="s">
        <v>520</v>
      </c>
      <c r="M495" t="s">
        <v>50</v>
      </c>
      <c r="O495" s="253"/>
      <c r="P495" s="253"/>
      <c r="Q495" s="253"/>
      <c r="R495" s="253"/>
      <c r="S495" s="253"/>
      <c r="T495" s="253"/>
      <c r="U495" s="253"/>
      <c r="V495" s="253"/>
      <c r="W495" s="253"/>
      <c r="X495" s="253"/>
      <c r="Y495" s="253"/>
      <c r="Z495" s="253"/>
      <c r="AA495" s="253"/>
      <c r="AB495"/>
      <c r="AC495" s="254"/>
      <c r="AD495"/>
      <c r="AE495" s="254"/>
      <c r="AF495"/>
      <c r="AG495" s="254" t="s">
        <v>1402</v>
      </c>
      <c r="AH495" s="254"/>
      <c r="AI495" s="254">
        <v>930218160</v>
      </c>
      <c r="AJ495" s="254"/>
      <c r="AK495" s="254" t="s">
        <v>244</v>
      </c>
      <c r="AL495" s="249"/>
      <c r="AM495" s="249"/>
      <c r="AN495" s="249"/>
      <c r="AO495" s="254"/>
      <c r="AP495" s="254"/>
      <c r="AQ495" s="254"/>
      <c r="AR495" s="254"/>
      <c r="AS495" s="254"/>
      <c r="AT495" s="254"/>
      <c r="AU495" s="254"/>
      <c r="AV495" s="254"/>
      <c r="AW495" s="254">
        <v>5120038069</v>
      </c>
    </row>
    <row r="496" spans="1:49" ht="20.25" customHeight="1" x14ac:dyDescent="0.25">
      <c r="A496" s="251">
        <v>428886</v>
      </c>
      <c r="B496" s="251" t="s">
        <v>1523</v>
      </c>
      <c r="C496" s="251" t="s">
        <v>251</v>
      </c>
      <c r="D496" s="251" t="s">
        <v>1524</v>
      </c>
      <c r="E496" t="s">
        <v>80</v>
      </c>
      <c r="F496" s="252">
        <v>31924</v>
      </c>
      <c r="G496" s="253" t="s">
        <v>1525</v>
      </c>
      <c r="H496" s="253" t="s">
        <v>686</v>
      </c>
      <c r="I496" s="251" t="s">
        <v>112</v>
      </c>
      <c r="J496" s="253" t="s">
        <v>23</v>
      </c>
      <c r="K496" s="253">
        <v>2006</v>
      </c>
      <c r="L496" s="253" t="s">
        <v>28</v>
      </c>
      <c r="M496" t="s">
        <v>50</v>
      </c>
      <c r="O496" s="253"/>
      <c r="P496" s="253"/>
      <c r="Q496" s="253"/>
      <c r="R496" s="253"/>
      <c r="S496" s="253"/>
      <c r="T496" s="253"/>
      <c r="U496" s="253"/>
      <c r="V496" s="253"/>
      <c r="W496" s="253"/>
      <c r="X496" s="253"/>
      <c r="Y496" s="253"/>
      <c r="Z496" s="253"/>
      <c r="AA496" s="253"/>
      <c r="AB496"/>
      <c r="AC496" s="254"/>
      <c r="AD496"/>
      <c r="AE496" s="254"/>
      <c r="AF496"/>
      <c r="AG496" s="254" t="s">
        <v>1178</v>
      </c>
      <c r="AH496" s="254"/>
      <c r="AI496" s="254">
        <v>993644004</v>
      </c>
      <c r="AJ496" s="254"/>
      <c r="AK496" s="254" t="s">
        <v>28</v>
      </c>
      <c r="AL496" s="249"/>
      <c r="AM496" s="249"/>
      <c r="AN496" s="249"/>
      <c r="AO496" s="254"/>
      <c r="AP496" s="254"/>
      <c r="AQ496" s="254"/>
      <c r="AR496" s="254"/>
      <c r="AS496" s="254"/>
      <c r="AT496" s="254"/>
      <c r="AU496" s="254"/>
      <c r="AV496" s="254"/>
      <c r="AW496" s="254">
        <v>5180004241</v>
      </c>
    </row>
    <row r="497" spans="1:49" ht="20.25" customHeight="1" x14ac:dyDescent="0.25">
      <c r="A497" s="251">
        <v>428887</v>
      </c>
      <c r="B497" s="251" t="s">
        <v>1526</v>
      </c>
      <c r="C497" s="251" t="s">
        <v>464</v>
      </c>
      <c r="D497" s="251" t="s">
        <v>288</v>
      </c>
      <c r="E497" t="s">
        <v>80</v>
      </c>
      <c r="F497" s="252">
        <v>36933</v>
      </c>
      <c r="G497" s="253" t="s">
        <v>28</v>
      </c>
      <c r="H497" s="253" t="s">
        <v>685</v>
      </c>
      <c r="I497" s="251" t="s">
        <v>112</v>
      </c>
      <c r="J497" s="253" t="s">
        <v>26</v>
      </c>
      <c r="K497" s="253">
        <v>2019</v>
      </c>
      <c r="L497" s="253" t="s">
        <v>40</v>
      </c>
      <c r="M497" t="s">
        <v>40</v>
      </c>
      <c r="O497" s="253"/>
      <c r="P497" s="253"/>
      <c r="Q497" s="253"/>
      <c r="R497" s="253"/>
      <c r="S497" s="253"/>
      <c r="T497" s="253"/>
      <c r="U497" s="253"/>
      <c r="V497" s="253"/>
      <c r="W497" s="253"/>
      <c r="X497" s="253"/>
      <c r="Y497" s="253"/>
      <c r="Z497" s="253"/>
      <c r="AA497" s="253"/>
      <c r="AB497"/>
      <c r="AC497" s="254"/>
      <c r="AD497"/>
      <c r="AE497" s="254"/>
      <c r="AF497"/>
      <c r="AG497" s="254" t="s">
        <v>1178</v>
      </c>
      <c r="AH497" s="254"/>
      <c r="AI497" s="254">
        <v>994486242</v>
      </c>
      <c r="AJ497" s="254"/>
      <c r="AK497" s="254" t="s">
        <v>28</v>
      </c>
      <c r="AL497" s="249"/>
      <c r="AM497" s="249"/>
      <c r="AN497" s="249"/>
      <c r="AO497" s="254"/>
      <c r="AP497" s="254"/>
      <c r="AQ497" s="254"/>
      <c r="AR497" s="254"/>
      <c r="AS497" s="254"/>
      <c r="AT497" s="254"/>
      <c r="AU497" s="254"/>
      <c r="AV497" s="254"/>
      <c r="AW497" s="254">
        <v>3330033967</v>
      </c>
    </row>
    <row r="498" spans="1:49" ht="20.25" customHeight="1" x14ac:dyDescent="0.25">
      <c r="A498" s="251">
        <v>428888</v>
      </c>
      <c r="B498" s="251" t="s">
        <v>1527</v>
      </c>
      <c r="C498" s="251" t="s">
        <v>340</v>
      </c>
      <c r="D498" s="251" t="s">
        <v>941</v>
      </c>
      <c r="E498" t="s">
        <v>79</v>
      </c>
      <c r="F498" s="252">
        <v>36732</v>
      </c>
      <c r="G498" s="253" t="s">
        <v>57</v>
      </c>
      <c r="H498" s="253" t="s">
        <v>25</v>
      </c>
      <c r="I498" s="251" t="s">
        <v>112</v>
      </c>
      <c r="J498" s="253" t="s">
        <v>23</v>
      </c>
      <c r="K498" s="253">
        <v>2018</v>
      </c>
      <c r="L498" s="253" t="s">
        <v>57</v>
      </c>
      <c r="M498" t="s">
        <v>57</v>
      </c>
      <c r="O498" s="253"/>
      <c r="P498" s="253"/>
      <c r="Q498" s="253"/>
      <c r="R498" s="253"/>
      <c r="S498" s="253"/>
      <c r="T498" s="253"/>
      <c r="U498" s="253"/>
      <c r="V498" s="253"/>
      <c r="W498" s="253"/>
      <c r="X498" s="253"/>
      <c r="Y498" s="253"/>
      <c r="Z498" s="253"/>
      <c r="AA498" s="253"/>
      <c r="AB498"/>
      <c r="AC498" s="254"/>
      <c r="AD498"/>
      <c r="AE498" s="254"/>
      <c r="AF498"/>
      <c r="AG498" s="254" t="s">
        <v>57</v>
      </c>
      <c r="AH498" s="254"/>
      <c r="AI498" s="254">
        <v>987394604</v>
      </c>
      <c r="AJ498" s="254"/>
      <c r="AK498" s="254" t="s">
        <v>1528</v>
      </c>
      <c r="AL498" s="249"/>
      <c r="AM498" s="249"/>
      <c r="AN498" s="249"/>
      <c r="AO498" s="254"/>
      <c r="AP498" s="254"/>
      <c r="AQ498" s="254"/>
      <c r="AR498" s="254"/>
      <c r="AS498" s="254"/>
      <c r="AT498" s="254"/>
      <c r="AU498" s="254"/>
      <c r="AV498" s="254"/>
      <c r="AW498" s="254">
        <v>6060009954</v>
      </c>
    </row>
    <row r="499" spans="1:49" ht="20.25" customHeight="1" x14ac:dyDescent="0.25">
      <c r="A499" s="251">
        <v>428889</v>
      </c>
      <c r="B499" s="251" t="s">
        <v>1529</v>
      </c>
      <c r="C499" s="251" t="s">
        <v>278</v>
      </c>
      <c r="D499" s="251" t="s">
        <v>882</v>
      </c>
      <c r="E499" t="s">
        <v>79</v>
      </c>
      <c r="F499" s="252">
        <v>37907</v>
      </c>
      <c r="G499" s="253" t="s">
        <v>28</v>
      </c>
      <c r="H499" s="253" t="s">
        <v>685</v>
      </c>
      <c r="I499" s="251" t="s">
        <v>112</v>
      </c>
      <c r="J499" s="253" t="s">
        <v>26</v>
      </c>
      <c r="K499" s="253">
        <v>2021</v>
      </c>
      <c r="L499" s="253" t="s">
        <v>40</v>
      </c>
      <c r="M499" t="s">
        <v>40</v>
      </c>
      <c r="O499" s="253"/>
      <c r="P499" s="253"/>
      <c r="Q499" s="253"/>
      <c r="R499" s="253"/>
      <c r="S499" s="253"/>
      <c r="T499" s="253"/>
      <c r="U499" s="253"/>
      <c r="V499" s="253"/>
      <c r="W499" s="253"/>
      <c r="X499" s="253"/>
      <c r="Y499" s="253"/>
      <c r="Z499" s="253"/>
      <c r="AA499" s="253"/>
      <c r="AB499"/>
      <c r="AC499" s="254"/>
      <c r="AD499"/>
      <c r="AE499" s="254"/>
      <c r="AF499"/>
      <c r="AG499" s="254" t="s">
        <v>1178</v>
      </c>
      <c r="AH499" s="254"/>
      <c r="AI499" s="254">
        <v>932325039</v>
      </c>
      <c r="AJ499" s="254"/>
      <c r="AK499" s="254" t="s">
        <v>28</v>
      </c>
      <c r="AL499" s="249"/>
      <c r="AM499" s="249"/>
      <c r="AN499" s="249"/>
      <c r="AO499" s="254"/>
      <c r="AP499" s="254"/>
      <c r="AQ499" s="254"/>
      <c r="AR499" s="254"/>
      <c r="AS499" s="254"/>
      <c r="AT499" s="254"/>
      <c r="AU499" s="254"/>
      <c r="AV499" s="254"/>
      <c r="AW499" s="254">
        <v>3090042114</v>
      </c>
    </row>
    <row r="500" spans="1:49" ht="20.25" customHeight="1" x14ac:dyDescent="0.25">
      <c r="A500" s="251">
        <v>428890</v>
      </c>
      <c r="B500" s="251" t="s">
        <v>1530</v>
      </c>
      <c r="C500" s="251" t="s">
        <v>629</v>
      </c>
      <c r="D500" s="251" t="s">
        <v>1531</v>
      </c>
      <c r="E500" t="s">
        <v>79</v>
      </c>
      <c r="F500" s="252">
        <v>38353</v>
      </c>
      <c r="G500" s="253" t="s">
        <v>28</v>
      </c>
      <c r="H500" s="253" t="s">
        <v>685</v>
      </c>
      <c r="I500" s="251" t="s">
        <v>112</v>
      </c>
      <c r="J500" s="253" t="s">
        <v>23</v>
      </c>
      <c r="K500" s="253">
        <v>2023</v>
      </c>
      <c r="L500" s="253" t="s">
        <v>28</v>
      </c>
      <c r="M500" t="s">
        <v>50</v>
      </c>
      <c r="O500" s="253"/>
      <c r="P500" s="253"/>
      <c r="Q500" s="253"/>
      <c r="R500" s="253"/>
      <c r="S500" s="253"/>
      <c r="T500" s="253"/>
      <c r="U500" s="253"/>
      <c r="V500" s="253"/>
      <c r="W500" s="253"/>
      <c r="X500" s="253"/>
      <c r="Y500" s="253"/>
      <c r="Z500" s="253"/>
      <c r="AA500" s="253"/>
      <c r="AB500"/>
      <c r="AC500" s="254"/>
      <c r="AD500"/>
      <c r="AE500" s="254"/>
      <c r="AF500"/>
      <c r="AG500" s="254" t="s">
        <v>1178</v>
      </c>
      <c r="AH500" s="254"/>
      <c r="AI500" s="254">
        <v>981133493</v>
      </c>
      <c r="AJ500" s="254"/>
      <c r="AK500" s="254" t="s">
        <v>28</v>
      </c>
      <c r="AL500" s="249"/>
      <c r="AM500" s="249"/>
      <c r="AN500" s="249"/>
      <c r="AO500" s="254"/>
      <c r="AP500" s="254"/>
      <c r="AQ500" s="254"/>
      <c r="AR500" s="254"/>
      <c r="AS500" s="254"/>
      <c r="AT500" s="254"/>
      <c r="AU500" s="254"/>
      <c r="AV500" s="254"/>
      <c r="AW500" s="254">
        <v>5100096047</v>
      </c>
    </row>
    <row r="501" spans="1:49" ht="20.25" customHeight="1" x14ac:dyDescent="0.25">
      <c r="A501" s="251">
        <v>428891</v>
      </c>
      <c r="B501" s="251" t="s">
        <v>1532</v>
      </c>
      <c r="C501" s="251" t="s">
        <v>277</v>
      </c>
      <c r="D501" s="251" t="s">
        <v>538</v>
      </c>
      <c r="E501" t="s">
        <v>79</v>
      </c>
      <c r="F501" s="252">
        <v>38606</v>
      </c>
      <c r="G501" s="253" t="s">
        <v>28</v>
      </c>
      <c r="H501" s="253" t="s">
        <v>756</v>
      </c>
      <c r="I501" s="251" t="s">
        <v>112</v>
      </c>
      <c r="J501" s="253" t="s">
        <v>23</v>
      </c>
      <c r="K501" s="253">
        <v>2023</v>
      </c>
      <c r="L501" s="253" t="s">
        <v>28</v>
      </c>
      <c r="M501" t="s">
        <v>78</v>
      </c>
      <c r="O501" s="253"/>
      <c r="P501" s="253"/>
      <c r="Q501" s="253"/>
      <c r="R501" s="253"/>
      <c r="S501" s="253"/>
      <c r="T501" s="253"/>
      <c r="U501" s="253"/>
      <c r="V501" s="253"/>
      <c r="W501" s="253"/>
      <c r="X501" s="253"/>
      <c r="Y501" s="253"/>
      <c r="Z501" s="253"/>
      <c r="AA501" s="253"/>
      <c r="AB501"/>
      <c r="AC501" s="254"/>
      <c r="AD501"/>
      <c r="AE501" s="254"/>
      <c r="AF501"/>
      <c r="AG501" s="254" t="s">
        <v>78</v>
      </c>
      <c r="AH501" s="254"/>
      <c r="AI501" s="254">
        <v>937151990</v>
      </c>
      <c r="AJ501" s="254"/>
      <c r="AK501" s="254" t="s">
        <v>1533</v>
      </c>
      <c r="AL501" s="249"/>
      <c r="AM501" s="249"/>
      <c r="AN501" s="249"/>
      <c r="AO501" s="254"/>
      <c r="AP501" s="254"/>
      <c r="AQ501" s="254"/>
      <c r="AR501" s="254"/>
      <c r="AS501" s="254"/>
      <c r="AT501" s="254"/>
      <c r="AU501" s="254"/>
      <c r="AV501" s="254"/>
      <c r="AW501" s="254">
        <v>14040116004</v>
      </c>
    </row>
    <row r="502" spans="1:49" ht="20.25" customHeight="1" x14ac:dyDescent="0.25">
      <c r="A502" s="251">
        <v>428892</v>
      </c>
      <c r="B502" s="251" t="s">
        <v>1534</v>
      </c>
      <c r="C502" s="251" t="s">
        <v>555</v>
      </c>
      <c r="D502" s="251" t="s">
        <v>301</v>
      </c>
      <c r="E502" t="s">
        <v>79</v>
      </c>
      <c r="F502" s="252">
        <v>37475</v>
      </c>
      <c r="G502" s="253" t="s">
        <v>28</v>
      </c>
      <c r="H502" s="253" t="s">
        <v>25</v>
      </c>
      <c r="I502" s="251" t="s">
        <v>112</v>
      </c>
      <c r="J502" s="253" t="s">
        <v>26</v>
      </c>
      <c r="K502" s="253">
        <v>2020</v>
      </c>
      <c r="L502" s="253" t="s">
        <v>28</v>
      </c>
      <c r="M502" t="s">
        <v>28</v>
      </c>
      <c r="O502" s="253"/>
      <c r="P502" s="253"/>
      <c r="Q502" s="253"/>
      <c r="R502" s="253"/>
      <c r="S502" s="253"/>
      <c r="T502" s="253"/>
      <c r="U502" s="253"/>
      <c r="V502" s="253"/>
      <c r="W502" s="253"/>
      <c r="X502" s="253"/>
      <c r="Y502" s="253"/>
      <c r="Z502" s="253"/>
      <c r="AA502" s="253"/>
      <c r="AB502"/>
      <c r="AC502" s="254"/>
      <c r="AD502"/>
      <c r="AE502" s="254"/>
      <c r="AF502"/>
      <c r="AG502" s="254" t="s">
        <v>1220</v>
      </c>
      <c r="AH502" s="254"/>
      <c r="AI502" s="254">
        <v>934564940</v>
      </c>
      <c r="AJ502" s="254"/>
      <c r="AK502" s="254" t="s">
        <v>1371</v>
      </c>
      <c r="AL502" s="249"/>
      <c r="AM502" s="249"/>
      <c r="AN502" s="249"/>
      <c r="AO502" s="254"/>
      <c r="AP502" s="254"/>
      <c r="AQ502" s="254"/>
      <c r="AR502" s="254"/>
      <c r="AS502" s="254"/>
      <c r="AT502" s="254"/>
      <c r="AU502" s="254"/>
      <c r="AV502" s="254"/>
      <c r="AW502" s="254">
        <v>1020313509</v>
      </c>
    </row>
    <row r="503" spans="1:49" ht="20.25" customHeight="1" x14ac:dyDescent="0.25">
      <c r="A503" s="251">
        <v>428893</v>
      </c>
      <c r="B503" s="251" t="s">
        <v>1535</v>
      </c>
      <c r="C503" s="251" t="s">
        <v>345</v>
      </c>
      <c r="D503" s="251" t="s">
        <v>576</v>
      </c>
      <c r="E503" t="s">
        <v>79</v>
      </c>
      <c r="F503" s="252">
        <v>30407</v>
      </c>
      <c r="G503" s="253" t="s">
        <v>28</v>
      </c>
      <c r="H503" s="253" t="s">
        <v>685</v>
      </c>
      <c r="I503" s="251" t="s">
        <v>112</v>
      </c>
      <c r="J503" s="253" t="s">
        <v>23</v>
      </c>
      <c r="K503" s="253">
        <v>2001</v>
      </c>
      <c r="L503" s="253" t="s">
        <v>28</v>
      </c>
      <c r="M503" t="s">
        <v>28</v>
      </c>
      <c r="O503" s="253"/>
      <c r="P503" s="253"/>
      <c r="Q503" s="253"/>
      <c r="R503" s="253"/>
      <c r="S503" s="253"/>
      <c r="T503" s="253"/>
      <c r="U503" s="253"/>
      <c r="V503" s="253"/>
      <c r="W503" s="253"/>
      <c r="X503" s="253"/>
      <c r="Y503" s="253"/>
      <c r="Z503" s="253"/>
      <c r="AA503" s="253"/>
      <c r="AB503"/>
      <c r="AC503" s="254"/>
      <c r="AD503"/>
      <c r="AE503" s="254"/>
      <c r="AF503"/>
      <c r="AG503" s="254" t="s">
        <v>1178</v>
      </c>
      <c r="AH503" s="254"/>
      <c r="AI503" s="254">
        <v>984527515</v>
      </c>
      <c r="AJ503" s="254"/>
      <c r="AK503" s="254" t="s">
        <v>28</v>
      </c>
      <c r="AL503" s="249"/>
      <c r="AM503" s="249"/>
      <c r="AN503" s="249"/>
      <c r="AO503" s="254"/>
      <c r="AP503" s="254"/>
      <c r="AQ503" s="254"/>
      <c r="AR503" s="254"/>
      <c r="AS503" s="254"/>
      <c r="AT503" s="254"/>
      <c r="AU503" s="254"/>
      <c r="AV503" s="254"/>
      <c r="AW503" s="254">
        <v>1020053126</v>
      </c>
    </row>
    <row r="504" spans="1:49" ht="20.25" customHeight="1" x14ac:dyDescent="0.25">
      <c r="A504" s="251">
        <v>428895</v>
      </c>
      <c r="B504" s="251" t="s">
        <v>1536</v>
      </c>
      <c r="C504" s="251" t="s">
        <v>261</v>
      </c>
      <c r="D504" s="251" t="s">
        <v>949</v>
      </c>
      <c r="E504" t="s">
        <v>80</v>
      </c>
      <c r="F504" s="252">
        <v>37910</v>
      </c>
      <c r="G504" s="253" t="s">
        <v>76</v>
      </c>
      <c r="H504" s="253" t="s">
        <v>25</v>
      </c>
      <c r="I504" s="251" t="s">
        <v>112</v>
      </c>
      <c r="J504" s="253" t="s">
        <v>26</v>
      </c>
      <c r="K504" s="253">
        <v>2022</v>
      </c>
      <c r="L504" s="253" t="s">
        <v>76</v>
      </c>
      <c r="M504" t="s">
        <v>76</v>
      </c>
      <c r="O504" s="253"/>
      <c r="P504" s="253"/>
      <c r="Q504" s="253"/>
      <c r="R504" s="253"/>
      <c r="S504" s="253"/>
      <c r="T504" s="253"/>
      <c r="U504" s="253"/>
      <c r="V504" s="253"/>
      <c r="W504" s="253"/>
      <c r="X504" s="253"/>
      <c r="Y504" s="253"/>
      <c r="Z504" s="253"/>
      <c r="AA504" s="253"/>
      <c r="AB504"/>
      <c r="AC504" s="254"/>
      <c r="AD504"/>
      <c r="AE504" s="254"/>
      <c r="AF504"/>
      <c r="AG504" s="254" t="s">
        <v>1186</v>
      </c>
      <c r="AH504" s="254"/>
      <c r="AI504" s="254">
        <v>954509540</v>
      </c>
      <c r="AJ504" s="254"/>
      <c r="AK504" s="254" t="s">
        <v>1537</v>
      </c>
      <c r="AL504" s="249"/>
      <c r="AM504" s="249"/>
      <c r="AN504" s="249"/>
      <c r="AO504" s="254"/>
      <c r="AP504" s="254"/>
      <c r="AQ504" s="254"/>
      <c r="AR504" s="254"/>
      <c r="AS504" s="254"/>
      <c r="AT504" s="254"/>
      <c r="AU504" s="254"/>
      <c r="AV504" s="254"/>
      <c r="AW504" s="254">
        <v>13060016710</v>
      </c>
    </row>
    <row r="505" spans="1:49" ht="20.25" customHeight="1" x14ac:dyDescent="0.25">
      <c r="A505" s="251">
        <v>428896</v>
      </c>
      <c r="B505" s="251" t="s">
        <v>1538</v>
      </c>
      <c r="C505" s="251" t="s">
        <v>257</v>
      </c>
      <c r="D505" s="251" t="s">
        <v>253</v>
      </c>
      <c r="E505" t="s">
        <v>80</v>
      </c>
      <c r="F505" s="252">
        <v>37641</v>
      </c>
      <c r="G505" s="253" t="s">
        <v>270</v>
      </c>
      <c r="H505" s="253" t="s">
        <v>685</v>
      </c>
      <c r="I505" s="251" t="s">
        <v>112</v>
      </c>
      <c r="J505" s="253" t="s">
        <v>26</v>
      </c>
      <c r="K505" s="253">
        <v>2021</v>
      </c>
      <c r="L505" s="253" t="s">
        <v>40</v>
      </c>
      <c r="M505" t="s">
        <v>40</v>
      </c>
      <c r="O505" s="253"/>
      <c r="P505" s="253"/>
      <c r="Q505" s="253"/>
      <c r="R505" s="253"/>
      <c r="S505" s="253"/>
      <c r="T505" s="253"/>
      <c r="U505" s="253"/>
      <c r="V505" s="253"/>
      <c r="W505" s="253"/>
      <c r="X505" s="253"/>
      <c r="Y505" s="253"/>
      <c r="Z505" s="253"/>
      <c r="AA505" s="253"/>
      <c r="AB505"/>
      <c r="AC505" s="254"/>
      <c r="AD505"/>
      <c r="AE505" s="254"/>
      <c r="AF505"/>
      <c r="AG505" s="254" t="s">
        <v>1186</v>
      </c>
      <c r="AH505" s="254"/>
      <c r="AI505" s="254">
        <v>995826209</v>
      </c>
      <c r="AJ505" s="254"/>
      <c r="AK505" s="254" t="s">
        <v>270</v>
      </c>
      <c r="AL505" s="249"/>
      <c r="AM505" s="249"/>
      <c r="AN505" s="249"/>
      <c r="AO505" s="254"/>
      <c r="AP505" s="254"/>
      <c r="AQ505" s="254"/>
      <c r="AR505" s="254"/>
      <c r="AS505" s="254"/>
      <c r="AT505" s="254"/>
      <c r="AU505" s="254"/>
      <c r="AV505" s="254"/>
      <c r="AW505" s="254">
        <v>3010162730</v>
      </c>
    </row>
    <row r="506" spans="1:49" ht="20.25" customHeight="1" x14ac:dyDescent="0.25">
      <c r="A506" s="251">
        <v>428897</v>
      </c>
      <c r="B506" s="251" t="s">
        <v>1539</v>
      </c>
      <c r="C506" s="251" t="s">
        <v>1540</v>
      </c>
      <c r="D506" s="251" t="s">
        <v>243</v>
      </c>
      <c r="E506" t="s">
        <v>80</v>
      </c>
      <c r="F506" s="252">
        <v>36971</v>
      </c>
      <c r="G506" s="253" t="s">
        <v>28</v>
      </c>
      <c r="H506" s="253" t="s">
        <v>25</v>
      </c>
      <c r="I506" s="251" t="s">
        <v>112</v>
      </c>
      <c r="J506" s="253" t="s">
        <v>26</v>
      </c>
      <c r="K506" s="253">
        <v>2019</v>
      </c>
      <c r="L506" s="253" t="s">
        <v>40</v>
      </c>
      <c r="M506" t="s">
        <v>40</v>
      </c>
      <c r="O506" s="253"/>
      <c r="P506" s="253"/>
      <c r="Q506" s="253"/>
      <c r="R506" s="253"/>
      <c r="S506" s="253"/>
      <c r="T506" s="253"/>
      <c r="U506" s="253"/>
      <c r="V506" s="253"/>
      <c r="W506" s="253"/>
      <c r="X506" s="253"/>
      <c r="Y506" s="253"/>
      <c r="Z506" s="253"/>
      <c r="AA506" s="253"/>
      <c r="AB506"/>
      <c r="AC506" s="254"/>
      <c r="AD506"/>
      <c r="AE506" s="254"/>
      <c r="AF506"/>
      <c r="AG506" s="254" t="s">
        <v>1178</v>
      </c>
      <c r="AH506" s="254"/>
      <c r="AI506" s="254">
        <v>991228416</v>
      </c>
      <c r="AJ506" s="254"/>
      <c r="AK506" s="254" t="s">
        <v>28</v>
      </c>
      <c r="AL506" s="249"/>
      <c r="AM506" s="249"/>
      <c r="AN506" s="249"/>
      <c r="AO506" s="254"/>
      <c r="AP506" s="254"/>
      <c r="AQ506" s="254"/>
      <c r="AR506" s="254"/>
      <c r="AS506" s="254"/>
      <c r="AT506" s="254"/>
      <c r="AU506" s="254"/>
      <c r="AV506" s="254"/>
      <c r="AW506" s="254">
        <v>1030217167</v>
      </c>
    </row>
    <row r="507" spans="1:49" ht="20.25" customHeight="1" x14ac:dyDescent="0.25">
      <c r="A507" s="251">
        <v>428898</v>
      </c>
      <c r="B507" s="251" t="s">
        <v>1541</v>
      </c>
      <c r="C507" s="251" t="s">
        <v>272</v>
      </c>
      <c r="D507" s="251" t="s">
        <v>879</v>
      </c>
      <c r="E507" t="s">
        <v>80</v>
      </c>
      <c r="F507" s="252">
        <v>38512</v>
      </c>
      <c r="G507" s="253" t="s">
        <v>28</v>
      </c>
      <c r="H507" s="253" t="s">
        <v>25</v>
      </c>
      <c r="I507" s="251" t="s">
        <v>112</v>
      </c>
      <c r="J507" s="253" t="s">
        <v>26</v>
      </c>
      <c r="K507" s="253">
        <v>2023</v>
      </c>
      <c r="L507" s="253" t="s">
        <v>28</v>
      </c>
      <c r="M507" t="s">
        <v>28</v>
      </c>
      <c r="O507" s="253"/>
      <c r="P507" s="253"/>
      <c r="Q507" s="253"/>
      <c r="R507" s="253"/>
      <c r="S507" s="253"/>
      <c r="T507" s="253"/>
      <c r="U507" s="253"/>
      <c r="V507" s="253"/>
      <c r="W507" s="253"/>
      <c r="X507" s="253"/>
      <c r="Y507" s="253"/>
      <c r="Z507" s="253"/>
      <c r="AA507" s="253"/>
      <c r="AB507"/>
      <c r="AC507" s="254"/>
      <c r="AD507"/>
      <c r="AE507" s="254"/>
      <c r="AF507"/>
      <c r="AG507" s="254" t="s">
        <v>1178</v>
      </c>
      <c r="AH507" s="254"/>
      <c r="AI507" s="254">
        <v>957763805</v>
      </c>
      <c r="AJ507" s="254"/>
      <c r="AK507" s="254" t="s">
        <v>28</v>
      </c>
      <c r="AL507" s="249"/>
      <c r="AM507" s="249"/>
      <c r="AN507" s="249"/>
      <c r="AO507" s="254"/>
      <c r="AP507" s="254"/>
      <c r="AQ507" s="254"/>
      <c r="AR507" s="254"/>
      <c r="AS507" s="254"/>
      <c r="AT507" s="254"/>
      <c r="AU507" s="254"/>
      <c r="AV507" s="254"/>
      <c r="AW507" s="254">
        <v>1020332462</v>
      </c>
    </row>
    <row r="508" spans="1:49" ht="20.25" customHeight="1" x14ac:dyDescent="0.25">
      <c r="A508" s="251">
        <v>428899</v>
      </c>
      <c r="B508" s="251" t="s">
        <v>1542</v>
      </c>
      <c r="C508" s="251" t="s">
        <v>626</v>
      </c>
      <c r="D508" s="251" t="s">
        <v>640</v>
      </c>
      <c r="E508" t="s">
        <v>79</v>
      </c>
      <c r="F508" s="252">
        <v>30976</v>
      </c>
      <c r="G508" s="253" t="s">
        <v>47</v>
      </c>
      <c r="H508" s="253" t="s">
        <v>686</v>
      </c>
      <c r="I508" s="251" t="s">
        <v>112</v>
      </c>
      <c r="J508" s="253" t="s">
        <v>26</v>
      </c>
      <c r="K508" s="253">
        <v>2003</v>
      </c>
      <c r="L508" s="253" t="s">
        <v>40</v>
      </c>
      <c r="M508" t="s">
        <v>47</v>
      </c>
      <c r="O508" s="253"/>
      <c r="P508" s="253"/>
      <c r="Q508" s="253"/>
      <c r="R508" s="253"/>
      <c r="S508" s="253"/>
      <c r="T508" s="253"/>
      <c r="U508" s="253"/>
      <c r="V508" s="253"/>
      <c r="W508" s="253"/>
      <c r="X508" s="253"/>
      <c r="Y508" s="253"/>
      <c r="Z508" s="253"/>
      <c r="AA508" s="253"/>
      <c r="AB508"/>
      <c r="AC508" s="254"/>
      <c r="AD508"/>
      <c r="AE508" s="254"/>
      <c r="AF508"/>
      <c r="AG508" s="254" t="s">
        <v>1543</v>
      </c>
      <c r="AH508" s="254"/>
      <c r="AI508" s="254">
        <v>932828207</v>
      </c>
      <c r="AJ508" s="254"/>
      <c r="AK508" s="254" t="s">
        <v>938</v>
      </c>
      <c r="AL508" s="249"/>
      <c r="AM508" s="249"/>
      <c r="AN508" s="249"/>
      <c r="AO508" s="254"/>
      <c r="AP508" s="254"/>
      <c r="AQ508" s="254"/>
      <c r="AR508" s="254"/>
      <c r="AS508" s="254"/>
      <c r="AT508" s="254"/>
      <c r="AU508" s="254"/>
      <c r="AV508" s="254"/>
      <c r="AW508" s="254">
        <v>4030032261</v>
      </c>
    </row>
    <row r="509" spans="1:49" ht="20.25" customHeight="1" x14ac:dyDescent="0.25">
      <c r="A509" s="251">
        <v>428900</v>
      </c>
      <c r="B509" s="251" t="s">
        <v>1544</v>
      </c>
      <c r="C509" s="251" t="s">
        <v>337</v>
      </c>
      <c r="D509" s="251" t="s">
        <v>413</v>
      </c>
      <c r="E509" t="s">
        <v>80</v>
      </c>
      <c r="F509" s="252">
        <v>38819</v>
      </c>
      <c r="G509" s="253" t="s">
        <v>440</v>
      </c>
      <c r="H509" s="253" t="s">
        <v>685</v>
      </c>
      <c r="I509" s="251" t="s">
        <v>112</v>
      </c>
      <c r="J509" s="253" t="s">
        <v>23</v>
      </c>
      <c r="K509" s="253">
        <v>2024</v>
      </c>
      <c r="L509" s="253" t="s">
        <v>28</v>
      </c>
      <c r="M509" t="s">
        <v>40</v>
      </c>
      <c r="O509" s="253"/>
      <c r="P509" s="253"/>
      <c r="Q509" s="253"/>
      <c r="R509" s="253"/>
      <c r="S509" s="253"/>
      <c r="T509" s="253"/>
      <c r="U509" s="253"/>
      <c r="V509" s="253"/>
      <c r="W509" s="253"/>
      <c r="X509" s="253"/>
      <c r="Y509" s="253"/>
      <c r="Z509" s="253"/>
      <c r="AA509" s="253"/>
      <c r="AB509"/>
      <c r="AC509" s="254"/>
      <c r="AD509"/>
      <c r="AE509" s="254"/>
      <c r="AF509"/>
      <c r="AG509" s="254" t="s">
        <v>1178</v>
      </c>
      <c r="AH509" s="254"/>
      <c r="AI509" s="254">
        <v>981279341</v>
      </c>
      <c r="AJ509" s="254"/>
      <c r="AK509" s="254" t="s">
        <v>28</v>
      </c>
      <c r="AL509" s="249"/>
      <c r="AM509" s="249"/>
      <c r="AN509" s="249"/>
      <c r="AO509" s="254"/>
      <c r="AP509" s="254"/>
      <c r="AQ509" s="254"/>
      <c r="AR509" s="254"/>
      <c r="AS509" s="254"/>
      <c r="AT509" s="254"/>
      <c r="AU509" s="254"/>
      <c r="AV509" s="254"/>
      <c r="AW509" s="254">
        <v>3280084012</v>
      </c>
    </row>
    <row r="510" spans="1:49" ht="20.25" customHeight="1" x14ac:dyDescent="0.25">
      <c r="A510" s="251">
        <v>428901</v>
      </c>
      <c r="B510" s="251" t="s">
        <v>1545</v>
      </c>
      <c r="C510" s="251" t="s">
        <v>561</v>
      </c>
      <c r="D510" s="251" t="s">
        <v>939</v>
      </c>
      <c r="E510" t="s">
        <v>80</v>
      </c>
      <c r="F510" s="252">
        <v>38186</v>
      </c>
      <c r="G510" s="253" t="s">
        <v>28</v>
      </c>
      <c r="H510" s="253" t="s">
        <v>38</v>
      </c>
      <c r="I510" s="251" t="s">
        <v>112</v>
      </c>
      <c r="J510" s="253" t="s">
        <v>23</v>
      </c>
      <c r="K510" s="253">
        <v>2022</v>
      </c>
      <c r="L510" s="253" t="s">
        <v>40</v>
      </c>
      <c r="M510" t="s">
        <v>24</v>
      </c>
      <c r="O510" s="253"/>
      <c r="P510" s="253"/>
      <c r="Q510" s="253"/>
      <c r="R510" s="253"/>
      <c r="S510" s="253"/>
      <c r="T510" s="253"/>
      <c r="U510" s="253"/>
      <c r="V510" s="253"/>
      <c r="W510" s="253"/>
      <c r="X510" s="253"/>
      <c r="Y510" s="253"/>
      <c r="Z510" s="253"/>
      <c r="AA510" s="253"/>
      <c r="AB510"/>
      <c r="AC510" s="254"/>
      <c r="AD510"/>
      <c r="AE510" s="254"/>
      <c r="AF510"/>
      <c r="AG510" s="254" t="s">
        <v>1186</v>
      </c>
      <c r="AH510" s="254"/>
      <c r="AI510" s="254">
        <v>980515604</v>
      </c>
      <c r="AJ510" s="254"/>
      <c r="AK510" s="254" t="s">
        <v>863</v>
      </c>
      <c r="AL510" s="249"/>
      <c r="AM510" s="249"/>
      <c r="AN510" s="249"/>
      <c r="AO510" s="254"/>
      <c r="AP510" s="254"/>
      <c r="AQ510" s="254"/>
      <c r="AR510" s="254"/>
      <c r="AS510" s="254"/>
      <c r="AT510" s="254"/>
      <c r="AU510" s="254"/>
      <c r="AV510" s="254"/>
      <c r="AW510" s="254">
        <v>90010286146</v>
      </c>
    </row>
    <row r="511" spans="1:49" ht="20.25" customHeight="1" x14ac:dyDescent="0.25">
      <c r="A511" s="251">
        <v>428902</v>
      </c>
      <c r="B511" s="251" t="s">
        <v>1546</v>
      </c>
      <c r="C511" s="251" t="s">
        <v>257</v>
      </c>
      <c r="D511" s="251" t="s">
        <v>362</v>
      </c>
      <c r="E511" t="s">
        <v>79</v>
      </c>
      <c r="F511" s="252">
        <v>37622</v>
      </c>
      <c r="G511" s="253" t="s">
        <v>28</v>
      </c>
      <c r="H511" s="253" t="s">
        <v>685</v>
      </c>
      <c r="I511" s="251" t="s">
        <v>112</v>
      </c>
      <c r="J511" s="253" t="s">
        <v>26</v>
      </c>
      <c r="K511" s="253">
        <v>2021</v>
      </c>
      <c r="L511" s="253" t="s">
        <v>28</v>
      </c>
      <c r="M511" t="s">
        <v>28</v>
      </c>
      <c r="O511" s="253"/>
      <c r="P511" s="253"/>
      <c r="Q511" s="253"/>
      <c r="R511" s="253"/>
      <c r="S511" s="253"/>
      <c r="T511" s="253"/>
      <c r="U511" s="253"/>
      <c r="V511" s="253"/>
      <c r="W511" s="253"/>
      <c r="X511" s="253"/>
      <c r="Y511" s="253"/>
      <c r="Z511" s="253"/>
      <c r="AA511" s="253"/>
      <c r="AB511"/>
      <c r="AC511" s="254"/>
      <c r="AD511"/>
      <c r="AE511" s="254"/>
      <c r="AF511"/>
      <c r="AG511" s="254" t="s">
        <v>1186</v>
      </c>
      <c r="AH511" s="254"/>
      <c r="AI511" s="254">
        <v>960952049</v>
      </c>
      <c r="AJ511" s="254"/>
      <c r="AK511" s="254" t="s">
        <v>1185</v>
      </c>
      <c r="AL511" s="249"/>
      <c r="AM511" s="249"/>
      <c r="AN511" s="249"/>
      <c r="AO511" s="254"/>
      <c r="AP511" s="254"/>
      <c r="AQ511" s="254"/>
      <c r="AR511" s="254"/>
      <c r="AS511" s="254"/>
      <c r="AT511" s="254"/>
      <c r="AU511" s="254"/>
      <c r="AV511" s="254"/>
      <c r="AW511" s="254">
        <v>1010831578</v>
      </c>
    </row>
    <row r="512" spans="1:49" ht="20.25" customHeight="1" x14ac:dyDescent="0.25">
      <c r="A512" s="251">
        <v>428903</v>
      </c>
      <c r="B512" s="251" t="s">
        <v>672</v>
      </c>
      <c r="C512" s="251" t="s">
        <v>420</v>
      </c>
      <c r="D512" s="251" t="s">
        <v>673</v>
      </c>
      <c r="E512" t="s">
        <v>79</v>
      </c>
      <c r="F512" s="252">
        <v>29953</v>
      </c>
      <c r="G512" s="253" t="s">
        <v>674</v>
      </c>
      <c r="H512" s="253" t="s">
        <v>685</v>
      </c>
      <c r="I512" s="251" t="s">
        <v>112</v>
      </c>
      <c r="J512" s="253" t="s">
        <v>26</v>
      </c>
      <c r="K512" s="253">
        <v>2006</v>
      </c>
      <c r="L512" s="253" t="s">
        <v>40</v>
      </c>
      <c r="M512" t="s">
        <v>28</v>
      </c>
      <c r="O512" s="253"/>
      <c r="P512" s="253"/>
      <c r="Q512" s="253"/>
      <c r="R512" s="253"/>
      <c r="S512" s="253"/>
      <c r="T512" s="253"/>
      <c r="U512" s="253"/>
      <c r="V512" s="253"/>
      <c r="W512" s="253"/>
      <c r="X512" s="253"/>
      <c r="Y512" s="253"/>
      <c r="Z512" s="253"/>
      <c r="AA512" s="253"/>
      <c r="AB512"/>
      <c r="AC512" s="254"/>
      <c r="AD512"/>
      <c r="AE512" s="254"/>
      <c r="AF512"/>
      <c r="AG512" s="254" t="s">
        <v>1178</v>
      </c>
      <c r="AH512" s="254"/>
      <c r="AI512" s="254">
        <v>943669977</v>
      </c>
      <c r="AJ512" s="254"/>
      <c r="AK512" s="254" t="s">
        <v>520</v>
      </c>
      <c r="AL512" s="249"/>
      <c r="AM512" s="249"/>
      <c r="AN512" s="249"/>
      <c r="AO512" s="254"/>
      <c r="AP512" s="254"/>
      <c r="AQ512" s="254"/>
      <c r="AR512" s="254"/>
      <c r="AS512" s="254"/>
      <c r="AT512" s="254"/>
      <c r="AU512" s="254"/>
      <c r="AV512" s="254"/>
      <c r="AW512" s="254">
        <v>1030034228</v>
      </c>
    </row>
    <row r="513" spans="1:49" ht="20.25" customHeight="1" x14ac:dyDescent="0.25">
      <c r="A513" s="251">
        <v>428904</v>
      </c>
      <c r="B513" s="251" t="s">
        <v>1547</v>
      </c>
      <c r="C513" s="251" t="s">
        <v>1548</v>
      </c>
      <c r="D513" s="251" t="s">
        <v>378</v>
      </c>
      <c r="E513" t="s">
        <v>80</v>
      </c>
      <c r="F513" s="252">
        <v>37763</v>
      </c>
      <c r="G513" s="253" t="s">
        <v>28</v>
      </c>
      <c r="H513" s="253" t="s">
        <v>685</v>
      </c>
      <c r="I513" s="251" t="s">
        <v>112</v>
      </c>
      <c r="J513" s="253" t="s">
        <v>26</v>
      </c>
      <c r="K513" s="253">
        <v>2021</v>
      </c>
      <c r="L513" s="253" t="s">
        <v>40</v>
      </c>
      <c r="M513" t="s">
        <v>28</v>
      </c>
      <c r="O513" s="253"/>
      <c r="P513" s="253"/>
      <c r="Q513" s="253"/>
      <c r="R513" s="253"/>
      <c r="S513" s="253"/>
      <c r="T513" s="253"/>
      <c r="U513" s="253"/>
      <c r="V513" s="253"/>
      <c r="W513" s="253"/>
      <c r="X513" s="253"/>
      <c r="Y513" s="253"/>
      <c r="Z513" s="253"/>
      <c r="AA513" s="253"/>
      <c r="AB513"/>
      <c r="AC513" s="254"/>
      <c r="AD513"/>
      <c r="AE513" s="254"/>
      <c r="AF513"/>
      <c r="AG513" s="254" t="s">
        <v>1186</v>
      </c>
      <c r="AH513" s="254"/>
      <c r="AI513" s="254">
        <v>949733682</v>
      </c>
      <c r="AJ513" s="254"/>
      <c r="AK513" s="254" t="s">
        <v>282</v>
      </c>
      <c r="AL513" s="249"/>
      <c r="AM513" s="249"/>
      <c r="AN513" s="249"/>
      <c r="AO513" s="254"/>
      <c r="AP513" s="254"/>
      <c r="AQ513" s="254"/>
      <c r="AR513" s="254"/>
      <c r="AS513" s="254"/>
      <c r="AT513" s="254"/>
      <c r="AU513" s="254"/>
      <c r="AV513" s="254"/>
      <c r="AW513" s="254">
        <v>1010257248</v>
      </c>
    </row>
    <row r="514" spans="1:49" ht="20.25" customHeight="1" x14ac:dyDescent="0.25">
      <c r="A514" s="251">
        <v>428905</v>
      </c>
      <c r="B514" s="251" t="s">
        <v>1549</v>
      </c>
      <c r="C514" s="251" t="s">
        <v>464</v>
      </c>
      <c r="D514" s="251" t="s">
        <v>547</v>
      </c>
      <c r="E514" t="s">
        <v>80</v>
      </c>
      <c r="F514" s="252">
        <v>36528</v>
      </c>
      <c r="G514" s="253" t="s">
        <v>545</v>
      </c>
      <c r="H514" s="253" t="s">
        <v>685</v>
      </c>
      <c r="I514" s="251" t="s">
        <v>112</v>
      </c>
      <c r="J514" s="253" t="s">
        <v>23</v>
      </c>
      <c r="K514" s="253">
        <v>2020</v>
      </c>
      <c r="L514" s="253" t="s">
        <v>40</v>
      </c>
      <c r="M514" t="s">
        <v>40</v>
      </c>
      <c r="O514" s="253"/>
      <c r="P514" s="253"/>
      <c r="Q514" s="253"/>
      <c r="R514" s="253"/>
      <c r="S514" s="253"/>
      <c r="T514" s="253"/>
      <c r="U514" s="253"/>
      <c r="V514" s="253"/>
      <c r="W514" s="253"/>
      <c r="X514" s="253"/>
      <c r="Y514" s="253"/>
      <c r="Z514" s="253"/>
      <c r="AA514" s="253"/>
      <c r="AB514"/>
      <c r="AC514" s="254"/>
      <c r="AD514"/>
      <c r="AE514" s="254"/>
      <c r="AF514"/>
      <c r="AG514" s="254" t="s">
        <v>28</v>
      </c>
      <c r="AH514" s="254"/>
      <c r="AI514" s="254">
        <v>968990568</v>
      </c>
      <c r="AJ514" s="254"/>
      <c r="AK514" s="254" t="s">
        <v>1204</v>
      </c>
      <c r="AL514" s="249"/>
      <c r="AM514" s="249"/>
      <c r="AN514" s="249"/>
      <c r="AO514" s="254"/>
      <c r="AP514" s="254"/>
      <c r="AQ514" s="254"/>
      <c r="AR514" s="254"/>
      <c r="AS514" s="254"/>
      <c r="AT514" s="254"/>
      <c r="AU514" s="254"/>
      <c r="AV514" s="254"/>
      <c r="AW514" s="254">
        <v>3190059504</v>
      </c>
    </row>
    <row r="515" spans="1:49" ht="20.25" customHeight="1" x14ac:dyDescent="0.25">
      <c r="A515" s="251">
        <v>428906</v>
      </c>
      <c r="B515" s="251" t="s">
        <v>1550</v>
      </c>
      <c r="C515" s="251" t="s">
        <v>1142</v>
      </c>
      <c r="D515" s="251" t="s">
        <v>243</v>
      </c>
      <c r="E515" t="s">
        <v>80</v>
      </c>
      <c r="F515" s="252">
        <v>33970</v>
      </c>
      <c r="G515" s="253" t="s">
        <v>348</v>
      </c>
      <c r="H515" s="253" t="s">
        <v>685</v>
      </c>
      <c r="I515" s="251" t="s">
        <v>112</v>
      </c>
      <c r="J515" s="253" t="s">
        <v>23</v>
      </c>
      <c r="K515" s="253">
        <v>2010</v>
      </c>
      <c r="L515" s="253" t="s">
        <v>40</v>
      </c>
      <c r="M515" t="s">
        <v>40</v>
      </c>
      <c r="O515" s="253"/>
      <c r="P515" s="253"/>
      <c r="Q515" s="253"/>
      <c r="R515" s="253"/>
      <c r="S515" s="253"/>
      <c r="T515" s="253"/>
      <c r="U515" s="253"/>
      <c r="V515" s="253"/>
      <c r="W515" s="253"/>
      <c r="X515" s="253"/>
      <c r="Y515" s="253"/>
      <c r="Z515" s="253"/>
      <c r="AA515" s="253"/>
      <c r="AB515"/>
      <c r="AC515" s="254"/>
      <c r="AD515"/>
      <c r="AE515" s="254"/>
      <c r="AF515"/>
      <c r="AG515" s="254" t="s">
        <v>1186</v>
      </c>
      <c r="AH515" s="254"/>
      <c r="AI515" s="254">
        <v>934445905</v>
      </c>
      <c r="AJ515" s="254"/>
      <c r="AK515" s="254" t="s">
        <v>1551</v>
      </c>
      <c r="AL515" s="249"/>
      <c r="AM515" s="249"/>
      <c r="AN515" s="249"/>
      <c r="AO515" s="254"/>
      <c r="AP515" s="254"/>
      <c r="AQ515" s="254"/>
      <c r="AR515" s="254"/>
      <c r="AS515" s="254"/>
      <c r="AT515" s="254"/>
      <c r="AU515" s="254"/>
      <c r="AV515" s="254"/>
      <c r="AW515" s="254">
        <v>3030017116</v>
      </c>
    </row>
    <row r="516" spans="1:49" ht="20.25" customHeight="1" x14ac:dyDescent="0.25">
      <c r="A516" s="251">
        <v>428907</v>
      </c>
      <c r="B516" s="251" t="s">
        <v>1552</v>
      </c>
      <c r="C516" s="251" t="s">
        <v>304</v>
      </c>
      <c r="D516" s="251" t="s">
        <v>632</v>
      </c>
      <c r="E516" t="s">
        <v>80</v>
      </c>
      <c r="F516" s="252">
        <v>37973</v>
      </c>
      <c r="G516" s="253" t="s">
        <v>28</v>
      </c>
      <c r="H516" s="253" t="s">
        <v>25</v>
      </c>
      <c r="I516" s="251" t="s">
        <v>112</v>
      </c>
      <c r="J516" s="253" t="s">
        <v>26</v>
      </c>
      <c r="K516" s="253">
        <v>2022</v>
      </c>
      <c r="L516" s="253" t="s">
        <v>40</v>
      </c>
      <c r="M516" t="s">
        <v>40</v>
      </c>
      <c r="O516" s="253"/>
      <c r="P516" s="253"/>
      <c r="Q516" s="253"/>
      <c r="R516" s="253"/>
      <c r="S516" s="253"/>
      <c r="T516" s="253"/>
      <c r="U516" s="253"/>
      <c r="V516" s="253"/>
      <c r="W516" s="253"/>
      <c r="X516" s="253"/>
      <c r="Y516" s="253"/>
      <c r="Z516" s="253"/>
      <c r="AA516" s="253"/>
      <c r="AB516"/>
      <c r="AC516" s="254"/>
      <c r="AD516"/>
      <c r="AE516" s="254"/>
      <c r="AF516"/>
      <c r="AG516" s="254" t="s">
        <v>1553</v>
      </c>
      <c r="AH516" s="254"/>
      <c r="AI516" s="254">
        <v>985807027</v>
      </c>
      <c r="AJ516" s="254"/>
      <c r="AK516" s="254" t="s">
        <v>1554</v>
      </c>
      <c r="AL516" s="249"/>
      <c r="AM516" s="249"/>
      <c r="AN516" s="249"/>
      <c r="AO516" s="254"/>
      <c r="AP516" s="254"/>
      <c r="AQ516" s="254"/>
      <c r="AR516" s="254"/>
      <c r="AS516" s="254"/>
      <c r="AT516" s="254"/>
      <c r="AU516" s="254"/>
      <c r="AV516" s="254"/>
      <c r="AW516" s="254">
        <v>3050064773</v>
      </c>
    </row>
    <row r="517" spans="1:49" ht="20.25" customHeight="1" x14ac:dyDescent="0.25">
      <c r="A517" s="251">
        <v>428908</v>
      </c>
      <c r="B517" s="251" t="s">
        <v>1555</v>
      </c>
      <c r="C517" s="251" t="s">
        <v>478</v>
      </c>
      <c r="D517" s="251" t="s">
        <v>606</v>
      </c>
      <c r="E517" t="s">
        <v>80</v>
      </c>
      <c r="F517" s="252">
        <v>26524</v>
      </c>
      <c r="G517" s="253" t="s">
        <v>28</v>
      </c>
      <c r="H517" s="253" t="s">
        <v>685</v>
      </c>
      <c r="I517" s="251" t="s">
        <v>112</v>
      </c>
      <c r="J517" s="253" t="s">
        <v>26</v>
      </c>
      <c r="K517" s="253">
        <v>1991</v>
      </c>
      <c r="L517" s="253" t="s">
        <v>28</v>
      </c>
      <c r="M517" t="s">
        <v>50</v>
      </c>
      <c r="O517" s="253"/>
      <c r="P517" s="253"/>
      <c r="Q517" s="253"/>
      <c r="R517" s="253"/>
      <c r="S517" s="253"/>
      <c r="T517" s="253"/>
      <c r="U517" s="253"/>
      <c r="V517" s="253"/>
      <c r="W517" s="253"/>
      <c r="X517" s="253"/>
      <c r="Y517" s="253"/>
      <c r="Z517" s="253"/>
      <c r="AA517" s="253"/>
      <c r="AB517"/>
      <c r="AC517" s="254"/>
      <c r="AD517"/>
      <c r="AE517" s="254"/>
      <c r="AF517"/>
      <c r="AG517" s="254" t="s">
        <v>1178</v>
      </c>
      <c r="AH517" s="254"/>
      <c r="AI517" s="254">
        <v>935059269</v>
      </c>
      <c r="AJ517" s="254"/>
      <c r="AK517" s="254" t="s">
        <v>1183</v>
      </c>
      <c r="AL517" s="249"/>
      <c r="AM517" s="249"/>
      <c r="AN517" s="249"/>
      <c r="AO517" s="254"/>
      <c r="AP517" s="254"/>
      <c r="AQ517" s="254"/>
      <c r="AR517" s="254"/>
      <c r="AS517" s="254"/>
      <c r="AT517" s="254"/>
      <c r="AU517" s="254"/>
      <c r="AV517" s="254"/>
      <c r="AW517" s="254">
        <v>5100046210</v>
      </c>
    </row>
    <row r="518" spans="1:49" ht="20.25" customHeight="1" x14ac:dyDescent="0.25">
      <c r="A518" s="251">
        <v>428909</v>
      </c>
      <c r="B518" s="251" t="s">
        <v>1556</v>
      </c>
      <c r="C518" s="251" t="s">
        <v>478</v>
      </c>
      <c r="D518" s="251" t="s">
        <v>648</v>
      </c>
      <c r="E518" t="s">
        <v>79</v>
      </c>
      <c r="F518" s="252">
        <v>31660</v>
      </c>
      <c r="G518" s="253" t="s">
        <v>297</v>
      </c>
      <c r="H518" s="253" t="s">
        <v>685</v>
      </c>
      <c r="I518" s="251" t="s">
        <v>112</v>
      </c>
      <c r="J518" s="253" t="s">
        <v>26</v>
      </c>
      <c r="K518" s="253">
        <v>2006</v>
      </c>
      <c r="L518" s="253" t="s">
        <v>40</v>
      </c>
      <c r="M518" t="s">
        <v>40</v>
      </c>
      <c r="O518" s="253"/>
      <c r="P518" s="253"/>
      <c r="Q518" s="253"/>
      <c r="R518" s="253"/>
      <c r="S518" s="253"/>
      <c r="T518" s="253"/>
      <c r="U518" s="253"/>
      <c r="V518" s="253"/>
      <c r="W518" s="253"/>
      <c r="X518" s="253"/>
      <c r="Y518" s="253"/>
      <c r="Z518" s="253"/>
      <c r="AA518" s="253"/>
      <c r="AB518"/>
      <c r="AC518" s="254"/>
      <c r="AD518"/>
      <c r="AE518" s="254"/>
      <c r="AF518"/>
      <c r="AG518" s="254" t="s">
        <v>1178</v>
      </c>
      <c r="AH518" s="254"/>
      <c r="AI518" s="254">
        <v>931853453</v>
      </c>
      <c r="AJ518" s="254"/>
      <c r="AK518" s="254" t="s">
        <v>40</v>
      </c>
      <c r="AL518" s="249"/>
      <c r="AM518" s="249"/>
      <c r="AN518" s="249"/>
      <c r="AO518" s="254"/>
      <c r="AP518" s="254"/>
      <c r="AQ518" s="254"/>
      <c r="AR518" s="254"/>
      <c r="AS518" s="254"/>
      <c r="AT518" s="254"/>
      <c r="AU518" s="254"/>
      <c r="AV518" s="254"/>
      <c r="AW518" s="254">
        <v>3080000681</v>
      </c>
    </row>
    <row r="519" spans="1:49" ht="20.25" customHeight="1" x14ac:dyDescent="0.25">
      <c r="A519" s="251">
        <v>428910</v>
      </c>
      <c r="B519" s="251" t="s">
        <v>1557</v>
      </c>
      <c r="C519" s="251" t="s">
        <v>321</v>
      </c>
      <c r="D519" s="251" t="s">
        <v>266</v>
      </c>
      <c r="E519" t="s">
        <v>79</v>
      </c>
      <c r="F519" s="252">
        <v>32682</v>
      </c>
      <c r="G519" s="253" t="s">
        <v>270</v>
      </c>
      <c r="H519" s="253" t="s">
        <v>1558</v>
      </c>
      <c r="I519" s="251" t="s">
        <v>112</v>
      </c>
      <c r="J519" s="253" t="s">
        <v>23</v>
      </c>
      <c r="K519" s="253">
        <v>2008</v>
      </c>
      <c r="L519" s="253" t="s">
        <v>28</v>
      </c>
      <c r="M519" t="s">
        <v>24</v>
      </c>
      <c r="O519" s="253"/>
      <c r="P519" s="253"/>
      <c r="Q519" s="253"/>
      <c r="R519" s="253"/>
      <c r="S519" s="253"/>
      <c r="T519" s="253"/>
      <c r="U519" s="253"/>
      <c r="V519" s="253"/>
      <c r="W519" s="253"/>
      <c r="X519" s="253"/>
      <c r="Y519" s="253"/>
      <c r="Z519" s="253"/>
      <c r="AA519" s="253"/>
      <c r="AB519"/>
      <c r="AC519" s="254"/>
      <c r="AD519"/>
      <c r="AE519" s="254"/>
      <c r="AF519"/>
      <c r="AG519" s="254" t="s">
        <v>1214</v>
      </c>
      <c r="AH519" s="254"/>
      <c r="AI519" s="254">
        <v>988274259</v>
      </c>
      <c r="AJ519" s="254"/>
      <c r="AK519" s="254" t="s">
        <v>28</v>
      </c>
      <c r="AL519" s="249"/>
      <c r="AM519" s="249"/>
      <c r="AN519" s="249"/>
      <c r="AO519" s="254"/>
      <c r="AP519" s="254"/>
      <c r="AQ519" s="254"/>
      <c r="AR519" s="254"/>
      <c r="AS519" s="254"/>
      <c r="AT519" s="254"/>
      <c r="AU519" s="254"/>
      <c r="AV519" s="254"/>
      <c r="AW519" s="254">
        <v>90010065690</v>
      </c>
    </row>
    <row r="520" spans="1:49" ht="20.25" customHeight="1" x14ac:dyDescent="0.25">
      <c r="A520" s="251">
        <v>428911</v>
      </c>
      <c r="B520" s="251" t="s">
        <v>1559</v>
      </c>
      <c r="C520" s="251" t="s">
        <v>257</v>
      </c>
      <c r="D520" s="251" t="s">
        <v>356</v>
      </c>
      <c r="E520" t="s">
        <v>80</v>
      </c>
      <c r="F520" s="252">
        <v>38869</v>
      </c>
      <c r="G520" s="253" t="s">
        <v>270</v>
      </c>
      <c r="H520" s="253" t="s">
        <v>707</v>
      </c>
      <c r="I520" s="251" t="s">
        <v>112</v>
      </c>
      <c r="J520" s="253" t="s">
        <v>26</v>
      </c>
      <c r="K520" s="253">
        <v>2024</v>
      </c>
      <c r="L520" s="253" t="s">
        <v>28</v>
      </c>
      <c r="M520" t="s">
        <v>40</v>
      </c>
      <c r="O520" s="253"/>
      <c r="P520" s="253"/>
      <c r="Q520" s="253"/>
      <c r="R520" s="253"/>
      <c r="S520" s="253"/>
      <c r="T520" s="253"/>
      <c r="U520" s="253"/>
      <c r="V520" s="253"/>
      <c r="W520" s="253"/>
      <c r="X520" s="253"/>
      <c r="Y520" s="253"/>
      <c r="Z520" s="253"/>
      <c r="AA520" s="253"/>
      <c r="AB520"/>
      <c r="AC520" s="254"/>
      <c r="AD520"/>
      <c r="AE520" s="254"/>
      <c r="AF520"/>
      <c r="AG520" s="254" t="s">
        <v>1186</v>
      </c>
      <c r="AH520" s="254"/>
      <c r="AI520" s="254">
        <v>984919470</v>
      </c>
      <c r="AJ520" s="254"/>
      <c r="AK520" s="254" t="s">
        <v>1197</v>
      </c>
      <c r="AL520" s="249"/>
      <c r="AM520" s="249"/>
      <c r="AN520" s="249"/>
      <c r="AO520" s="254"/>
      <c r="AP520" s="254"/>
      <c r="AQ520" s="254"/>
      <c r="AR520" s="254"/>
      <c r="AS520" s="254"/>
      <c r="AT520" s="254"/>
      <c r="AU520" s="254"/>
      <c r="AV520" s="254"/>
      <c r="AW520" s="254">
        <v>3010196917</v>
      </c>
    </row>
    <row r="521" spans="1:49" ht="20.25" customHeight="1" x14ac:dyDescent="0.25">
      <c r="A521" s="251">
        <v>428912</v>
      </c>
      <c r="B521" s="251" t="s">
        <v>1560</v>
      </c>
      <c r="C521" s="251" t="s">
        <v>257</v>
      </c>
      <c r="D521" s="251" t="s">
        <v>505</v>
      </c>
      <c r="E521" t="s">
        <v>79</v>
      </c>
      <c r="F521" s="252">
        <v>34335</v>
      </c>
      <c r="G521" s="253" t="s">
        <v>512</v>
      </c>
      <c r="H521" s="253" t="s">
        <v>25</v>
      </c>
      <c r="I521" s="251" t="s">
        <v>112</v>
      </c>
      <c r="J521" s="253" t="s">
        <v>23</v>
      </c>
      <c r="K521" s="253">
        <v>2012</v>
      </c>
      <c r="L521" s="253" t="s">
        <v>40</v>
      </c>
      <c r="M521" t="s">
        <v>40</v>
      </c>
      <c r="O521" s="253"/>
      <c r="P521" s="253"/>
      <c r="Q521" s="253"/>
      <c r="R521" s="253"/>
      <c r="S521" s="253"/>
      <c r="T521" s="253"/>
      <c r="U521" s="253"/>
      <c r="V521" s="253"/>
      <c r="W521" s="253"/>
      <c r="X521" s="253"/>
      <c r="Y521" s="253"/>
      <c r="Z521" s="253"/>
      <c r="AA521" s="253"/>
      <c r="AB521"/>
      <c r="AC521" s="254"/>
      <c r="AD521"/>
      <c r="AE521" s="254"/>
      <c r="AF521"/>
      <c r="AG521" s="254" t="s">
        <v>402</v>
      </c>
      <c r="AH521" s="254"/>
      <c r="AI521" s="254">
        <v>981004617</v>
      </c>
      <c r="AJ521" s="254"/>
      <c r="AK521" s="254" t="s">
        <v>1561</v>
      </c>
      <c r="AL521" s="249"/>
      <c r="AM521" s="249"/>
      <c r="AN521" s="249"/>
      <c r="AO521" s="254"/>
      <c r="AP521" s="254"/>
      <c r="AQ521" s="254"/>
      <c r="AR521" s="254"/>
      <c r="AS521" s="254"/>
      <c r="AT521" s="254"/>
      <c r="AU521" s="254"/>
      <c r="AV521" s="254"/>
      <c r="AW521" s="254">
        <v>3160027393</v>
      </c>
    </row>
    <row r="522" spans="1:49" ht="20.25" customHeight="1" x14ac:dyDescent="0.25">
      <c r="A522" s="251">
        <v>428913</v>
      </c>
      <c r="B522" s="251" t="s">
        <v>1562</v>
      </c>
      <c r="C522" s="251" t="s">
        <v>918</v>
      </c>
      <c r="D522" s="251" t="s">
        <v>355</v>
      </c>
      <c r="E522" t="s">
        <v>79</v>
      </c>
      <c r="F522" s="252">
        <v>38579</v>
      </c>
      <c r="G522" s="253" t="s">
        <v>28</v>
      </c>
      <c r="H522" s="253" t="s">
        <v>685</v>
      </c>
      <c r="I522" s="251" t="s">
        <v>112</v>
      </c>
      <c r="J522" s="253" t="s">
        <v>26</v>
      </c>
      <c r="K522" s="253">
        <v>2023</v>
      </c>
      <c r="L522" s="253" t="s">
        <v>28</v>
      </c>
      <c r="M522" t="s">
        <v>28</v>
      </c>
      <c r="O522" s="253">
        <v>497</v>
      </c>
      <c r="P522" s="252">
        <v>45708</v>
      </c>
      <c r="Q522" s="253">
        <v>150000</v>
      </c>
      <c r="R522" s="253"/>
      <c r="S522" s="253"/>
      <c r="T522" s="253"/>
      <c r="U522" s="253"/>
      <c r="V522" s="253"/>
      <c r="W522" s="253"/>
      <c r="X522" s="253"/>
      <c r="Y522" s="253"/>
      <c r="Z522" s="253"/>
      <c r="AA522" s="253"/>
      <c r="AB522"/>
      <c r="AC522" s="254"/>
      <c r="AD522"/>
      <c r="AE522" s="254"/>
      <c r="AF522"/>
      <c r="AG522" s="254" t="s">
        <v>1220</v>
      </c>
      <c r="AH522" s="254"/>
      <c r="AI522" s="254">
        <v>984405359</v>
      </c>
      <c r="AJ522" s="254"/>
      <c r="AK522" s="254" t="s">
        <v>28</v>
      </c>
      <c r="AL522" s="249"/>
      <c r="AM522" s="249"/>
      <c r="AN522" s="249"/>
      <c r="AO522" s="254"/>
      <c r="AP522" s="254"/>
      <c r="AQ522" s="254"/>
      <c r="AR522" s="254"/>
      <c r="AS522" s="254"/>
      <c r="AT522" s="254"/>
      <c r="AU522" s="254"/>
      <c r="AV522" s="254"/>
      <c r="AW522" s="254">
        <v>1020349116</v>
      </c>
    </row>
    <row r="523" spans="1:49" ht="20.25" customHeight="1" x14ac:dyDescent="0.25">
      <c r="A523" s="251">
        <v>428914</v>
      </c>
      <c r="B523" s="251" t="s">
        <v>1563</v>
      </c>
      <c r="C523" s="251" t="s">
        <v>257</v>
      </c>
      <c r="D523" s="251" t="s">
        <v>327</v>
      </c>
      <c r="E523" t="s">
        <v>80</v>
      </c>
      <c r="F523" s="252">
        <v>37987</v>
      </c>
      <c r="G523" s="253" t="s">
        <v>28</v>
      </c>
      <c r="H523" s="253" t="s">
        <v>685</v>
      </c>
      <c r="I523" s="251" t="s">
        <v>112</v>
      </c>
      <c r="J523" s="253" t="s">
        <v>26</v>
      </c>
      <c r="K523" s="253">
        <v>2021</v>
      </c>
      <c r="L523" s="253" t="s">
        <v>28</v>
      </c>
      <c r="M523" t="s">
        <v>28</v>
      </c>
      <c r="O523" s="253"/>
      <c r="P523" s="253"/>
      <c r="Q523" s="253"/>
      <c r="R523" s="253"/>
      <c r="S523" s="253"/>
      <c r="T523" s="253"/>
      <c r="U523" s="253"/>
      <c r="V523" s="253"/>
      <c r="W523" s="253"/>
      <c r="X523" s="253"/>
      <c r="Y523" s="253"/>
      <c r="Z523" s="253"/>
      <c r="AA523" s="253"/>
      <c r="AB523"/>
      <c r="AC523" s="254"/>
      <c r="AD523"/>
      <c r="AE523" s="254"/>
      <c r="AF523"/>
      <c r="AG523" s="254" t="s">
        <v>1186</v>
      </c>
      <c r="AH523" s="254"/>
      <c r="AI523" s="254">
        <v>981489030</v>
      </c>
      <c r="AJ523" s="254"/>
      <c r="AK523" s="254" t="s">
        <v>1564</v>
      </c>
      <c r="AL523" s="249"/>
      <c r="AM523" s="249"/>
      <c r="AN523" s="249"/>
      <c r="AO523" s="254"/>
      <c r="AP523" s="254"/>
      <c r="AQ523" s="254"/>
      <c r="AR523" s="254"/>
      <c r="AS523" s="254"/>
      <c r="AT523" s="254"/>
      <c r="AU523" s="254"/>
      <c r="AV523" s="254"/>
      <c r="AW523" s="254">
        <v>1010750116</v>
      </c>
    </row>
    <row r="524" spans="1:49" ht="20.25" customHeight="1" x14ac:dyDescent="0.25">
      <c r="A524" s="251">
        <v>428915</v>
      </c>
      <c r="B524" s="251" t="s">
        <v>1565</v>
      </c>
      <c r="C524" s="251" t="s">
        <v>540</v>
      </c>
      <c r="D524" s="251" t="s">
        <v>1566</v>
      </c>
      <c r="E524" t="s">
        <v>80</v>
      </c>
      <c r="F524" s="252">
        <v>38733</v>
      </c>
      <c r="G524" s="253" t="s">
        <v>1567</v>
      </c>
      <c r="H524" s="253" t="s">
        <v>707</v>
      </c>
      <c r="I524" s="251" t="s">
        <v>112</v>
      </c>
      <c r="J524" s="253" t="s">
        <v>23</v>
      </c>
      <c r="K524" s="253">
        <v>2023</v>
      </c>
      <c r="L524" s="253" t="s">
        <v>28</v>
      </c>
      <c r="M524" t="s">
        <v>40</v>
      </c>
      <c r="O524" s="253"/>
      <c r="P524" s="253"/>
      <c r="Q524" s="253"/>
      <c r="R524" s="253"/>
      <c r="S524" s="253"/>
      <c r="T524" s="253"/>
      <c r="U524" s="253"/>
      <c r="V524" s="253"/>
      <c r="W524" s="253"/>
      <c r="X524" s="253"/>
      <c r="Y524" s="253"/>
      <c r="Z524" s="253"/>
      <c r="AA524" s="253"/>
      <c r="AB524"/>
      <c r="AC524" s="254"/>
      <c r="AD524"/>
      <c r="AE524" s="254"/>
      <c r="AF524"/>
      <c r="AG524" s="254" t="s">
        <v>1178</v>
      </c>
      <c r="AH524" s="254"/>
      <c r="AI524" s="254">
        <v>940675162</v>
      </c>
      <c r="AJ524" s="254"/>
      <c r="AK524" s="254" t="s">
        <v>1567</v>
      </c>
      <c r="AL524" s="249"/>
      <c r="AM524" s="249"/>
      <c r="AN524" s="249"/>
      <c r="AO524" s="254"/>
      <c r="AP524" s="254"/>
      <c r="AQ524" s="254"/>
      <c r="AR524" s="254"/>
      <c r="AS524" s="254"/>
      <c r="AT524" s="254"/>
      <c r="AU524" s="254"/>
      <c r="AV524" s="254"/>
      <c r="AW524" s="254">
        <v>3170021904</v>
      </c>
    </row>
    <row r="525" spans="1:49" ht="20.25" customHeight="1" x14ac:dyDescent="0.25">
      <c r="A525" s="251">
        <v>428916</v>
      </c>
      <c r="B525" s="251" t="s">
        <v>1568</v>
      </c>
      <c r="C525" s="251" t="s">
        <v>931</v>
      </c>
      <c r="D525" s="251" t="s">
        <v>885</v>
      </c>
      <c r="E525" t="s">
        <v>80</v>
      </c>
      <c r="F525" s="252">
        <v>35023</v>
      </c>
      <c r="G525" s="253" t="s">
        <v>465</v>
      </c>
      <c r="H525" s="253" t="s">
        <v>685</v>
      </c>
      <c r="I525" s="251" t="s">
        <v>112</v>
      </c>
      <c r="J525" s="253" t="s">
        <v>26</v>
      </c>
      <c r="K525" s="253">
        <v>2006</v>
      </c>
      <c r="L525" s="253" t="s">
        <v>40</v>
      </c>
      <c r="M525" t="s">
        <v>50</v>
      </c>
      <c r="O525" s="253"/>
      <c r="P525" s="253"/>
      <c r="Q525" s="253"/>
      <c r="R525" s="253"/>
      <c r="S525" s="253"/>
      <c r="T525" s="253"/>
      <c r="U525" s="253"/>
      <c r="V525" s="253"/>
      <c r="W525" s="253"/>
      <c r="X525" s="253"/>
      <c r="Y525" s="253"/>
      <c r="Z525" s="253"/>
      <c r="AA525" s="253"/>
      <c r="AB525"/>
      <c r="AC525" s="254"/>
      <c r="AD525"/>
      <c r="AE525" s="254"/>
      <c r="AF525"/>
      <c r="AG525" s="254" t="s">
        <v>1178</v>
      </c>
      <c r="AH525" s="254"/>
      <c r="AI525" s="254"/>
      <c r="AJ525" s="254"/>
      <c r="AK525" s="254"/>
      <c r="AL525" s="249"/>
      <c r="AM525" s="249"/>
      <c r="AN525" s="249"/>
      <c r="AO525" s="254"/>
      <c r="AP525" s="254"/>
      <c r="AQ525" s="254"/>
      <c r="AR525" s="254"/>
      <c r="AS525" s="254"/>
      <c r="AT525" s="254"/>
      <c r="AU525" s="254"/>
      <c r="AV525" s="254"/>
      <c r="AW525" s="254">
        <v>5150068497</v>
      </c>
    </row>
    <row r="526" spans="1:49" ht="20.25" customHeight="1" x14ac:dyDescent="0.25">
      <c r="A526" s="251">
        <v>428917</v>
      </c>
      <c r="B526" s="251" t="s">
        <v>1569</v>
      </c>
      <c r="C526" s="251" t="s">
        <v>257</v>
      </c>
      <c r="D526" s="251" t="s">
        <v>426</v>
      </c>
      <c r="E526" t="s">
        <v>80</v>
      </c>
      <c r="F526" s="252">
        <v>33345</v>
      </c>
      <c r="G526" s="253" t="s">
        <v>1570</v>
      </c>
      <c r="H526" s="253" t="s">
        <v>981</v>
      </c>
      <c r="I526" s="251" t="s">
        <v>112</v>
      </c>
      <c r="J526" s="253" t="s">
        <v>23</v>
      </c>
      <c r="K526" s="253">
        <v>2009</v>
      </c>
      <c r="L526" s="253" t="s">
        <v>28</v>
      </c>
      <c r="M526" t="s">
        <v>28</v>
      </c>
      <c r="O526" s="253"/>
      <c r="P526" s="253"/>
      <c r="Q526" s="253"/>
      <c r="R526" s="253"/>
      <c r="S526" s="253"/>
      <c r="T526" s="253"/>
      <c r="U526" s="253"/>
      <c r="V526" s="253"/>
      <c r="W526" s="253"/>
      <c r="X526" s="253"/>
      <c r="Y526" s="253"/>
      <c r="Z526" s="253"/>
      <c r="AA526" s="253"/>
      <c r="AB526"/>
      <c r="AC526" s="254"/>
      <c r="AD526"/>
      <c r="AE526" s="254"/>
      <c r="AF526"/>
      <c r="AG526" s="254" t="s">
        <v>1186</v>
      </c>
      <c r="AH526" s="254"/>
      <c r="AI526" s="254">
        <v>941421494</v>
      </c>
      <c r="AJ526" s="254"/>
      <c r="AK526" s="254" t="s">
        <v>1571</v>
      </c>
      <c r="AL526" s="249"/>
      <c r="AM526" s="249"/>
      <c r="AN526" s="249"/>
      <c r="AO526" s="254"/>
      <c r="AP526" s="254"/>
      <c r="AQ526" s="254"/>
      <c r="AR526" s="254"/>
      <c r="AS526" s="254"/>
      <c r="AT526" s="254"/>
      <c r="AU526" s="254"/>
      <c r="AV526" s="254"/>
      <c r="AW526" s="254">
        <v>1010113100</v>
      </c>
    </row>
    <row r="527" spans="1:49" ht="20.25" customHeight="1" x14ac:dyDescent="0.25">
      <c r="A527" s="251">
        <v>428918</v>
      </c>
      <c r="B527" s="251" t="s">
        <v>1572</v>
      </c>
      <c r="C527" s="251" t="s">
        <v>462</v>
      </c>
      <c r="D527" s="251" t="s">
        <v>617</v>
      </c>
      <c r="E527" t="s">
        <v>80</v>
      </c>
      <c r="F527" s="252">
        <v>37987</v>
      </c>
      <c r="G527" s="253" t="s">
        <v>432</v>
      </c>
      <c r="H527" s="253" t="s">
        <v>981</v>
      </c>
      <c r="I527" s="251" t="s">
        <v>112</v>
      </c>
      <c r="J527" s="253" t="s">
        <v>23</v>
      </c>
      <c r="K527" s="253">
        <v>2021</v>
      </c>
      <c r="L527" s="253" t="s">
        <v>74</v>
      </c>
      <c r="M527" t="s">
        <v>74</v>
      </c>
      <c r="O527" s="253"/>
      <c r="P527" s="253"/>
      <c r="Q527" s="253"/>
      <c r="R527" s="253"/>
      <c r="S527" s="253"/>
      <c r="T527" s="253"/>
      <c r="U527" s="253"/>
      <c r="V527" s="253"/>
      <c r="W527" s="253"/>
      <c r="X527" s="253"/>
      <c r="Y527" s="253"/>
      <c r="Z527" s="253"/>
      <c r="AA527" s="253"/>
      <c r="AB527"/>
      <c r="AC527" s="254"/>
      <c r="AD527"/>
      <c r="AE527" s="254"/>
      <c r="AF527"/>
      <c r="AG527" s="254" t="s">
        <v>1186</v>
      </c>
      <c r="AH527" s="254"/>
      <c r="AI527" s="254">
        <v>932660968</v>
      </c>
      <c r="AJ527" s="254"/>
      <c r="AK527" s="254" t="s">
        <v>74</v>
      </c>
      <c r="AL527" s="249"/>
      <c r="AM527" s="249"/>
      <c r="AN527" s="249"/>
      <c r="AO527" s="254"/>
      <c r="AP527" s="254"/>
      <c r="AQ527" s="254"/>
      <c r="AR527" s="254"/>
      <c r="AS527" s="254"/>
      <c r="AT527" s="254"/>
      <c r="AU527" s="254"/>
      <c r="AV527" s="254"/>
      <c r="AW527" s="254">
        <v>12110071754</v>
      </c>
    </row>
    <row r="528" spans="1:49" ht="20.25" customHeight="1" x14ac:dyDescent="0.25">
      <c r="A528" s="251">
        <v>428919</v>
      </c>
      <c r="B528" s="251" t="s">
        <v>1573</v>
      </c>
      <c r="C528" s="251" t="s">
        <v>491</v>
      </c>
      <c r="D528" s="251" t="s">
        <v>324</v>
      </c>
      <c r="E528" t="s">
        <v>80</v>
      </c>
      <c r="F528" s="252">
        <v>38471</v>
      </c>
      <c r="G528" s="253" t="s">
        <v>28</v>
      </c>
      <c r="H528" s="253" t="s">
        <v>25</v>
      </c>
      <c r="I528" s="251" t="s">
        <v>112</v>
      </c>
      <c r="J528" s="253" t="s">
        <v>23</v>
      </c>
      <c r="K528" s="253">
        <v>2022</v>
      </c>
      <c r="L528" s="253" t="s">
        <v>76</v>
      </c>
      <c r="M528" t="s">
        <v>76</v>
      </c>
      <c r="O528" s="253"/>
      <c r="P528" s="253"/>
      <c r="Q528" s="253"/>
      <c r="R528" s="253"/>
      <c r="S528" s="253"/>
      <c r="T528" s="253"/>
      <c r="U528" s="253"/>
      <c r="V528" s="253"/>
      <c r="W528" s="253"/>
      <c r="X528" s="253"/>
      <c r="Y528" s="253"/>
      <c r="Z528" s="253"/>
      <c r="AA528" s="253"/>
      <c r="AB528"/>
      <c r="AC528" s="254"/>
      <c r="AD528"/>
      <c r="AE528" s="254"/>
      <c r="AF528"/>
      <c r="AG528" s="254" t="s">
        <v>1178</v>
      </c>
      <c r="AH528" s="254"/>
      <c r="AI528" s="254">
        <v>986349123</v>
      </c>
      <c r="AJ528" s="254"/>
      <c r="AK528" s="254" t="s">
        <v>28</v>
      </c>
      <c r="AL528" s="249"/>
      <c r="AM528" s="249"/>
      <c r="AN528" s="249"/>
      <c r="AO528" s="254"/>
      <c r="AP528" s="254"/>
      <c r="AQ528" s="254"/>
      <c r="AR528" s="254"/>
      <c r="AS528" s="254"/>
      <c r="AT528" s="254"/>
      <c r="AU528" s="254"/>
      <c r="AV528" s="254"/>
      <c r="AW528" s="254">
        <v>13090055105</v>
      </c>
    </row>
    <row r="529" spans="1:49" ht="20.25" customHeight="1" x14ac:dyDescent="0.25">
      <c r="A529" s="251">
        <v>428920</v>
      </c>
      <c r="B529" s="251" t="s">
        <v>1574</v>
      </c>
      <c r="C529" s="251" t="s">
        <v>279</v>
      </c>
      <c r="D529" s="251" t="s">
        <v>456</v>
      </c>
      <c r="E529" t="s">
        <v>79</v>
      </c>
      <c r="F529" s="252">
        <v>38655</v>
      </c>
      <c r="G529" s="253" t="s">
        <v>28</v>
      </c>
      <c r="H529" s="253" t="s">
        <v>685</v>
      </c>
      <c r="I529" s="251" t="s">
        <v>112</v>
      </c>
      <c r="J529" s="253" t="s">
        <v>26</v>
      </c>
      <c r="K529" s="253">
        <v>2024</v>
      </c>
      <c r="L529" s="253" t="s">
        <v>40</v>
      </c>
      <c r="M529" t="s">
        <v>40</v>
      </c>
      <c r="O529" s="253"/>
      <c r="P529" s="253"/>
      <c r="Q529" s="253"/>
      <c r="R529" s="253"/>
      <c r="S529" s="253"/>
      <c r="T529" s="253"/>
      <c r="U529" s="253"/>
      <c r="V529" s="253"/>
      <c r="W529" s="253"/>
      <c r="X529" s="253"/>
      <c r="Y529" s="253"/>
      <c r="Z529" s="253"/>
      <c r="AA529" s="253"/>
      <c r="AB529"/>
      <c r="AC529" s="254"/>
      <c r="AD529"/>
      <c r="AE529" s="254"/>
      <c r="AF529"/>
      <c r="AG529" s="254" t="s">
        <v>424</v>
      </c>
      <c r="AH529" s="254"/>
      <c r="AI529" s="254">
        <v>935971713</v>
      </c>
      <c r="AJ529" s="254"/>
      <c r="AK529" s="254" t="s">
        <v>28</v>
      </c>
      <c r="AL529" s="249"/>
      <c r="AM529" s="249"/>
      <c r="AN529" s="249"/>
      <c r="AO529" s="254"/>
      <c r="AP529" s="254"/>
      <c r="AQ529" s="254"/>
      <c r="AR529" s="254"/>
      <c r="AS529" s="254"/>
      <c r="AT529" s="254"/>
      <c r="AU529" s="254"/>
      <c r="AV529" s="254"/>
      <c r="AW529" s="254">
        <v>3130029133</v>
      </c>
    </row>
    <row r="530" spans="1:49" ht="20.25" customHeight="1" x14ac:dyDescent="0.25">
      <c r="A530" s="251">
        <v>428921</v>
      </c>
      <c r="B530" s="251" t="s">
        <v>1575</v>
      </c>
      <c r="C530" s="251" t="s">
        <v>323</v>
      </c>
      <c r="D530" s="251" t="s">
        <v>619</v>
      </c>
      <c r="E530" t="s">
        <v>80</v>
      </c>
      <c r="F530" s="252">
        <v>37653</v>
      </c>
      <c r="G530" s="253" t="s">
        <v>28</v>
      </c>
      <c r="H530" s="253" t="s">
        <v>685</v>
      </c>
      <c r="I530" s="251" t="s">
        <v>112</v>
      </c>
      <c r="J530" s="253" t="s">
        <v>23</v>
      </c>
      <c r="K530" s="253">
        <v>2021</v>
      </c>
      <c r="L530" s="253" t="s">
        <v>40</v>
      </c>
      <c r="M530" t="s">
        <v>28</v>
      </c>
      <c r="O530" s="253"/>
      <c r="P530" s="253"/>
      <c r="Q530" s="253"/>
      <c r="R530" s="253"/>
      <c r="S530" s="253"/>
      <c r="T530" s="253"/>
      <c r="U530" s="253"/>
      <c r="V530" s="253"/>
      <c r="W530" s="253"/>
      <c r="X530" s="253"/>
      <c r="Y530" s="253"/>
      <c r="Z530" s="253"/>
      <c r="AA530" s="253"/>
      <c r="AB530"/>
      <c r="AC530" s="254"/>
      <c r="AD530"/>
      <c r="AE530" s="254"/>
      <c r="AF530"/>
      <c r="AG530" s="254" t="s">
        <v>1178</v>
      </c>
      <c r="AH530" s="254"/>
      <c r="AI530" s="254">
        <v>935942143</v>
      </c>
      <c r="AJ530" s="254"/>
      <c r="AK530" s="254" t="s">
        <v>28</v>
      </c>
      <c r="AL530" s="249"/>
      <c r="AM530" s="249"/>
      <c r="AN530" s="249"/>
      <c r="AO530" s="254"/>
      <c r="AP530" s="254"/>
      <c r="AQ530" s="254"/>
      <c r="AR530" s="254"/>
      <c r="AS530" s="254"/>
      <c r="AT530" s="254"/>
      <c r="AU530" s="254"/>
      <c r="AV530" s="254"/>
      <c r="AW530" s="254">
        <v>1030263695</v>
      </c>
    </row>
    <row r="531" spans="1:49" ht="20.25" customHeight="1" x14ac:dyDescent="0.25">
      <c r="A531" s="251">
        <v>428922</v>
      </c>
      <c r="B531" s="251" t="s">
        <v>1576</v>
      </c>
      <c r="C531" s="251" t="s">
        <v>271</v>
      </c>
      <c r="D531" s="251" t="s">
        <v>588</v>
      </c>
      <c r="E531" t="s">
        <v>80</v>
      </c>
      <c r="F531" s="252">
        <v>32509</v>
      </c>
      <c r="G531" s="253" t="s">
        <v>28</v>
      </c>
      <c r="H531" s="253" t="s">
        <v>684</v>
      </c>
      <c r="I531" s="251" t="s">
        <v>112</v>
      </c>
      <c r="J531" s="253" t="s">
        <v>26</v>
      </c>
      <c r="K531" s="253">
        <v>2010</v>
      </c>
      <c r="L531" s="253" t="s">
        <v>37</v>
      </c>
      <c r="M531" t="s">
        <v>37</v>
      </c>
      <c r="O531" s="253"/>
      <c r="P531" s="253"/>
      <c r="Q531" s="253"/>
      <c r="R531" s="253"/>
      <c r="S531" s="253"/>
      <c r="T531" s="253"/>
      <c r="U531" s="253"/>
      <c r="V531" s="253"/>
      <c r="W531" s="253"/>
      <c r="X531" s="253"/>
      <c r="Y531" s="253"/>
      <c r="Z531" s="253"/>
      <c r="AA531" s="253"/>
      <c r="AB531"/>
      <c r="AC531" s="254"/>
      <c r="AD531"/>
      <c r="AE531" s="254"/>
      <c r="AF531"/>
      <c r="AG531" s="254" t="s">
        <v>1234</v>
      </c>
      <c r="AH531" s="254"/>
      <c r="AI531" s="254">
        <v>993127284</v>
      </c>
      <c r="AJ531" s="254"/>
      <c r="AK531" s="254" t="s">
        <v>970</v>
      </c>
      <c r="AL531" s="249"/>
      <c r="AM531" s="249"/>
      <c r="AN531" s="249"/>
      <c r="AO531" s="254"/>
      <c r="AP531" s="254"/>
      <c r="AQ531" s="254"/>
      <c r="AR531" s="254"/>
      <c r="AS531" s="254"/>
      <c r="AT531" s="254"/>
      <c r="AU531" s="254"/>
      <c r="AV531" s="254"/>
      <c r="AW531" s="254">
        <v>2280002180</v>
      </c>
    </row>
    <row r="532" spans="1:49" ht="20.25" customHeight="1" x14ac:dyDescent="0.25">
      <c r="A532" s="251">
        <v>428923</v>
      </c>
      <c r="B532" s="251" t="s">
        <v>1577</v>
      </c>
      <c r="C532" s="251" t="s">
        <v>967</v>
      </c>
      <c r="D532" s="251" t="s">
        <v>376</v>
      </c>
      <c r="E532" t="s">
        <v>80</v>
      </c>
      <c r="F532" s="252">
        <v>37901</v>
      </c>
      <c r="G532" s="253" t="s">
        <v>28</v>
      </c>
      <c r="H532" s="253" t="s">
        <v>683</v>
      </c>
      <c r="I532" s="251" t="s">
        <v>112</v>
      </c>
      <c r="J532" s="253" t="s">
        <v>26</v>
      </c>
      <c r="K532" s="253">
        <v>2021</v>
      </c>
      <c r="L532" s="253" t="s">
        <v>28</v>
      </c>
      <c r="M532" t="s">
        <v>28</v>
      </c>
      <c r="O532" s="253"/>
      <c r="P532" s="253"/>
      <c r="Q532" s="253"/>
      <c r="R532" s="253"/>
      <c r="S532" s="253"/>
      <c r="T532" s="253"/>
      <c r="U532" s="253"/>
      <c r="V532" s="253"/>
      <c r="W532" s="253"/>
      <c r="X532" s="253"/>
      <c r="Y532" s="253"/>
      <c r="Z532" s="253"/>
      <c r="AA532" s="253"/>
      <c r="AB532"/>
      <c r="AC532" s="254"/>
      <c r="AD532"/>
      <c r="AE532" s="254"/>
      <c r="AF532"/>
      <c r="AG532" s="254" t="s">
        <v>1186</v>
      </c>
      <c r="AH532" s="254"/>
      <c r="AI532" s="254">
        <v>983647415</v>
      </c>
      <c r="AJ532" s="254"/>
      <c r="AK532" s="254" t="s">
        <v>1079</v>
      </c>
      <c r="AL532" s="249"/>
      <c r="AM532" s="249"/>
      <c r="AN532" s="249"/>
      <c r="AO532" s="254"/>
      <c r="AP532" s="254"/>
      <c r="AQ532" s="254"/>
      <c r="AR532" s="254"/>
      <c r="AS532" s="254"/>
      <c r="AT532" s="254"/>
      <c r="AU532" s="254"/>
      <c r="AV532" s="254"/>
      <c r="AW532" s="254">
        <v>1040318416</v>
      </c>
    </row>
    <row r="533" spans="1:49" ht="20.25" customHeight="1" x14ac:dyDescent="0.25">
      <c r="A533" s="251">
        <v>428924</v>
      </c>
      <c r="B533" s="251" t="s">
        <v>1578</v>
      </c>
      <c r="C533" s="251" t="s">
        <v>347</v>
      </c>
      <c r="D533" s="251" t="s">
        <v>530</v>
      </c>
      <c r="E533" t="s">
        <v>80</v>
      </c>
      <c r="F533" s="252">
        <v>31946</v>
      </c>
      <c r="G533" s="253" t="s">
        <v>28</v>
      </c>
      <c r="H533" s="253" t="s">
        <v>981</v>
      </c>
      <c r="I533" s="251" t="s">
        <v>112</v>
      </c>
      <c r="J533" s="253" t="s">
        <v>23</v>
      </c>
      <c r="K533" s="253">
        <v>2005</v>
      </c>
      <c r="L533" s="253" t="s">
        <v>28</v>
      </c>
      <c r="M533" t="s">
        <v>28</v>
      </c>
      <c r="O533" s="253"/>
      <c r="P533" s="253"/>
      <c r="Q533" s="253"/>
      <c r="R533" s="253"/>
      <c r="S533" s="253"/>
      <c r="T533" s="253"/>
      <c r="U533" s="253"/>
      <c r="V533" s="253"/>
      <c r="W533" s="253"/>
      <c r="X533" s="253"/>
      <c r="Y533" s="253"/>
      <c r="Z533" s="253"/>
      <c r="AA533" s="253"/>
      <c r="AB533"/>
      <c r="AC533" s="254"/>
      <c r="AD533"/>
      <c r="AE533" s="254"/>
      <c r="AF533"/>
      <c r="AG533" s="254" t="s">
        <v>28</v>
      </c>
      <c r="AH533" s="254"/>
      <c r="AI533" s="254">
        <v>966118614</v>
      </c>
      <c r="AJ533" s="254"/>
      <c r="AK533" s="254" t="s">
        <v>28</v>
      </c>
      <c r="AL533" s="249"/>
      <c r="AM533" s="249"/>
      <c r="AN533" s="249"/>
      <c r="AO533" s="254"/>
      <c r="AP533" s="254"/>
      <c r="AQ533" s="254"/>
      <c r="AR533" s="254"/>
      <c r="AS533" s="254"/>
      <c r="AT533" s="254"/>
      <c r="AU533" s="254"/>
      <c r="AV533" s="254"/>
      <c r="AW533" s="254">
        <v>1010545257</v>
      </c>
    </row>
    <row r="534" spans="1:49" ht="20.25" customHeight="1" x14ac:dyDescent="0.25">
      <c r="A534" s="251">
        <v>428926</v>
      </c>
      <c r="B534" s="251" t="s">
        <v>1579</v>
      </c>
      <c r="C534" s="251" t="s">
        <v>746</v>
      </c>
      <c r="D534" s="251" t="s">
        <v>601</v>
      </c>
      <c r="E534" t="s">
        <v>79</v>
      </c>
      <c r="F534" s="252">
        <v>0</v>
      </c>
      <c r="G534" s="253" t="s">
        <v>702</v>
      </c>
      <c r="H534" s="253" t="s">
        <v>687</v>
      </c>
      <c r="I534" s="251" t="s">
        <v>112</v>
      </c>
      <c r="J534" s="253" t="s">
        <v>26</v>
      </c>
      <c r="K534" s="253">
        <v>2023</v>
      </c>
      <c r="L534" s="253" t="s">
        <v>28</v>
      </c>
      <c r="M534" t="s">
        <v>28</v>
      </c>
      <c r="O534" s="253"/>
      <c r="P534" s="253"/>
      <c r="Q534" s="253"/>
      <c r="R534" s="253"/>
      <c r="S534" s="253"/>
      <c r="T534" s="253"/>
      <c r="U534" s="253"/>
      <c r="V534" s="253"/>
      <c r="W534" s="253"/>
      <c r="X534" s="253"/>
      <c r="Y534" s="253"/>
      <c r="Z534" s="253"/>
      <c r="AA534" s="253"/>
      <c r="AB534"/>
      <c r="AC534" s="254"/>
      <c r="AD534"/>
      <c r="AE534" s="254"/>
      <c r="AF534"/>
      <c r="AG534" s="254" t="s">
        <v>1182</v>
      </c>
      <c r="AH534" s="254"/>
      <c r="AI534" s="254">
        <v>966142708</v>
      </c>
      <c r="AJ534" s="254"/>
      <c r="AK534" s="254" t="s">
        <v>28</v>
      </c>
      <c r="AL534" s="249"/>
      <c r="AM534" s="249"/>
      <c r="AN534" s="249"/>
      <c r="AO534" s="254"/>
      <c r="AP534" s="254"/>
      <c r="AQ534" s="254"/>
      <c r="AR534" s="254"/>
      <c r="AS534" s="254"/>
      <c r="AT534" s="254"/>
      <c r="AU534" s="254"/>
      <c r="AV534" s="254"/>
      <c r="AW534" s="254">
        <v>1010708759</v>
      </c>
    </row>
    <row r="535" spans="1:49" ht="20.25" customHeight="1" x14ac:dyDescent="0.25">
      <c r="A535" s="251">
        <v>428927</v>
      </c>
      <c r="B535" s="251" t="s">
        <v>1580</v>
      </c>
      <c r="C535" s="251" t="s">
        <v>347</v>
      </c>
      <c r="D535" s="251" t="s">
        <v>917</v>
      </c>
      <c r="E535" t="s">
        <v>79</v>
      </c>
      <c r="F535" s="252">
        <v>34988</v>
      </c>
      <c r="G535" s="253" t="s">
        <v>28</v>
      </c>
      <c r="H535" s="253" t="s">
        <v>707</v>
      </c>
      <c r="I535" s="251" t="s">
        <v>112</v>
      </c>
      <c r="J535" s="253" t="s">
        <v>23</v>
      </c>
      <c r="K535" s="253">
        <v>2013</v>
      </c>
      <c r="L535" s="253" t="s">
        <v>40</v>
      </c>
      <c r="M535" t="s">
        <v>50</v>
      </c>
      <c r="O535" s="253"/>
      <c r="P535" s="253"/>
      <c r="Q535" s="253"/>
      <c r="R535" s="253"/>
      <c r="S535" s="253"/>
      <c r="T535" s="253"/>
      <c r="U535" s="253"/>
      <c r="V535" s="253"/>
      <c r="W535" s="253"/>
      <c r="X535" s="253"/>
      <c r="Y535" s="253"/>
      <c r="Z535" s="253"/>
      <c r="AA535" s="253"/>
      <c r="AB535"/>
      <c r="AC535" s="254"/>
      <c r="AD535"/>
      <c r="AE535" s="254"/>
      <c r="AF535"/>
      <c r="AG535" s="254" t="s">
        <v>520</v>
      </c>
      <c r="AH535" s="254"/>
      <c r="AI535" s="254">
        <v>988238164</v>
      </c>
      <c r="AJ535" s="254"/>
      <c r="AK535" s="254" t="s">
        <v>894</v>
      </c>
      <c r="AL535" s="249"/>
      <c r="AM535" s="249"/>
      <c r="AN535" s="249"/>
      <c r="AO535" s="254"/>
      <c r="AP535" s="254"/>
      <c r="AQ535" s="254"/>
      <c r="AR535" s="254"/>
      <c r="AS535" s="254"/>
      <c r="AT535" s="254"/>
      <c r="AU535" s="254"/>
      <c r="AV535" s="254"/>
      <c r="AW535" s="254">
        <v>5010439661</v>
      </c>
    </row>
    <row r="536" spans="1:49" ht="20.25" customHeight="1" x14ac:dyDescent="0.25">
      <c r="A536" s="251">
        <v>428928</v>
      </c>
      <c r="B536" s="251" t="s">
        <v>1581</v>
      </c>
      <c r="C536" s="251" t="s">
        <v>302</v>
      </c>
      <c r="D536" s="251" t="s">
        <v>381</v>
      </c>
      <c r="E536" t="s">
        <v>79</v>
      </c>
      <c r="F536" s="252">
        <v>36892</v>
      </c>
      <c r="G536" s="253" t="s">
        <v>74</v>
      </c>
      <c r="H536" s="253" t="s">
        <v>683</v>
      </c>
      <c r="I536" s="251" t="s">
        <v>112</v>
      </c>
      <c r="J536" s="253" t="s">
        <v>23</v>
      </c>
      <c r="K536" s="253">
        <v>2023</v>
      </c>
      <c r="L536" s="253" t="s">
        <v>74</v>
      </c>
      <c r="M536" t="s">
        <v>74</v>
      </c>
      <c r="O536" s="253">
        <v>92</v>
      </c>
      <c r="P536" s="252">
        <v>45671</v>
      </c>
      <c r="Q536" s="253">
        <v>40000</v>
      </c>
      <c r="R536" s="253"/>
      <c r="S536" s="253"/>
      <c r="T536" s="253"/>
      <c r="U536" s="253"/>
      <c r="V536" s="253"/>
      <c r="W536" s="253"/>
      <c r="X536" s="253"/>
      <c r="Y536" s="253"/>
      <c r="Z536" s="253"/>
      <c r="AA536" s="253"/>
      <c r="AB536"/>
      <c r="AC536" s="254"/>
      <c r="AD536"/>
      <c r="AE536" s="254"/>
      <c r="AF536"/>
      <c r="AG536" s="254" t="s">
        <v>1152</v>
      </c>
      <c r="AH536" s="254"/>
      <c r="AI536" s="254">
        <v>947428066</v>
      </c>
      <c r="AJ536" s="254"/>
      <c r="AK536" s="254" t="s">
        <v>1582</v>
      </c>
      <c r="AL536" s="249"/>
      <c r="AM536" s="249"/>
      <c r="AN536" s="249"/>
      <c r="AO536" s="254"/>
      <c r="AP536" s="254"/>
      <c r="AQ536" s="254"/>
      <c r="AR536" s="254"/>
      <c r="AS536" s="254"/>
      <c r="AT536" s="254"/>
      <c r="AU536" s="254"/>
      <c r="AV536" s="254"/>
      <c r="AW536" s="254">
        <v>12120022995</v>
      </c>
    </row>
    <row r="537" spans="1:49" ht="20.25" customHeight="1" x14ac:dyDescent="0.25">
      <c r="A537" s="251">
        <v>428929</v>
      </c>
      <c r="B537" s="251" t="s">
        <v>1583</v>
      </c>
      <c r="C537" s="251" t="s">
        <v>449</v>
      </c>
      <c r="D537" s="251" t="s">
        <v>332</v>
      </c>
      <c r="E537" t="s">
        <v>79</v>
      </c>
      <c r="F537" s="252">
        <v>37646</v>
      </c>
      <c r="G537" s="253" t="s">
        <v>28</v>
      </c>
      <c r="H537" s="253" t="s">
        <v>685</v>
      </c>
      <c r="I537" s="251" t="s">
        <v>112</v>
      </c>
      <c r="J537" s="253" t="s">
        <v>26</v>
      </c>
      <c r="K537" s="253">
        <v>2006</v>
      </c>
      <c r="L537" s="253" t="s">
        <v>40</v>
      </c>
      <c r="M537" t="s">
        <v>28</v>
      </c>
      <c r="O537" s="253"/>
      <c r="P537" s="253"/>
      <c r="Q537" s="253"/>
      <c r="R537" s="253"/>
      <c r="S537" s="253"/>
      <c r="T537" s="253"/>
      <c r="U537" s="253"/>
      <c r="V537" s="253"/>
      <c r="W537" s="253"/>
      <c r="X537" s="253"/>
      <c r="Y537" s="253"/>
      <c r="Z537" s="253"/>
      <c r="AA537" s="253"/>
      <c r="AB537"/>
      <c r="AC537" s="254"/>
      <c r="AD537"/>
      <c r="AE537" s="254"/>
      <c r="AF537"/>
      <c r="AG537" s="254" t="s">
        <v>1178</v>
      </c>
      <c r="AH537" s="254"/>
      <c r="AI537" s="254"/>
      <c r="AJ537" s="254"/>
      <c r="AK537" s="254" t="s">
        <v>28</v>
      </c>
      <c r="AL537" s="249"/>
      <c r="AM537" s="249"/>
      <c r="AN537" s="249"/>
      <c r="AO537" s="254"/>
      <c r="AP537" s="254"/>
      <c r="AQ537" s="254"/>
      <c r="AR537" s="254"/>
      <c r="AS537" s="254"/>
      <c r="AT537" s="254"/>
      <c r="AU537" s="254"/>
      <c r="AV537" s="254"/>
      <c r="AW537" s="254">
        <v>1020133187</v>
      </c>
    </row>
    <row r="538" spans="1:49" ht="20.25" customHeight="1" x14ac:dyDescent="0.25">
      <c r="A538" s="251">
        <v>428930</v>
      </c>
      <c r="B538" s="251" t="s">
        <v>1584</v>
      </c>
      <c r="C538" s="251" t="s">
        <v>366</v>
      </c>
      <c r="D538" s="251" t="s">
        <v>288</v>
      </c>
      <c r="E538" t="s">
        <v>79</v>
      </c>
      <c r="F538" s="252">
        <v>37422</v>
      </c>
      <c r="G538" s="253" t="s">
        <v>74</v>
      </c>
      <c r="H538" s="253" t="s">
        <v>686</v>
      </c>
      <c r="I538" s="251" t="s">
        <v>112</v>
      </c>
      <c r="J538" s="253" t="s">
        <v>26</v>
      </c>
      <c r="K538" s="253">
        <v>2020</v>
      </c>
      <c r="L538" s="253" t="s">
        <v>74</v>
      </c>
      <c r="M538" t="s">
        <v>74</v>
      </c>
      <c r="O538" s="253"/>
      <c r="P538" s="253"/>
      <c r="Q538" s="253"/>
      <c r="R538" s="253"/>
      <c r="S538" s="253"/>
      <c r="T538" s="253"/>
      <c r="U538" s="253"/>
      <c r="V538" s="253"/>
      <c r="W538" s="253"/>
      <c r="X538" s="253"/>
      <c r="Y538" s="253"/>
      <c r="Z538" s="253"/>
      <c r="AA538" s="253"/>
      <c r="AB538"/>
      <c r="AC538" s="254"/>
      <c r="AD538"/>
      <c r="AE538" s="254"/>
      <c r="AF538"/>
      <c r="AG538" s="254" t="s">
        <v>74</v>
      </c>
      <c r="AH538" s="254"/>
      <c r="AI538" s="254">
        <v>981646180</v>
      </c>
      <c r="AJ538" s="254"/>
      <c r="AK538" s="254" t="s">
        <v>28</v>
      </c>
      <c r="AL538" s="249"/>
      <c r="AM538" s="249"/>
      <c r="AN538" s="249"/>
      <c r="AO538" s="254"/>
      <c r="AP538" s="254"/>
      <c r="AQ538" s="254"/>
      <c r="AR538" s="254"/>
      <c r="AS538" s="254"/>
      <c r="AT538" s="254"/>
      <c r="AU538" s="254"/>
      <c r="AV538" s="254"/>
      <c r="AW538" s="254">
        <v>12010155914</v>
      </c>
    </row>
    <row r="539" spans="1:49" ht="20.25" customHeight="1" x14ac:dyDescent="0.25">
      <c r="A539" s="251">
        <v>428931</v>
      </c>
      <c r="B539" s="251" t="s">
        <v>1585</v>
      </c>
      <c r="C539" s="251" t="s">
        <v>899</v>
      </c>
      <c r="D539" s="251" t="s">
        <v>914</v>
      </c>
      <c r="E539" t="s">
        <v>79</v>
      </c>
      <c r="F539" s="252">
        <v>38466</v>
      </c>
      <c r="G539" s="253" t="s">
        <v>28</v>
      </c>
      <c r="H539" s="253" t="s">
        <v>28</v>
      </c>
      <c r="I539" s="251" t="s">
        <v>112</v>
      </c>
      <c r="J539" s="253" t="s">
        <v>26</v>
      </c>
      <c r="K539" s="253">
        <v>2023</v>
      </c>
      <c r="L539" s="253" t="s">
        <v>40</v>
      </c>
      <c r="M539" t="s">
        <v>28</v>
      </c>
      <c r="O539" s="253"/>
      <c r="P539" s="253"/>
      <c r="Q539" s="253"/>
      <c r="R539" s="253"/>
      <c r="S539" s="253"/>
      <c r="T539" s="253"/>
      <c r="U539" s="253"/>
      <c r="V539" s="253"/>
      <c r="W539" s="253"/>
      <c r="X539" s="253"/>
      <c r="Y539" s="253"/>
      <c r="Z539" s="253"/>
      <c r="AA539" s="253"/>
      <c r="AB539"/>
      <c r="AC539" s="254"/>
      <c r="AD539"/>
      <c r="AE539" s="254"/>
      <c r="AF539"/>
      <c r="AG539" s="254" t="s">
        <v>270</v>
      </c>
      <c r="AH539" s="254"/>
      <c r="AI539" s="254">
        <v>935152753</v>
      </c>
      <c r="AJ539" s="254"/>
      <c r="AK539" s="254" t="s">
        <v>270</v>
      </c>
      <c r="AL539" s="249"/>
      <c r="AM539" s="249"/>
      <c r="AN539" s="249"/>
      <c r="AO539" s="254"/>
      <c r="AP539" s="254"/>
      <c r="AQ539" s="254"/>
      <c r="AR539" s="254"/>
      <c r="AS539" s="254"/>
      <c r="AT539" s="254"/>
      <c r="AU539" s="254"/>
      <c r="AV539" s="254"/>
      <c r="AW539" s="254">
        <v>1010733620</v>
      </c>
    </row>
    <row r="540" spans="1:49" ht="20.25" customHeight="1" x14ac:dyDescent="0.25">
      <c r="A540" s="251">
        <v>428932</v>
      </c>
      <c r="B540" s="251" t="s">
        <v>1586</v>
      </c>
      <c r="C540" s="251" t="s">
        <v>257</v>
      </c>
      <c r="D540" s="251" t="s">
        <v>253</v>
      </c>
      <c r="E540" t="s">
        <v>79</v>
      </c>
      <c r="F540" s="252">
        <v>38648</v>
      </c>
      <c r="G540" s="253" t="s">
        <v>28</v>
      </c>
      <c r="H540" s="253" t="s">
        <v>686</v>
      </c>
      <c r="I540" s="251" t="s">
        <v>112</v>
      </c>
      <c r="J540" s="253" t="s">
        <v>26</v>
      </c>
      <c r="K540" s="253">
        <v>2023</v>
      </c>
      <c r="L540" s="253" t="s">
        <v>28</v>
      </c>
      <c r="M540" t="s">
        <v>28</v>
      </c>
      <c r="O540" s="253"/>
      <c r="P540" s="253"/>
      <c r="Q540" s="253"/>
      <c r="R540" s="253"/>
      <c r="S540" s="253"/>
      <c r="T540" s="253"/>
      <c r="U540" s="253"/>
      <c r="V540" s="253"/>
      <c r="W540" s="253"/>
      <c r="X540" s="253"/>
      <c r="Y540" s="253"/>
      <c r="Z540" s="253"/>
      <c r="AA540" s="253"/>
      <c r="AB540"/>
      <c r="AC540" s="254"/>
      <c r="AD540"/>
      <c r="AE540" s="254"/>
      <c r="AF540"/>
      <c r="AG540" s="254" t="s">
        <v>1183</v>
      </c>
      <c r="AH540" s="254"/>
      <c r="AI540" s="254">
        <v>956977082</v>
      </c>
      <c r="AJ540" s="254"/>
      <c r="AK540" s="254" t="s">
        <v>1217</v>
      </c>
      <c r="AL540" s="249"/>
      <c r="AM540" s="249"/>
      <c r="AN540" s="249"/>
      <c r="AO540" s="254"/>
      <c r="AP540" s="254"/>
      <c r="AQ540" s="254"/>
      <c r="AR540" s="254"/>
      <c r="AS540" s="254"/>
      <c r="AT540" s="254"/>
      <c r="AU540" s="254"/>
      <c r="AV540" s="254"/>
      <c r="AW540" s="254">
        <v>1030371531</v>
      </c>
    </row>
    <row r="541" spans="1:49" ht="20.25" customHeight="1" x14ac:dyDescent="0.25">
      <c r="A541" s="251">
        <v>428933</v>
      </c>
      <c r="B541" s="251" t="s">
        <v>1587</v>
      </c>
      <c r="C541" s="251" t="s">
        <v>540</v>
      </c>
      <c r="D541" s="251" t="s">
        <v>426</v>
      </c>
      <c r="E541" t="s">
        <v>79</v>
      </c>
      <c r="F541" s="252">
        <v>38185</v>
      </c>
      <c r="G541" s="253" t="s">
        <v>913</v>
      </c>
      <c r="H541" s="253" t="s">
        <v>685</v>
      </c>
      <c r="I541" s="251" t="s">
        <v>112</v>
      </c>
      <c r="J541" s="253" t="s">
        <v>23</v>
      </c>
      <c r="K541" s="253">
        <v>2022</v>
      </c>
      <c r="L541" s="253" t="s">
        <v>28</v>
      </c>
      <c r="M541" t="s">
        <v>28</v>
      </c>
      <c r="O541" s="253"/>
      <c r="P541" s="253"/>
      <c r="Q541" s="253"/>
      <c r="R541" s="253"/>
      <c r="S541" s="253"/>
      <c r="T541" s="253"/>
      <c r="U541" s="253"/>
      <c r="V541" s="253"/>
      <c r="W541" s="253"/>
      <c r="X541" s="253"/>
      <c r="Y541" s="253"/>
      <c r="Z541" s="253"/>
      <c r="AA541" s="253"/>
      <c r="AB541"/>
      <c r="AC541" s="254"/>
      <c r="AD541"/>
      <c r="AE541" s="254"/>
      <c r="AF541"/>
      <c r="AG541" s="254" t="s">
        <v>1183</v>
      </c>
      <c r="AH541" s="254"/>
      <c r="AI541" s="254">
        <v>982287971</v>
      </c>
      <c r="AJ541" s="254"/>
      <c r="AK541" s="254" t="s">
        <v>28</v>
      </c>
      <c r="AL541" s="249"/>
      <c r="AM541" s="249"/>
      <c r="AN541" s="249"/>
      <c r="AO541" s="254"/>
      <c r="AP541" s="254"/>
      <c r="AQ541" s="254"/>
      <c r="AR541" s="254"/>
      <c r="AS541" s="254"/>
      <c r="AT541" s="254"/>
      <c r="AU541" s="254"/>
      <c r="AV541" s="254"/>
      <c r="AW541" s="254">
        <v>1030340229</v>
      </c>
    </row>
    <row r="542" spans="1:49" ht="20.25" customHeight="1" x14ac:dyDescent="0.25">
      <c r="A542" s="251">
        <v>428934</v>
      </c>
      <c r="B542" s="251" t="s">
        <v>1588</v>
      </c>
      <c r="C542" s="251" t="s">
        <v>888</v>
      </c>
      <c r="D542" s="251" t="s">
        <v>247</v>
      </c>
      <c r="E542" t="s">
        <v>79</v>
      </c>
      <c r="F542" s="252">
        <v>0</v>
      </c>
      <c r="G542" s="253" t="s">
        <v>702</v>
      </c>
      <c r="H542" s="253"/>
      <c r="I542" s="251" t="s">
        <v>112</v>
      </c>
      <c r="J542" s="253" t="s">
        <v>26</v>
      </c>
      <c r="K542" s="253">
        <v>2021</v>
      </c>
      <c r="L542" s="253" t="s">
        <v>40</v>
      </c>
      <c r="M542" t="s">
        <v>40</v>
      </c>
      <c r="O542" s="253"/>
      <c r="P542" s="253"/>
      <c r="Q542" s="253"/>
      <c r="R542" s="253"/>
      <c r="S542" s="253"/>
      <c r="T542" s="253"/>
      <c r="U542" s="253"/>
      <c r="V542" s="253"/>
      <c r="W542" s="253"/>
      <c r="X542" s="253"/>
      <c r="Y542" s="253"/>
      <c r="Z542" s="253"/>
      <c r="AA542" s="253"/>
      <c r="AB542"/>
      <c r="AC542" s="254"/>
      <c r="AD542"/>
      <c r="AE542" s="254"/>
      <c r="AF542"/>
      <c r="AG542" s="254" t="s">
        <v>1178</v>
      </c>
      <c r="AH542" s="254"/>
      <c r="AI542" s="254">
        <v>994388120</v>
      </c>
      <c r="AJ542" s="254"/>
      <c r="AK542" s="254"/>
      <c r="AL542" s="249"/>
      <c r="AM542" s="249"/>
      <c r="AN542" s="249"/>
      <c r="AO542" s="254"/>
      <c r="AP542" s="254"/>
      <c r="AQ542" s="254"/>
      <c r="AR542" s="254"/>
      <c r="AS542" s="254"/>
      <c r="AT542" s="254"/>
      <c r="AU542" s="254"/>
      <c r="AV542" s="254"/>
      <c r="AW542" s="254">
        <v>3330050209</v>
      </c>
    </row>
    <row r="543" spans="1:49" ht="20.25" customHeight="1" x14ac:dyDescent="0.25">
      <c r="A543" s="251">
        <v>428935</v>
      </c>
      <c r="B543" s="251" t="s">
        <v>1589</v>
      </c>
      <c r="C543" s="251" t="s">
        <v>242</v>
      </c>
      <c r="D543" s="251" t="s">
        <v>288</v>
      </c>
      <c r="E543" t="s">
        <v>79</v>
      </c>
      <c r="F543" s="252">
        <v>38534</v>
      </c>
      <c r="G543" s="253" t="s">
        <v>468</v>
      </c>
      <c r="H543" s="253" t="s">
        <v>685</v>
      </c>
      <c r="I543" s="251" t="s">
        <v>112</v>
      </c>
      <c r="J543" s="253" t="s">
        <v>26</v>
      </c>
      <c r="K543" s="253">
        <v>2023</v>
      </c>
      <c r="L543" s="253" t="s">
        <v>40</v>
      </c>
      <c r="M543" t="s">
        <v>40</v>
      </c>
      <c r="O543" s="253"/>
      <c r="P543" s="253"/>
      <c r="Q543" s="253"/>
      <c r="R543" s="253"/>
      <c r="S543" s="253"/>
      <c r="T543" s="253"/>
      <c r="U543" s="253"/>
      <c r="V543" s="253"/>
      <c r="W543" s="253"/>
      <c r="X543" s="253"/>
      <c r="Y543" s="253"/>
      <c r="Z543" s="253"/>
      <c r="AA543" s="253"/>
      <c r="AB543"/>
      <c r="AC543" s="254"/>
      <c r="AD543"/>
      <c r="AE543" s="254"/>
      <c r="AF543"/>
      <c r="AG543" s="254" t="s">
        <v>270</v>
      </c>
      <c r="AH543" s="254"/>
      <c r="AI543" s="254">
        <v>937196106</v>
      </c>
      <c r="AJ543" s="254"/>
      <c r="AK543" s="254" t="s">
        <v>28</v>
      </c>
      <c r="AL543" s="249"/>
      <c r="AM543" s="249"/>
      <c r="AN543" s="249"/>
      <c r="AO543" s="254"/>
      <c r="AP543" s="254"/>
      <c r="AQ543" s="254"/>
      <c r="AR543" s="254"/>
      <c r="AS543" s="254"/>
      <c r="AT543" s="254"/>
      <c r="AU543" s="254"/>
      <c r="AV543" s="254"/>
      <c r="AW543" s="254">
        <v>3040039173</v>
      </c>
    </row>
    <row r="544" spans="1:49" ht="20.25" customHeight="1" x14ac:dyDescent="0.25">
      <c r="A544" s="251">
        <v>428936</v>
      </c>
      <c r="B544" s="251" t="s">
        <v>1590</v>
      </c>
      <c r="C544" s="251" t="s">
        <v>499</v>
      </c>
      <c r="D544" s="251" t="s">
        <v>1591</v>
      </c>
      <c r="E544" t="s">
        <v>79</v>
      </c>
      <c r="F544" s="252">
        <v>37987</v>
      </c>
      <c r="G544" s="253" t="s">
        <v>902</v>
      </c>
      <c r="H544" s="253" t="s">
        <v>25</v>
      </c>
      <c r="I544" s="251" t="s">
        <v>112</v>
      </c>
      <c r="J544" s="253" t="s">
        <v>26</v>
      </c>
      <c r="K544" s="253">
        <v>2022</v>
      </c>
      <c r="L544" s="253" t="s">
        <v>28</v>
      </c>
      <c r="M544" t="s">
        <v>40</v>
      </c>
      <c r="O544" s="253"/>
      <c r="P544" s="253"/>
      <c r="Q544" s="253"/>
      <c r="R544" s="253"/>
      <c r="S544" s="253"/>
      <c r="T544" s="253"/>
      <c r="U544" s="253"/>
      <c r="V544" s="253"/>
      <c r="W544" s="253"/>
      <c r="X544" s="253"/>
      <c r="Y544" s="253"/>
      <c r="Z544" s="253"/>
      <c r="AA544" s="253"/>
      <c r="AB544"/>
      <c r="AC544" s="254"/>
      <c r="AD544"/>
      <c r="AE544" s="254"/>
      <c r="AF544"/>
      <c r="AG544" s="254" t="s">
        <v>1186</v>
      </c>
      <c r="AH544" s="254"/>
      <c r="AI544" s="254">
        <v>947670668</v>
      </c>
      <c r="AJ544" s="254"/>
      <c r="AK544" s="254" t="s">
        <v>902</v>
      </c>
      <c r="AL544" s="249"/>
      <c r="AM544" s="249"/>
      <c r="AN544" s="249"/>
      <c r="AO544" s="254"/>
      <c r="AP544" s="254"/>
      <c r="AQ544" s="254"/>
      <c r="AR544" s="254"/>
      <c r="AS544" s="254"/>
      <c r="AT544" s="254"/>
      <c r="AU544" s="254"/>
      <c r="AV544" s="254"/>
      <c r="AW544" s="254">
        <v>3330064756</v>
      </c>
    </row>
    <row r="545" spans="1:49" ht="20.25" customHeight="1" x14ac:dyDescent="0.25">
      <c r="A545" s="251">
        <v>428937</v>
      </c>
      <c r="B545" s="251" t="s">
        <v>1592</v>
      </c>
      <c r="C545" s="251" t="s">
        <v>940</v>
      </c>
      <c r="D545" s="251" t="s">
        <v>1593</v>
      </c>
      <c r="E545" t="s">
        <v>79</v>
      </c>
      <c r="F545" s="252">
        <v>31727</v>
      </c>
      <c r="G545" s="253" t="s">
        <v>28</v>
      </c>
      <c r="H545" s="253" t="s">
        <v>707</v>
      </c>
      <c r="I545" s="251" t="s">
        <v>112</v>
      </c>
      <c r="J545" s="253" t="s">
        <v>23</v>
      </c>
      <c r="K545" s="253">
        <v>2004</v>
      </c>
      <c r="L545" s="253" t="s">
        <v>40</v>
      </c>
      <c r="M545" t="s">
        <v>40</v>
      </c>
      <c r="O545" s="253"/>
      <c r="P545" s="253"/>
      <c r="Q545" s="253"/>
      <c r="R545" s="253"/>
      <c r="S545" s="253"/>
      <c r="T545" s="253"/>
      <c r="U545" s="253"/>
      <c r="V545" s="253"/>
      <c r="W545" s="253"/>
      <c r="X545" s="253"/>
      <c r="Y545" s="253"/>
      <c r="Z545" s="253"/>
      <c r="AA545" s="253"/>
      <c r="AB545"/>
      <c r="AC545" s="254"/>
      <c r="AD545"/>
      <c r="AE545" s="254"/>
      <c r="AF545"/>
      <c r="AG545" s="254" t="s">
        <v>402</v>
      </c>
      <c r="AH545" s="254"/>
      <c r="AI545" s="254">
        <v>998985199</v>
      </c>
      <c r="AJ545" s="254"/>
      <c r="AK545" s="254" t="s">
        <v>334</v>
      </c>
      <c r="AL545" s="249"/>
      <c r="AM545" s="249"/>
      <c r="AN545" s="249"/>
      <c r="AO545" s="254"/>
      <c r="AP545" s="254"/>
      <c r="AQ545" s="254"/>
      <c r="AR545" s="254"/>
      <c r="AS545" s="254"/>
      <c r="AT545" s="254"/>
      <c r="AU545" s="254"/>
      <c r="AV545" s="254"/>
      <c r="AW545" s="254">
        <v>3150022657</v>
      </c>
    </row>
    <row r="546" spans="1:49" ht="20.25" customHeight="1" x14ac:dyDescent="0.25">
      <c r="A546" s="251">
        <v>428938</v>
      </c>
      <c r="B546" s="251" t="s">
        <v>944</v>
      </c>
      <c r="C546" s="251" t="s">
        <v>339</v>
      </c>
      <c r="D546" s="251" t="s">
        <v>541</v>
      </c>
      <c r="E546" t="s">
        <v>79</v>
      </c>
      <c r="F546" s="252">
        <v>38200</v>
      </c>
      <c r="G546" s="253" t="s">
        <v>1594</v>
      </c>
      <c r="H546" s="253" t="s">
        <v>685</v>
      </c>
      <c r="I546" s="251" t="s">
        <v>112</v>
      </c>
      <c r="J546" s="253" t="s">
        <v>23</v>
      </c>
      <c r="K546" s="253">
        <v>2023</v>
      </c>
      <c r="L546" s="253" t="s">
        <v>40</v>
      </c>
      <c r="M546" t="s">
        <v>50</v>
      </c>
      <c r="O546" s="253"/>
      <c r="P546" s="253"/>
      <c r="Q546" s="253"/>
      <c r="R546" s="253"/>
      <c r="S546" s="253"/>
      <c r="T546" s="253"/>
      <c r="U546" s="253"/>
      <c r="V546" s="253"/>
      <c r="W546" s="253"/>
      <c r="X546" s="253"/>
      <c r="Y546" s="253"/>
      <c r="Z546" s="253"/>
      <c r="AA546" s="253"/>
      <c r="AB546"/>
      <c r="AC546" s="254"/>
      <c r="AD546"/>
      <c r="AE546" s="254"/>
      <c r="AF546"/>
      <c r="AG546" s="254" t="s">
        <v>1595</v>
      </c>
      <c r="AH546" s="254"/>
      <c r="AI546" s="254">
        <v>939146044</v>
      </c>
      <c r="AJ546" s="254"/>
      <c r="AK546" s="254" t="s">
        <v>282</v>
      </c>
      <c r="AL546" s="249"/>
      <c r="AM546" s="249"/>
      <c r="AN546" s="249"/>
      <c r="AO546" s="254"/>
      <c r="AP546" s="254"/>
      <c r="AQ546" s="254"/>
      <c r="AR546" s="254"/>
      <c r="AS546" s="254"/>
      <c r="AT546" s="254"/>
      <c r="AU546" s="254"/>
      <c r="AV546" s="254"/>
      <c r="AW546" s="254">
        <v>5100075335</v>
      </c>
    </row>
    <row r="547" spans="1:49" ht="20.25" customHeight="1" x14ac:dyDescent="0.25">
      <c r="A547" s="251">
        <v>428940</v>
      </c>
      <c r="B547" s="251" t="s">
        <v>1597</v>
      </c>
      <c r="C547" s="251" t="s">
        <v>911</v>
      </c>
      <c r="D547" s="251" t="s">
        <v>1598</v>
      </c>
      <c r="E547" t="s">
        <v>79</v>
      </c>
      <c r="F547" s="252">
        <v>31679</v>
      </c>
      <c r="G547" s="253" t="s">
        <v>1599</v>
      </c>
      <c r="H547" s="253" t="s">
        <v>685</v>
      </c>
      <c r="I547" s="251" t="s">
        <v>112</v>
      </c>
      <c r="J547" s="253" t="s">
        <v>23</v>
      </c>
      <c r="K547" s="253">
        <v>2005</v>
      </c>
      <c r="L547" s="253" t="s">
        <v>28</v>
      </c>
      <c r="M547" t="s">
        <v>28</v>
      </c>
      <c r="O547" s="253"/>
      <c r="P547" s="253"/>
      <c r="Q547" s="253"/>
      <c r="R547" s="253"/>
      <c r="S547" s="253"/>
      <c r="T547" s="253"/>
      <c r="U547" s="253"/>
      <c r="V547" s="253"/>
      <c r="W547" s="253"/>
      <c r="X547" s="253"/>
      <c r="Y547" s="253"/>
      <c r="Z547" s="253"/>
      <c r="AA547" s="253"/>
      <c r="AB547"/>
      <c r="AC547" s="254"/>
      <c r="AD547"/>
      <c r="AE547" s="254"/>
      <c r="AF547"/>
      <c r="AG547" s="254" t="s">
        <v>1182</v>
      </c>
      <c r="AH547" s="254"/>
      <c r="AI547" s="254">
        <v>949228105</v>
      </c>
      <c r="AJ547" s="254"/>
      <c r="AK547" s="254" t="s">
        <v>1205</v>
      </c>
      <c r="AL547" s="249"/>
      <c r="AM547" s="249"/>
      <c r="AN547" s="249"/>
      <c r="AO547" s="254"/>
      <c r="AP547" s="254"/>
      <c r="AQ547" s="254"/>
      <c r="AR547" s="254"/>
      <c r="AS547" s="254"/>
      <c r="AT547" s="254"/>
      <c r="AU547" s="254"/>
      <c r="AV547" s="254"/>
      <c r="AW547" s="254">
        <v>1020043019</v>
      </c>
    </row>
    <row r="548" spans="1:49" ht="20.25" customHeight="1" x14ac:dyDescent="0.25">
      <c r="A548" s="251">
        <v>428941</v>
      </c>
      <c r="B548" s="251" t="s">
        <v>1600</v>
      </c>
      <c r="C548" s="251" t="s">
        <v>471</v>
      </c>
      <c r="D548" s="251" t="s">
        <v>246</v>
      </c>
      <c r="E548" t="s">
        <v>79</v>
      </c>
      <c r="F548" s="252">
        <v>38362</v>
      </c>
      <c r="G548" s="253" t="s">
        <v>28</v>
      </c>
      <c r="H548" s="253" t="s">
        <v>685</v>
      </c>
      <c r="I548" s="251" t="s">
        <v>112</v>
      </c>
      <c r="J548" s="253" t="s">
        <v>26</v>
      </c>
      <c r="K548" s="253">
        <v>2024</v>
      </c>
      <c r="L548" s="253" t="s">
        <v>40</v>
      </c>
      <c r="M548" t="s">
        <v>28</v>
      </c>
      <c r="O548" s="253"/>
      <c r="P548" s="253"/>
      <c r="Q548" s="253"/>
      <c r="R548" s="253"/>
      <c r="S548" s="253"/>
      <c r="T548" s="253"/>
      <c r="U548" s="253"/>
      <c r="V548" s="253"/>
      <c r="W548" s="253"/>
      <c r="X548" s="253"/>
      <c r="Y548" s="253"/>
      <c r="Z548" s="253"/>
      <c r="AA548" s="253"/>
      <c r="AB548"/>
      <c r="AC548" s="254"/>
      <c r="AD548"/>
      <c r="AE548" s="254"/>
      <c r="AF548"/>
      <c r="AG548" s="254" t="s">
        <v>1177</v>
      </c>
      <c r="AH548" s="254"/>
      <c r="AI548" s="254">
        <v>930027475</v>
      </c>
      <c r="AJ548" s="254"/>
      <c r="AK548" s="254" t="s">
        <v>28</v>
      </c>
      <c r="AL548" s="249"/>
      <c r="AM548" s="249"/>
      <c r="AN548" s="249"/>
      <c r="AO548" s="254"/>
      <c r="AP548" s="254"/>
      <c r="AQ548" s="254"/>
      <c r="AR548" s="254"/>
      <c r="AS548" s="254"/>
      <c r="AT548" s="254"/>
      <c r="AU548" s="254"/>
      <c r="AV548" s="254"/>
      <c r="AW548" s="254">
        <v>1040349451</v>
      </c>
    </row>
    <row r="549" spans="1:49" ht="20.25" customHeight="1" x14ac:dyDescent="0.25">
      <c r="A549" s="251">
        <v>428942</v>
      </c>
      <c r="B549" s="251" t="s">
        <v>1601</v>
      </c>
      <c r="C549" s="251" t="s">
        <v>462</v>
      </c>
      <c r="D549" s="251" t="s">
        <v>546</v>
      </c>
      <c r="E549" t="s">
        <v>79</v>
      </c>
      <c r="F549" s="252">
        <v>38361</v>
      </c>
      <c r="G549" s="253" t="s">
        <v>28</v>
      </c>
      <c r="H549" s="253" t="s">
        <v>685</v>
      </c>
      <c r="I549" s="251" t="s">
        <v>112</v>
      </c>
      <c r="J549" s="253" t="s">
        <v>23</v>
      </c>
      <c r="K549" s="253">
        <v>2023</v>
      </c>
      <c r="L549" s="253" t="s">
        <v>40</v>
      </c>
      <c r="M549" t="s">
        <v>40</v>
      </c>
      <c r="O549" s="253"/>
      <c r="P549" s="253"/>
      <c r="Q549" s="253"/>
      <c r="R549" s="253"/>
      <c r="S549" s="253"/>
      <c r="T549" s="253"/>
      <c r="U549" s="253"/>
      <c r="V549" s="253"/>
      <c r="W549" s="253"/>
      <c r="X549" s="253"/>
      <c r="Y549" s="253"/>
      <c r="Z549" s="253"/>
      <c r="AA549" s="253"/>
      <c r="AB549"/>
      <c r="AC549" s="254"/>
      <c r="AD549"/>
      <c r="AE549" s="254"/>
      <c r="AF549"/>
      <c r="AG549" s="254" t="s">
        <v>402</v>
      </c>
      <c r="AH549" s="254"/>
      <c r="AI549" s="254">
        <v>988441706</v>
      </c>
      <c r="AJ549" s="254"/>
      <c r="AK549" s="254" t="s">
        <v>28</v>
      </c>
      <c r="AL549" s="249"/>
      <c r="AM549" s="249"/>
      <c r="AN549" s="249"/>
      <c r="AO549" s="254"/>
      <c r="AP549" s="254"/>
      <c r="AQ549" s="254"/>
      <c r="AR549" s="254"/>
      <c r="AS549" s="254"/>
      <c r="AT549" s="254"/>
      <c r="AU549" s="254"/>
      <c r="AV549" s="254"/>
      <c r="AW549" s="254">
        <v>3150051555</v>
      </c>
    </row>
    <row r="550" spans="1:49" ht="20.25" customHeight="1" x14ac:dyDescent="0.25">
      <c r="A550" s="251">
        <v>428943</v>
      </c>
      <c r="B550" s="251" t="s">
        <v>1602</v>
      </c>
      <c r="C550" s="251" t="s">
        <v>1603</v>
      </c>
      <c r="D550" s="251" t="s">
        <v>246</v>
      </c>
      <c r="E550" t="s">
        <v>79</v>
      </c>
      <c r="F550" s="252">
        <v>37622</v>
      </c>
      <c r="G550" s="253" t="s">
        <v>28</v>
      </c>
      <c r="H550" s="253" t="s">
        <v>685</v>
      </c>
      <c r="I550" s="251" t="s">
        <v>112</v>
      </c>
      <c r="J550" s="253" t="s">
        <v>26</v>
      </c>
      <c r="K550" s="253">
        <v>2022</v>
      </c>
      <c r="L550" s="253" t="s">
        <v>28</v>
      </c>
      <c r="M550" t="s">
        <v>28</v>
      </c>
      <c r="O550" s="253"/>
      <c r="P550" s="253"/>
      <c r="Q550" s="253"/>
      <c r="R550" s="253"/>
      <c r="S550" s="253"/>
      <c r="T550" s="253"/>
      <c r="U550" s="253"/>
      <c r="V550" s="253"/>
      <c r="W550" s="253"/>
      <c r="X550" s="253"/>
      <c r="Y550" s="253"/>
      <c r="Z550" s="253"/>
      <c r="AA550" s="253"/>
      <c r="AB550"/>
      <c r="AC550" s="254"/>
      <c r="AD550"/>
      <c r="AE550" s="254"/>
      <c r="AF550"/>
      <c r="AG550" s="254" t="s">
        <v>1186</v>
      </c>
      <c r="AH550" s="254"/>
      <c r="AI550" s="254">
        <v>943705692</v>
      </c>
      <c r="AJ550" s="254"/>
      <c r="AK550" s="254" t="s">
        <v>920</v>
      </c>
      <c r="AL550" s="249"/>
      <c r="AM550" s="249"/>
      <c r="AN550" s="249"/>
      <c r="AO550" s="254"/>
      <c r="AP550" s="254"/>
      <c r="AQ550" s="254"/>
      <c r="AR550" s="254"/>
      <c r="AS550" s="254"/>
      <c r="AT550" s="254"/>
      <c r="AU550" s="254"/>
      <c r="AV550" s="254"/>
      <c r="AW550" s="254">
        <v>1010540050</v>
      </c>
    </row>
    <row r="551" spans="1:49" ht="20.25" customHeight="1" x14ac:dyDescent="0.25">
      <c r="A551" s="251">
        <v>428944</v>
      </c>
      <c r="B551" s="251" t="s">
        <v>1604</v>
      </c>
      <c r="C551" s="251" t="s">
        <v>883</v>
      </c>
      <c r="D551" s="251" t="s">
        <v>584</v>
      </c>
      <c r="E551" t="s">
        <v>79</v>
      </c>
      <c r="F551" s="252">
        <v>38353</v>
      </c>
      <c r="G551" s="253" t="s">
        <v>28</v>
      </c>
      <c r="H551" s="253" t="s">
        <v>685</v>
      </c>
      <c r="I551" s="251" t="s">
        <v>112</v>
      </c>
      <c r="J551" s="253" t="s">
        <v>26</v>
      </c>
      <c r="K551" s="253">
        <v>2022</v>
      </c>
      <c r="L551" s="253" t="s">
        <v>28</v>
      </c>
      <c r="M551" t="s">
        <v>28</v>
      </c>
      <c r="O551" s="253"/>
      <c r="P551" s="253"/>
      <c r="Q551" s="253"/>
      <c r="R551" s="253"/>
      <c r="S551" s="253"/>
      <c r="T551" s="253"/>
      <c r="U551" s="253"/>
      <c r="V551" s="253"/>
      <c r="W551" s="253"/>
      <c r="X551" s="253"/>
      <c r="Y551" s="253"/>
      <c r="Z551" s="253"/>
      <c r="AA551" s="253"/>
      <c r="AB551"/>
      <c r="AC551" s="254"/>
      <c r="AD551"/>
      <c r="AE551" s="254"/>
      <c r="AF551"/>
      <c r="AG551" s="254" t="s">
        <v>1186</v>
      </c>
      <c r="AH551" s="254"/>
      <c r="AI551" s="254">
        <v>938255157</v>
      </c>
      <c r="AJ551" s="254"/>
      <c r="AK551" s="254" t="s">
        <v>1180</v>
      </c>
      <c r="AL551" s="249"/>
      <c r="AM551" s="249"/>
      <c r="AN551" s="249"/>
      <c r="AO551" s="254"/>
      <c r="AP551" s="254"/>
      <c r="AQ551" s="254"/>
      <c r="AR551" s="254"/>
      <c r="AS551" s="254"/>
      <c r="AT551" s="254"/>
      <c r="AU551" s="254"/>
      <c r="AV551" s="254"/>
      <c r="AW551" s="254">
        <v>1030352247</v>
      </c>
    </row>
    <row r="552" spans="1:49" ht="20.25" customHeight="1" x14ac:dyDescent="0.25">
      <c r="A552" s="251">
        <v>428945</v>
      </c>
      <c r="B552" s="251" t="s">
        <v>1605</v>
      </c>
      <c r="C552" s="251" t="s">
        <v>438</v>
      </c>
      <c r="D552" s="251" t="s">
        <v>574</v>
      </c>
      <c r="E552" t="s">
        <v>79</v>
      </c>
      <c r="F552" s="252">
        <v>38146</v>
      </c>
      <c r="G552" s="253" t="s">
        <v>28</v>
      </c>
      <c r="H552" s="253" t="s">
        <v>686</v>
      </c>
      <c r="I552" s="251" t="s">
        <v>112</v>
      </c>
      <c r="J552" s="253" t="s">
        <v>26</v>
      </c>
      <c r="K552" s="253">
        <v>2023</v>
      </c>
      <c r="L552" s="253" t="s">
        <v>28</v>
      </c>
      <c r="M552" t="s">
        <v>28</v>
      </c>
      <c r="O552" s="253"/>
      <c r="P552" s="253"/>
      <c r="Q552" s="253"/>
      <c r="R552" s="253"/>
      <c r="S552" s="253"/>
      <c r="T552" s="253"/>
      <c r="U552" s="253"/>
      <c r="V552" s="253"/>
      <c r="W552" s="253"/>
      <c r="X552" s="253"/>
      <c r="Y552" s="253"/>
      <c r="Z552" s="253"/>
      <c r="AA552" s="253"/>
      <c r="AB552"/>
      <c r="AC552" s="254"/>
      <c r="AD552"/>
      <c r="AE552" s="254"/>
      <c r="AF552"/>
      <c r="AG552" s="254" t="s">
        <v>916</v>
      </c>
      <c r="AH552" s="254"/>
      <c r="AI552" s="254">
        <v>956768801</v>
      </c>
      <c r="AJ552" s="254"/>
      <c r="AK552" s="254" t="s">
        <v>1193</v>
      </c>
      <c r="AL552" s="249"/>
      <c r="AM552" s="249"/>
      <c r="AN552" s="249"/>
      <c r="AO552" s="254"/>
      <c r="AP552" s="254"/>
      <c r="AQ552" s="254"/>
      <c r="AR552" s="254"/>
      <c r="AS552" s="254"/>
      <c r="AT552" s="254"/>
      <c r="AU552" s="254"/>
      <c r="AV552" s="254"/>
      <c r="AW552" s="254">
        <v>1010749013</v>
      </c>
    </row>
    <row r="553" spans="1:49" ht="20.25" customHeight="1" x14ac:dyDescent="0.25">
      <c r="A553" s="251">
        <v>428946</v>
      </c>
      <c r="B553" s="251" t="s">
        <v>1606</v>
      </c>
      <c r="C553" s="251" t="s">
        <v>1607</v>
      </c>
      <c r="D553" s="251" t="s">
        <v>606</v>
      </c>
      <c r="E553" t="s">
        <v>79</v>
      </c>
      <c r="F553" s="252">
        <v>33172</v>
      </c>
      <c r="G553" s="253" t="s">
        <v>28</v>
      </c>
      <c r="H553" s="253" t="s">
        <v>685</v>
      </c>
      <c r="I553" s="251" t="s">
        <v>112</v>
      </c>
      <c r="J553" s="253" t="s">
        <v>23</v>
      </c>
      <c r="K553" s="253">
        <v>2008</v>
      </c>
      <c r="L553" s="253" t="s">
        <v>40</v>
      </c>
      <c r="M553" t="s">
        <v>40</v>
      </c>
      <c r="O553" s="253"/>
      <c r="P553" s="253"/>
      <c r="Q553" s="253"/>
      <c r="R553" s="253"/>
      <c r="S553" s="253"/>
      <c r="T553" s="253"/>
      <c r="U553" s="253"/>
      <c r="V553" s="253"/>
      <c r="W553" s="253"/>
      <c r="X553" s="253"/>
      <c r="Y553" s="253"/>
      <c r="Z553" s="253"/>
      <c r="AA553" s="253"/>
      <c r="AB553"/>
      <c r="AC553" s="254"/>
      <c r="AD553"/>
      <c r="AE553" s="254"/>
      <c r="AF553"/>
      <c r="AG553" s="254" t="s">
        <v>379</v>
      </c>
      <c r="AH553" s="254"/>
      <c r="AI553" s="254">
        <v>945377684</v>
      </c>
      <c r="AJ553" s="254"/>
      <c r="AK553" s="254" t="s">
        <v>28</v>
      </c>
      <c r="AL553" s="249"/>
      <c r="AM553" s="249"/>
      <c r="AN553" s="249"/>
      <c r="AO553" s="254"/>
      <c r="AP553" s="254"/>
      <c r="AQ553" s="254"/>
      <c r="AR553" s="254"/>
      <c r="AS553" s="254"/>
      <c r="AT553" s="254"/>
      <c r="AU553" s="254"/>
      <c r="AV553" s="254"/>
      <c r="AW553" s="254">
        <v>3330032714</v>
      </c>
    </row>
    <row r="554" spans="1:49" ht="20.25" customHeight="1" x14ac:dyDescent="0.25">
      <c r="A554" s="251">
        <v>428947</v>
      </c>
      <c r="B554" s="251" t="s">
        <v>1608</v>
      </c>
      <c r="C554" s="251" t="s">
        <v>364</v>
      </c>
      <c r="D554" s="251" t="s">
        <v>380</v>
      </c>
      <c r="E554" t="s">
        <v>79</v>
      </c>
      <c r="F554" s="252">
        <v>30706</v>
      </c>
      <c r="G554" s="253" t="s">
        <v>248</v>
      </c>
      <c r="H554" s="253" t="s">
        <v>1609</v>
      </c>
      <c r="I554" s="251" t="s">
        <v>112</v>
      </c>
      <c r="J554" s="253" t="s">
        <v>23</v>
      </c>
      <c r="K554" s="253">
        <v>2001</v>
      </c>
      <c r="L554" s="253" t="s">
        <v>28</v>
      </c>
      <c r="M554" t="s">
        <v>24</v>
      </c>
      <c r="O554" s="253"/>
      <c r="P554" s="253"/>
      <c r="Q554" s="253"/>
      <c r="R554" s="253"/>
      <c r="S554" s="253"/>
      <c r="T554" s="253"/>
      <c r="U554" s="253"/>
      <c r="V554" s="253"/>
      <c r="W554" s="253"/>
      <c r="X554" s="253"/>
      <c r="Y554" s="253"/>
      <c r="Z554" s="253"/>
      <c r="AA554" s="253"/>
      <c r="AB554"/>
      <c r="AC554" s="254"/>
      <c r="AD554"/>
      <c r="AE554" s="254"/>
      <c r="AF554"/>
      <c r="AG554" s="254" t="s">
        <v>1190</v>
      </c>
      <c r="AH554" s="254"/>
      <c r="AI554" s="254">
        <v>994821116</v>
      </c>
      <c r="AJ554" s="254"/>
      <c r="AK554" s="254" t="s">
        <v>28</v>
      </c>
      <c r="AL554" s="249"/>
      <c r="AM554" s="249"/>
      <c r="AN554" s="249"/>
      <c r="AO554" s="254"/>
      <c r="AP554" s="254"/>
      <c r="AQ554" s="254"/>
      <c r="AR554" s="254"/>
      <c r="AS554" s="254"/>
      <c r="AT554" s="254"/>
      <c r="AU554" s="254"/>
      <c r="AV554" s="254"/>
      <c r="AW554" s="254">
        <v>90010076328</v>
      </c>
    </row>
    <row r="555" spans="1:49" ht="20.25" customHeight="1" x14ac:dyDescent="0.25">
      <c r="A555" s="251">
        <v>428948</v>
      </c>
      <c r="B555" s="251" t="s">
        <v>1610</v>
      </c>
      <c r="C555" s="251" t="s">
        <v>500</v>
      </c>
      <c r="D555" s="251" t="s">
        <v>262</v>
      </c>
      <c r="E555" t="s">
        <v>80</v>
      </c>
      <c r="F555" s="252">
        <v>36870</v>
      </c>
      <c r="G555" s="253" t="s">
        <v>28</v>
      </c>
      <c r="H555" s="253" t="s">
        <v>799</v>
      </c>
      <c r="I555" s="251" t="s">
        <v>112</v>
      </c>
      <c r="J555" s="253" t="s">
        <v>26</v>
      </c>
      <c r="K555" s="253">
        <v>2019</v>
      </c>
      <c r="L555" s="253" t="s">
        <v>28</v>
      </c>
      <c r="M555" t="s">
        <v>24</v>
      </c>
      <c r="O555" s="253"/>
      <c r="P555" s="253"/>
      <c r="Q555" s="253"/>
      <c r="R555" s="253"/>
      <c r="S555" s="253"/>
      <c r="T555" s="253"/>
      <c r="U555" s="253"/>
      <c r="V555" s="253"/>
      <c r="W555" s="253"/>
      <c r="X555" s="253"/>
      <c r="Y555" s="253"/>
      <c r="Z555" s="253"/>
      <c r="AA555" s="253"/>
      <c r="AB555"/>
      <c r="AC555" s="254"/>
      <c r="AD555"/>
      <c r="AE555" s="254"/>
      <c r="AF555"/>
      <c r="AG555" s="254" t="s">
        <v>1178</v>
      </c>
      <c r="AH555" s="254"/>
      <c r="AI555" s="254">
        <v>981223824</v>
      </c>
      <c r="AJ555" s="254"/>
      <c r="AK555" s="254" t="s">
        <v>28</v>
      </c>
      <c r="AL555" s="249"/>
      <c r="AM555" s="249"/>
      <c r="AN555" s="249"/>
      <c r="AO555" s="254"/>
      <c r="AP555" s="254"/>
      <c r="AQ555" s="254"/>
      <c r="AR555" s="254"/>
      <c r="AS555" s="254"/>
      <c r="AT555" s="254"/>
      <c r="AU555" s="254"/>
      <c r="AV555" s="254"/>
      <c r="AW555" s="254">
        <v>90010258253</v>
      </c>
    </row>
    <row r="556" spans="1:49" ht="20.25" customHeight="1" x14ac:dyDescent="0.25">
      <c r="A556" s="251">
        <v>428949</v>
      </c>
      <c r="B556" s="251" t="s">
        <v>1611</v>
      </c>
      <c r="C556" s="251" t="s">
        <v>449</v>
      </c>
      <c r="D556" s="251" t="s">
        <v>1612</v>
      </c>
      <c r="E556" t="s">
        <v>80</v>
      </c>
      <c r="F556" s="252">
        <v>35458</v>
      </c>
      <c r="G556" s="253" t="s">
        <v>28</v>
      </c>
      <c r="H556" s="253" t="s">
        <v>707</v>
      </c>
      <c r="I556" s="251" t="s">
        <v>112</v>
      </c>
      <c r="J556" s="253" t="s">
        <v>23</v>
      </c>
      <c r="K556" s="253">
        <v>2014</v>
      </c>
      <c r="L556" s="253" t="s">
        <v>28</v>
      </c>
      <c r="M556" t="s">
        <v>57</v>
      </c>
      <c r="O556" s="253"/>
      <c r="P556" s="253"/>
      <c r="Q556" s="253"/>
      <c r="R556" s="253"/>
      <c r="S556" s="253"/>
      <c r="T556" s="253"/>
      <c r="U556" s="253"/>
      <c r="V556" s="253"/>
      <c r="W556" s="253"/>
      <c r="X556" s="253"/>
      <c r="Y556" s="253"/>
      <c r="Z556" s="253"/>
      <c r="AA556" s="253"/>
      <c r="AB556"/>
      <c r="AC556" s="254"/>
      <c r="AD556"/>
      <c r="AE556" s="254"/>
      <c r="AF556"/>
      <c r="AG556" s="254" t="s">
        <v>1178</v>
      </c>
      <c r="AH556" s="254"/>
      <c r="AI556" s="254">
        <v>945117813</v>
      </c>
      <c r="AJ556" s="254"/>
      <c r="AK556" s="254" t="s">
        <v>1528</v>
      </c>
      <c r="AL556" s="249"/>
      <c r="AM556" s="249"/>
      <c r="AN556" s="249"/>
      <c r="AO556" s="254"/>
      <c r="AP556" s="254"/>
      <c r="AQ556" s="254"/>
      <c r="AR556" s="254"/>
      <c r="AS556" s="254"/>
      <c r="AT556" s="254"/>
      <c r="AU556" s="254"/>
      <c r="AV556" s="254"/>
      <c r="AW556" s="254">
        <v>6110014898</v>
      </c>
    </row>
    <row r="557" spans="1:49" ht="20.25" customHeight="1" x14ac:dyDescent="0.25">
      <c r="A557" s="251">
        <v>428950</v>
      </c>
      <c r="B557" s="251" t="s">
        <v>1613</v>
      </c>
      <c r="C557" s="251" t="s">
        <v>579</v>
      </c>
      <c r="D557" s="251" t="s">
        <v>395</v>
      </c>
      <c r="E557" t="s">
        <v>80</v>
      </c>
      <c r="F557" s="252">
        <v>34338</v>
      </c>
      <c r="G557" s="253" t="s">
        <v>28</v>
      </c>
      <c r="H557" s="253" t="s">
        <v>25</v>
      </c>
      <c r="I557" s="251" t="s">
        <v>112</v>
      </c>
      <c r="J557" s="253" t="s">
        <v>26</v>
      </c>
      <c r="K557" s="253">
        <v>2011</v>
      </c>
      <c r="L557" s="253" t="s">
        <v>40</v>
      </c>
      <c r="M557" t="s">
        <v>28</v>
      </c>
      <c r="O557" s="253"/>
      <c r="P557" s="253"/>
      <c r="Q557" s="253"/>
      <c r="R557" s="253"/>
      <c r="S557" s="253"/>
      <c r="T557" s="253"/>
      <c r="U557" s="253"/>
      <c r="V557" s="253"/>
      <c r="W557" s="253"/>
      <c r="X557" s="253"/>
      <c r="Y557" s="253"/>
      <c r="Z557" s="253"/>
      <c r="AA557" s="253"/>
      <c r="AB557"/>
      <c r="AC557" s="254"/>
      <c r="AD557"/>
      <c r="AE557" s="254"/>
      <c r="AF557"/>
      <c r="AG557" s="254" t="s">
        <v>1178</v>
      </c>
      <c r="AH557" s="254"/>
      <c r="AI557" s="254">
        <v>988370114</v>
      </c>
      <c r="AJ557" s="254"/>
      <c r="AK557" s="254" t="s">
        <v>916</v>
      </c>
      <c r="AL557" s="249"/>
      <c r="AM557" s="249"/>
      <c r="AN557" s="249"/>
      <c r="AO557" s="254"/>
      <c r="AP557" s="254"/>
      <c r="AQ557" s="254"/>
      <c r="AR557" s="254"/>
      <c r="AS557" s="254"/>
      <c r="AT557" s="254"/>
      <c r="AU557" s="254"/>
      <c r="AV557" s="254"/>
      <c r="AW557" s="254">
        <v>1010258508</v>
      </c>
    </row>
    <row r="558" spans="1:49" ht="20.25" customHeight="1" x14ac:dyDescent="0.25">
      <c r="A558" s="251">
        <v>428952</v>
      </c>
      <c r="B558" s="251" t="s">
        <v>1614</v>
      </c>
      <c r="C558" s="251" t="s">
        <v>328</v>
      </c>
      <c r="D558" s="251" t="s">
        <v>398</v>
      </c>
      <c r="E558" t="s">
        <v>80</v>
      </c>
      <c r="F558" s="252">
        <v>31071</v>
      </c>
      <c r="G558" s="253" t="s">
        <v>28</v>
      </c>
      <c r="H558" s="253" t="s">
        <v>685</v>
      </c>
      <c r="I558" s="251" t="s">
        <v>112</v>
      </c>
      <c r="J558" s="253" t="s">
        <v>23</v>
      </c>
      <c r="K558" s="253">
        <v>2006</v>
      </c>
      <c r="L558" s="253" t="s">
        <v>40</v>
      </c>
      <c r="M558" t="s">
        <v>78</v>
      </c>
      <c r="O558" s="253"/>
      <c r="P558" s="253"/>
      <c r="Q558" s="253"/>
      <c r="R558" s="253"/>
      <c r="S558" s="253"/>
      <c r="T558" s="253"/>
      <c r="U558" s="253"/>
      <c r="V558" s="253"/>
      <c r="W558" s="253"/>
      <c r="X558" s="253"/>
      <c r="Y558" s="253"/>
      <c r="Z558" s="253"/>
      <c r="AA558" s="253"/>
      <c r="AB558"/>
      <c r="AC558" s="254"/>
      <c r="AD558"/>
      <c r="AE558" s="254"/>
      <c r="AF558"/>
      <c r="AG558" s="254" t="s">
        <v>1178</v>
      </c>
      <c r="AH558" s="254"/>
      <c r="AI558" s="254">
        <v>950509355</v>
      </c>
      <c r="AJ558" s="254"/>
      <c r="AK558" s="254" t="s">
        <v>28</v>
      </c>
      <c r="AL558" s="249"/>
      <c r="AM558" s="249"/>
      <c r="AN558" s="249"/>
      <c r="AO558" s="254"/>
      <c r="AP558" s="254"/>
      <c r="AQ558" s="254"/>
      <c r="AR558" s="254"/>
      <c r="AS558" s="254"/>
      <c r="AT558" s="254"/>
      <c r="AU558" s="254"/>
      <c r="AV558" s="254"/>
      <c r="AW558" s="254">
        <v>14060030176</v>
      </c>
    </row>
    <row r="559" spans="1:49" ht="20.25" customHeight="1" x14ac:dyDescent="0.25">
      <c r="A559" s="251">
        <v>428953</v>
      </c>
      <c r="B559" s="251" t="s">
        <v>1615</v>
      </c>
      <c r="C559" s="251" t="s">
        <v>328</v>
      </c>
      <c r="D559" s="251" t="s">
        <v>386</v>
      </c>
      <c r="E559" t="s">
        <v>80</v>
      </c>
      <c r="F559" s="252">
        <v>31352</v>
      </c>
      <c r="G559" s="253" t="s">
        <v>68</v>
      </c>
      <c r="H559" s="253" t="s">
        <v>707</v>
      </c>
      <c r="I559" s="251" t="s">
        <v>112</v>
      </c>
      <c r="J559" s="253" t="s">
        <v>26</v>
      </c>
      <c r="K559" s="253">
        <v>2004</v>
      </c>
      <c r="L559" s="253" t="s">
        <v>520</v>
      </c>
      <c r="M559" t="s">
        <v>50</v>
      </c>
      <c r="O559" s="253"/>
      <c r="P559" s="253"/>
      <c r="Q559" s="253"/>
      <c r="R559" s="253"/>
      <c r="S559" s="253"/>
      <c r="T559" s="253"/>
      <c r="U559" s="253"/>
      <c r="V559" s="253"/>
      <c r="W559" s="253"/>
      <c r="X559" s="253"/>
      <c r="Y559" s="253"/>
      <c r="Z559" s="253"/>
      <c r="AA559" s="253"/>
      <c r="AB559"/>
      <c r="AC559" s="254"/>
      <c r="AD559"/>
      <c r="AE559" s="254"/>
      <c r="AF559"/>
      <c r="AG559" s="254" t="s">
        <v>1186</v>
      </c>
      <c r="AH559" s="254"/>
      <c r="AI559" s="254">
        <v>999449354</v>
      </c>
      <c r="AJ559" s="254"/>
      <c r="AK559" s="254" t="s">
        <v>373</v>
      </c>
      <c r="AL559" s="249"/>
      <c r="AM559" s="249"/>
      <c r="AN559" s="249"/>
      <c r="AO559" s="254"/>
      <c r="AP559" s="254"/>
      <c r="AQ559" s="254"/>
      <c r="AR559" s="254"/>
      <c r="AS559" s="254"/>
      <c r="AT559" s="254"/>
      <c r="AU559" s="254"/>
      <c r="AV559" s="254"/>
      <c r="AW559" s="254">
        <v>5070025546</v>
      </c>
    </row>
    <row r="560" spans="1:49" ht="20.25" customHeight="1" x14ac:dyDescent="0.25">
      <c r="A560" s="251">
        <v>428954</v>
      </c>
      <c r="B560" s="251" t="s">
        <v>1616</v>
      </c>
      <c r="C560" s="251" t="s">
        <v>1596</v>
      </c>
      <c r="D560" s="251" t="s">
        <v>361</v>
      </c>
      <c r="E560" t="s">
        <v>80</v>
      </c>
      <c r="F560" s="252">
        <v>38572</v>
      </c>
      <c r="G560" s="253" t="s">
        <v>28</v>
      </c>
      <c r="H560" s="253" t="s">
        <v>685</v>
      </c>
      <c r="I560" s="251" t="s">
        <v>112</v>
      </c>
      <c r="J560" s="253" t="s">
        <v>26</v>
      </c>
      <c r="K560" s="253">
        <v>2024</v>
      </c>
      <c r="L560" s="253" t="s">
        <v>28</v>
      </c>
      <c r="M560" t="s">
        <v>28</v>
      </c>
      <c r="O560" s="253"/>
      <c r="P560" s="253"/>
      <c r="Q560" s="253"/>
      <c r="R560" s="253"/>
      <c r="S560" s="253"/>
      <c r="T560" s="253"/>
      <c r="U560" s="253"/>
      <c r="V560" s="253"/>
      <c r="W560" s="253"/>
      <c r="X560" s="253"/>
      <c r="Y560" s="253"/>
      <c r="Z560" s="253"/>
      <c r="AA560" s="253"/>
      <c r="AB560"/>
      <c r="AC560" s="254"/>
      <c r="AD560"/>
      <c r="AE560" s="254"/>
      <c r="AF560"/>
      <c r="AG560" s="254" t="s">
        <v>1178</v>
      </c>
      <c r="AH560" s="254"/>
      <c r="AI560" s="254">
        <v>950561829</v>
      </c>
      <c r="AJ560" s="254"/>
      <c r="AK560" s="254" t="s">
        <v>28</v>
      </c>
      <c r="AL560" s="249"/>
      <c r="AM560" s="249"/>
      <c r="AN560" s="249"/>
      <c r="AO560" s="254"/>
      <c r="AP560" s="254"/>
      <c r="AQ560" s="254"/>
      <c r="AR560" s="254"/>
      <c r="AS560" s="254"/>
      <c r="AT560" s="254"/>
      <c r="AU560" s="254"/>
      <c r="AV560" s="254"/>
      <c r="AW560" s="254">
        <v>1040348587</v>
      </c>
    </row>
    <row r="561" spans="1:49" ht="20.25" customHeight="1" x14ac:dyDescent="0.25">
      <c r="A561" s="251">
        <v>428955</v>
      </c>
      <c r="B561" s="251" t="s">
        <v>1617</v>
      </c>
      <c r="C561" s="251" t="s">
        <v>1618</v>
      </c>
      <c r="D561" s="251" t="s">
        <v>1619</v>
      </c>
      <c r="E561" t="s">
        <v>80</v>
      </c>
      <c r="F561" s="252">
        <v>32083</v>
      </c>
      <c r="G561" s="253" t="s">
        <v>28</v>
      </c>
      <c r="H561" s="253" t="s">
        <v>685</v>
      </c>
      <c r="I561" s="251" t="s">
        <v>112</v>
      </c>
      <c r="J561" s="253" t="s">
        <v>26</v>
      </c>
      <c r="K561" s="253">
        <v>2015</v>
      </c>
      <c r="L561" s="253" t="s">
        <v>28</v>
      </c>
      <c r="M561" t="s">
        <v>50</v>
      </c>
      <c r="O561" s="253"/>
      <c r="P561" s="253"/>
      <c r="Q561" s="253"/>
      <c r="R561" s="253"/>
      <c r="S561" s="253"/>
      <c r="T561" s="253"/>
      <c r="U561" s="253"/>
      <c r="V561" s="253"/>
      <c r="W561" s="253"/>
      <c r="X561" s="253"/>
      <c r="Y561" s="253"/>
      <c r="Z561" s="253"/>
      <c r="AA561" s="253"/>
      <c r="AB561"/>
      <c r="AC561" s="254"/>
      <c r="AD561"/>
      <c r="AE561" s="254"/>
      <c r="AF561"/>
      <c r="AG561" s="254" t="s">
        <v>1178</v>
      </c>
      <c r="AH561" s="254"/>
      <c r="AI561" s="254">
        <v>933448648</v>
      </c>
      <c r="AJ561" s="254"/>
      <c r="AK561" s="254" t="s">
        <v>28</v>
      </c>
      <c r="AL561" s="249"/>
      <c r="AM561" s="249"/>
      <c r="AN561" s="249"/>
      <c r="AO561" s="254"/>
      <c r="AP561" s="254"/>
      <c r="AQ561" s="254"/>
      <c r="AR561" s="254"/>
      <c r="AS561" s="254"/>
      <c r="AT561" s="254"/>
      <c r="AU561" s="254"/>
      <c r="AV561" s="254"/>
      <c r="AW561" s="254">
        <v>5010064781</v>
      </c>
    </row>
    <row r="562" spans="1:49" ht="20.25" customHeight="1" x14ac:dyDescent="0.25">
      <c r="A562" s="251">
        <v>428956</v>
      </c>
      <c r="B562" s="251" t="s">
        <v>1620</v>
      </c>
      <c r="C562" s="251" t="s">
        <v>893</v>
      </c>
      <c r="D562" s="251" t="s">
        <v>919</v>
      </c>
      <c r="E562" t="s">
        <v>79</v>
      </c>
      <c r="F562" s="252">
        <v>37714</v>
      </c>
      <c r="G562" s="253" t="s">
        <v>933</v>
      </c>
      <c r="H562" s="253" t="s">
        <v>686</v>
      </c>
      <c r="I562" s="251" t="s">
        <v>112</v>
      </c>
      <c r="J562" s="253" t="s">
        <v>26</v>
      </c>
      <c r="K562" s="253">
        <v>2022</v>
      </c>
      <c r="L562" s="253" t="s">
        <v>74</v>
      </c>
      <c r="M562" t="s">
        <v>74</v>
      </c>
      <c r="O562" s="253"/>
      <c r="P562" s="253"/>
      <c r="Q562" s="253"/>
      <c r="R562" s="253"/>
      <c r="S562" s="253"/>
      <c r="T562" s="253"/>
      <c r="U562" s="253"/>
      <c r="V562" s="253"/>
      <c r="W562" s="253"/>
      <c r="X562" s="253"/>
      <c r="Y562" s="253"/>
      <c r="Z562" s="253"/>
      <c r="AA562" s="253"/>
      <c r="AB562"/>
      <c r="AC562" s="254"/>
      <c r="AD562"/>
      <c r="AE562" s="254"/>
      <c r="AF562"/>
      <c r="AG562" s="254" t="s">
        <v>74</v>
      </c>
      <c r="AH562" s="254"/>
      <c r="AI562" s="254">
        <v>980750806</v>
      </c>
      <c r="AJ562" s="254"/>
      <c r="AK562" s="254" t="s">
        <v>1621</v>
      </c>
      <c r="AL562" s="249"/>
      <c r="AM562" s="249"/>
      <c r="AN562" s="249"/>
      <c r="AO562" s="254"/>
      <c r="AP562" s="254"/>
      <c r="AQ562" s="254"/>
      <c r="AR562" s="254"/>
      <c r="AS562" s="254"/>
      <c r="AT562" s="254"/>
      <c r="AU562" s="254"/>
      <c r="AV562" s="254"/>
      <c r="AW562" s="254">
        <v>12010128635</v>
      </c>
    </row>
    <row r="563" spans="1:49" ht="20.25" customHeight="1" x14ac:dyDescent="0.25">
      <c r="A563" s="251">
        <v>428957</v>
      </c>
      <c r="B563" s="251" t="s">
        <v>1622</v>
      </c>
      <c r="C563" s="251" t="s">
        <v>257</v>
      </c>
      <c r="D563" s="251" t="s">
        <v>1623</v>
      </c>
      <c r="E563" t="s">
        <v>79</v>
      </c>
      <c r="F563" s="252">
        <v>33146</v>
      </c>
      <c r="G563" s="253" t="s">
        <v>1047</v>
      </c>
      <c r="H563" s="253" t="s">
        <v>685</v>
      </c>
      <c r="I563" s="251" t="s">
        <v>112</v>
      </c>
      <c r="J563" s="253" t="s">
        <v>26</v>
      </c>
      <c r="K563" s="253">
        <v>2008</v>
      </c>
      <c r="L563" s="253" t="s">
        <v>74</v>
      </c>
      <c r="M563" t="s">
        <v>74</v>
      </c>
      <c r="O563" s="253"/>
      <c r="P563" s="253"/>
      <c r="Q563" s="253"/>
      <c r="R563" s="253"/>
      <c r="S563" s="253"/>
      <c r="T563" s="253"/>
      <c r="U563" s="253"/>
      <c r="V563" s="253"/>
      <c r="W563" s="253"/>
      <c r="X563" s="253"/>
      <c r="Y563" s="253"/>
      <c r="Z563" s="253"/>
      <c r="AA563" s="253"/>
      <c r="AB563"/>
      <c r="AC563" s="254"/>
      <c r="AD563"/>
      <c r="AE563" s="254"/>
      <c r="AF563"/>
      <c r="AG563" s="254" t="s">
        <v>74</v>
      </c>
      <c r="AH563" s="254"/>
      <c r="AI563" s="254">
        <v>962759487</v>
      </c>
      <c r="AJ563" s="254"/>
      <c r="AK563" s="254" t="s">
        <v>28</v>
      </c>
      <c r="AL563" s="249"/>
      <c r="AM563" s="249"/>
      <c r="AN563" s="249"/>
      <c r="AO563" s="254"/>
      <c r="AP563" s="254"/>
      <c r="AQ563" s="254"/>
      <c r="AR563" s="254"/>
      <c r="AS563" s="254"/>
      <c r="AT563" s="254"/>
      <c r="AU563" s="254"/>
      <c r="AV563" s="254"/>
      <c r="AW563" s="254">
        <v>12010170731</v>
      </c>
    </row>
    <row r="564" spans="1:49" ht="20.25" customHeight="1" x14ac:dyDescent="0.25">
      <c r="A564" s="251">
        <v>428958</v>
      </c>
      <c r="B564" s="251" t="s">
        <v>1624</v>
      </c>
      <c r="C564" s="251" t="s">
        <v>447</v>
      </c>
      <c r="D564" s="251" t="s">
        <v>368</v>
      </c>
      <c r="E564" t="s">
        <v>79</v>
      </c>
      <c r="F564" s="252">
        <v>36227</v>
      </c>
      <c r="G564" s="253" t="s">
        <v>28</v>
      </c>
      <c r="H564" s="253" t="s">
        <v>686</v>
      </c>
      <c r="I564" s="251" t="s">
        <v>112</v>
      </c>
      <c r="J564" s="253" t="s">
        <v>23</v>
      </c>
      <c r="K564" s="253">
        <v>2017</v>
      </c>
      <c r="L564" s="253" t="s">
        <v>40</v>
      </c>
      <c r="M564" t="s">
        <v>76</v>
      </c>
      <c r="O564" s="253"/>
      <c r="P564" s="253"/>
      <c r="Q564" s="253"/>
      <c r="R564" s="253"/>
      <c r="S564" s="253"/>
      <c r="T564" s="253"/>
      <c r="U564" s="253"/>
      <c r="V564" s="253"/>
      <c r="W564" s="253"/>
      <c r="X564" s="253"/>
      <c r="Y564" s="253"/>
      <c r="Z564" s="253"/>
      <c r="AA564" s="253"/>
      <c r="AB564"/>
      <c r="AC564" s="254"/>
      <c r="AD564"/>
      <c r="AE564" s="254"/>
      <c r="AF564"/>
      <c r="AG564" s="254" t="s">
        <v>930</v>
      </c>
      <c r="AH564" s="254"/>
      <c r="AI564" s="254">
        <v>956752593</v>
      </c>
      <c r="AJ564" s="254"/>
      <c r="AK564" s="254" t="s">
        <v>28</v>
      </c>
      <c r="AL564" s="249"/>
      <c r="AM564" s="249"/>
      <c r="AN564" s="249"/>
      <c r="AO564" s="254"/>
      <c r="AP564" s="254"/>
      <c r="AQ564" s="254"/>
      <c r="AR564" s="254"/>
      <c r="AS564" s="254"/>
      <c r="AT564" s="254"/>
      <c r="AU564" s="254"/>
      <c r="AV564" s="254"/>
      <c r="AW564" s="254">
        <v>13130001464</v>
      </c>
    </row>
    <row r="565" spans="1:49" ht="20.25" customHeight="1" x14ac:dyDescent="0.25">
      <c r="A565" s="251">
        <v>428960</v>
      </c>
      <c r="B565" s="251" t="s">
        <v>1625</v>
      </c>
      <c r="C565" s="251" t="s">
        <v>948</v>
      </c>
      <c r="D565" s="251" t="s">
        <v>243</v>
      </c>
      <c r="E565" t="s">
        <v>80</v>
      </c>
      <c r="F565" s="252">
        <v>33528</v>
      </c>
      <c r="G565" s="253" t="s">
        <v>270</v>
      </c>
      <c r="H565" s="253" t="s">
        <v>685</v>
      </c>
      <c r="I565" s="251" t="s">
        <v>112</v>
      </c>
      <c r="J565" s="253" t="s">
        <v>23</v>
      </c>
      <c r="K565" s="253">
        <v>2009</v>
      </c>
      <c r="L565" s="253" t="s">
        <v>28</v>
      </c>
      <c r="M565" t="s">
        <v>40</v>
      </c>
      <c r="O565" s="253"/>
      <c r="P565" s="253"/>
      <c r="Q565" s="253"/>
      <c r="R565" s="253"/>
      <c r="S565" s="253"/>
      <c r="T565" s="253"/>
      <c r="U565" s="253"/>
      <c r="V565" s="253"/>
      <c r="W565" s="253"/>
      <c r="X565" s="253"/>
      <c r="Y565" s="253"/>
      <c r="Z565" s="253"/>
      <c r="AA565" s="253"/>
      <c r="AB565"/>
      <c r="AC565" s="254"/>
      <c r="AD565"/>
      <c r="AE565" s="254"/>
      <c r="AF565"/>
      <c r="AG565" s="254" t="s">
        <v>1178</v>
      </c>
      <c r="AH565" s="254"/>
      <c r="AI565" s="254">
        <v>951687559</v>
      </c>
      <c r="AJ565" s="254"/>
      <c r="AK565" s="254" t="s">
        <v>270</v>
      </c>
      <c r="AL565" s="249"/>
      <c r="AM565" s="249"/>
      <c r="AN565" s="249"/>
      <c r="AO565" s="254"/>
      <c r="AP565" s="254"/>
      <c r="AQ565" s="254"/>
      <c r="AR565" s="254"/>
      <c r="AS565" s="254"/>
      <c r="AT565" s="254"/>
      <c r="AU565" s="254"/>
      <c r="AV565" s="254"/>
      <c r="AW565" s="254">
        <v>3010065312</v>
      </c>
    </row>
    <row r="566" spans="1:49" ht="20.25" customHeight="1" x14ac:dyDescent="0.25">
      <c r="A566" s="251">
        <v>428961</v>
      </c>
      <c r="B566" s="251" t="s">
        <v>1626</v>
      </c>
      <c r="C566" s="251" t="s">
        <v>257</v>
      </c>
      <c r="D566" s="251" t="s">
        <v>929</v>
      </c>
      <c r="E566" t="s">
        <v>80</v>
      </c>
      <c r="F566" s="252">
        <v>35071</v>
      </c>
      <c r="G566" s="253" t="s">
        <v>1187</v>
      </c>
      <c r="H566" s="253" t="s">
        <v>685</v>
      </c>
      <c r="I566" s="251" t="s">
        <v>112</v>
      </c>
      <c r="J566" s="253" t="s">
        <v>23</v>
      </c>
      <c r="K566" s="253">
        <v>2013</v>
      </c>
      <c r="L566" s="253" t="s">
        <v>65</v>
      </c>
      <c r="M566" t="s">
        <v>65</v>
      </c>
      <c r="O566" s="253"/>
      <c r="P566" s="253"/>
      <c r="Q566" s="253"/>
      <c r="R566" s="253"/>
      <c r="S566" s="253"/>
      <c r="T566" s="253"/>
      <c r="U566" s="253"/>
      <c r="V566" s="253"/>
      <c r="W566" s="253"/>
      <c r="X566" s="253"/>
      <c r="Y566" s="253"/>
      <c r="Z566" s="253"/>
      <c r="AA566" s="253"/>
      <c r="AB566"/>
      <c r="AC566" s="254"/>
      <c r="AD566"/>
      <c r="AE566" s="254"/>
      <c r="AF566"/>
      <c r="AG566" s="254" t="s">
        <v>1627</v>
      </c>
      <c r="AH566" s="254"/>
      <c r="AI566" s="254">
        <v>994688362</v>
      </c>
      <c r="AJ566" s="254"/>
      <c r="AK566" s="254" t="s">
        <v>28</v>
      </c>
      <c r="AL566" s="249"/>
      <c r="AM566" s="249"/>
      <c r="AN566" s="249"/>
      <c r="AO566" s="254"/>
      <c r="AP566" s="254"/>
      <c r="AQ566" s="254"/>
      <c r="AR566" s="254"/>
      <c r="AS566" s="254"/>
      <c r="AT566" s="254"/>
      <c r="AU566" s="254"/>
      <c r="AV566" s="254"/>
      <c r="AW566" s="254">
        <v>8090128936</v>
      </c>
    </row>
    <row r="567" spans="1:49" ht="20.25" customHeight="1" x14ac:dyDescent="0.25">
      <c r="A567" s="251">
        <v>428962</v>
      </c>
      <c r="B567" s="251" t="s">
        <v>1628</v>
      </c>
      <c r="C567" s="251" t="s">
        <v>257</v>
      </c>
      <c r="D567" s="251" t="s">
        <v>1629</v>
      </c>
      <c r="E567" t="s">
        <v>80</v>
      </c>
      <c r="F567" s="252">
        <v>36555</v>
      </c>
      <c r="G567" s="253" t="s">
        <v>28</v>
      </c>
      <c r="H567" s="253" t="s">
        <v>25</v>
      </c>
      <c r="I567" s="251" t="s">
        <v>112</v>
      </c>
      <c r="J567" s="253" t="s">
        <v>26</v>
      </c>
      <c r="K567" s="253">
        <v>2020</v>
      </c>
      <c r="L567" s="253" t="s">
        <v>28</v>
      </c>
      <c r="M567" t="s">
        <v>78</v>
      </c>
      <c r="O567" s="253"/>
      <c r="P567" s="253"/>
      <c r="Q567" s="253"/>
      <c r="R567" s="253"/>
      <c r="S567" s="253"/>
      <c r="T567" s="253"/>
      <c r="U567" s="253"/>
      <c r="V567" s="253"/>
      <c r="W567" s="253"/>
      <c r="X567" s="253"/>
      <c r="Y567" s="253"/>
      <c r="Z567" s="253"/>
      <c r="AA567" s="253"/>
      <c r="AB567"/>
      <c r="AC567" s="254"/>
      <c r="AD567"/>
      <c r="AE567" s="254"/>
      <c r="AF567"/>
      <c r="AG567" s="254" t="s">
        <v>1186</v>
      </c>
      <c r="AH567" s="254"/>
      <c r="AI567" s="254">
        <v>997084390</v>
      </c>
      <c r="AJ567" s="254"/>
      <c r="AK567" s="254" t="s">
        <v>1630</v>
      </c>
      <c r="AL567" s="249"/>
      <c r="AM567" s="249"/>
      <c r="AN567" s="249"/>
      <c r="AO567" s="254"/>
      <c r="AP567" s="254"/>
      <c r="AQ567" s="254"/>
      <c r="AR567" s="254"/>
      <c r="AS567" s="254"/>
      <c r="AT567" s="254"/>
      <c r="AU567" s="254"/>
      <c r="AV567" s="254"/>
      <c r="AW567" s="254">
        <v>14010086207</v>
      </c>
    </row>
    <row r="568" spans="1:49" ht="20.25" customHeight="1" x14ac:dyDescent="0.25">
      <c r="A568" s="251">
        <v>428963</v>
      </c>
      <c r="B568" s="251" t="s">
        <v>1631</v>
      </c>
      <c r="C568" s="251" t="s">
        <v>517</v>
      </c>
      <c r="D568" s="251" t="s">
        <v>530</v>
      </c>
      <c r="E568" t="s">
        <v>79</v>
      </c>
      <c r="F568" s="252">
        <v>38006</v>
      </c>
      <c r="G568" s="253" t="s">
        <v>248</v>
      </c>
      <c r="H568" s="253" t="s">
        <v>707</v>
      </c>
      <c r="I568" s="251" t="s">
        <v>112</v>
      </c>
      <c r="J568" s="253" t="s">
        <v>26</v>
      </c>
      <c r="K568" s="253">
        <v>2023</v>
      </c>
      <c r="L568" s="253" t="s">
        <v>78</v>
      </c>
      <c r="M568" t="s">
        <v>40</v>
      </c>
      <c r="O568" s="253"/>
      <c r="P568" s="253"/>
      <c r="Q568" s="253"/>
      <c r="R568" s="253"/>
      <c r="S568" s="253"/>
      <c r="T568" s="253"/>
      <c r="U568" s="253"/>
      <c r="V568" s="253"/>
      <c r="W568" s="253"/>
      <c r="X568" s="253"/>
      <c r="Y568" s="253"/>
      <c r="Z568" s="253"/>
      <c r="AA568" s="253"/>
      <c r="AB568"/>
      <c r="AC568" s="254"/>
      <c r="AD568"/>
      <c r="AE568" s="254"/>
      <c r="AF568"/>
      <c r="AG568" s="254" t="s">
        <v>1632</v>
      </c>
      <c r="AH568" s="254"/>
      <c r="AI568" s="254">
        <v>946591898</v>
      </c>
      <c r="AJ568" s="254"/>
      <c r="AK568" s="254" t="s">
        <v>892</v>
      </c>
      <c r="AL568" s="249"/>
      <c r="AM568" s="249"/>
      <c r="AN568" s="249"/>
      <c r="AO568" s="254"/>
      <c r="AP568" s="254"/>
      <c r="AQ568" s="254"/>
      <c r="AR568" s="254"/>
      <c r="AS568" s="254"/>
      <c r="AT568" s="254"/>
      <c r="AU568" s="254"/>
      <c r="AV568" s="254"/>
      <c r="AW568" s="254">
        <v>3320061767</v>
      </c>
    </row>
    <row r="569" spans="1:49" ht="20.25" customHeight="1" x14ac:dyDescent="0.25">
      <c r="A569" s="251">
        <v>428964</v>
      </c>
      <c r="B569" s="251" t="s">
        <v>1633</v>
      </c>
      <c r="C569" s="251" t="s">
        <v>304</v>
      </c>
      <c r="D569" s="251" t="s">
        <v>359</v>
      </c>
      <c r="E569" t="s">
        <v>79</v>
      </c>
      <c r="F569" s="252">
        <v>38443</v>
      </c>
      <c r="G569" s="253" t="s">
        <v>28</v>
      </c>
      <c r="H569" s="253" t="s">
        <v>685</v>
      </c>
      <c r="I569" s="251" t="s">
        <v>112</v>
      </c>
      <c r="J569" s="253" t="s">
        <v>26</v>
      </c>
      <c r="K569" s="253">
        <v>2024</v>
      </c>
      <c r="L569" s="253" t="s">
        <v>40</v>
      </c>
      <c r="M569" t="s">
        <v>40</v>
      </c>
      <c r="O569" s="253"/>
      <c r="P569" s="253"/>
      <c r="Q569" s="253"/>
      <c r="R569" s="253"/>
      <c r="S569" s="253"/>
      <c r="T569" s="253"/>
      <c r="U569" s="253"/>
      <c r="V569" s="253"/>
      <c r="W569" s="253"/>
      <c r="X569" s="253"/>
      <c r="Y569" s="253"/>
      <c r="Z569" s="253"/>
      <c r="AA569" s="253"/>
      <c r="AB569"/>
      <c r="AC569" s="254"/>
      <c r="AD569"/>
      <c r="AE569" s="254"/>
      <c r="AF569"/>
      <c r="AG569" s="254" t="s">
        <v>270</v>
      </c>
      <c r="AH569" s="254"/>
      <c r="AI569" s="254">
        <v>969075893</v>
      </c>
      <c r="AJ569" s="254"/>
      <c r="AK569" s="254" t="s">
        <v>40</v>
      </c>
      <c r="AL569" s="249"/>
      <c r="AM569" s="249"/>
      <c r="AN569" s="249"/>
      <c r="AO569" s="254"/>
      <c r="AP569" s="254"/>
      <c r="AQ569" s="254"/>
      <c r="AR569" s="254"/>
      <c r="AS569" s="254"/>
      <c r="AT569" s="254"/>
      <c r="AU569" s="254"/>
      <c r="AV569" s="254"/>
      <c r="AW569" s="254">
        <v>3030065416</v>
      </c>
    </row>
    <row r="570" spans="1:49" ht="20.25" customHeight="1" x14ac:dyDescent="0.25">
      <c r="A570" s="251">
        <v>428965</v>
      </c>
      <c r="B570" s="251" t="s">
        <v>1634</v>
      </c>
      <c r="C570" s="251" t="s">
        <v>272</v>
      </c>
      <c r="D570" s="251" t="s">
        <v>644</v>
      </c>
      <c r="E570" t="s">
        <v>80</v>
      </c>
      <c r="F570" s="252">
        <v>30317</v>
      </c>
      <c r="G570" s="253" t="s">
        <v>1635</v>
      </c>
      <c r="H570" s="253" t="s">
        <v>714</v>
      </c>
      <c r="I570" s="251" t="s">
        <v>112</v>
      </c>
      <c r="J570" s="253" t="s">
        <v>26</v>
      </c>
      <c r="K570" s="253">
        <v>2002</v>
      </c>
      <c r="L570" s="253" t="s">
        <v>70</v>
      </c>
      <c r="M570" t="s">
        <v>70</v>
      </c>
      <c r="O570" s="253"/>
      <c r="P570" s="253"/>
      <c r="Q570" s="253"/>
      <c r="R570" s="253"/>
      <c r="S570" s="253"/>
      <c r="T570" s="253"/>
      <c r="U570" s="253"/>
      <c r="V570" s="253"/>
      <c r="W570" s="253"/>
      <c r="X570" s="253"/>
      <c r="Y570" s="253"/>
      <c r="Z570" s="253"/>
      <c r="AA570" s="253"/>
      <c r="AB570"/>
      <c r="AC570" s="254"/>
      <c r="AD570"/>
      <c r="AE570" s="254"/>
      <c r="AF570"/>
      <c r="AG570" s="254" t="s">
        <v>1402</v>
      </c>
      <c r="AH570" s="254"/>
      <c r="AI570" s="254">
        <v>985727328</v>
      </c>
      <c r="AJ570" s="254"/>
      <c r="AK570" s="254" t="s">
        <v>1636</v>
      </c>
      <c r="AL570" s="249"/>
      <c r="AM570" s="249"/>
      <c r="AN570" s="249"/>
      <c r="AO570" s="254"/>
      <c r="AP570" s="254"/>
      <c r="AQ570" s="254"/>
      <c r="AR570" s="254"/>
      <c r="AS570" s="254"/>
      <c r="AT570" s="254"/>
      <c r="AU570" s="254"/>
      <c r="AV570" s="254"/>
      <c r="AW570" s="254">
        <v>10160062790</v>
      </c>
    </row>
    <row r="571" spans="1:49" ht="20.25" customHeight="1" x14ac:dyDescent="0.25">
      <c r="A571" s="251">
        <v>428966</v>
      </c>
      <c r="B571" s="251" t="s">
        <v>1637</v>
      </c>
      <c r="C571" s="251" t="s">
        <v>580</v>
      </c>
      <c r="D571" s="251" t="s">
        <v>413</v>
      </c>
      <c r="E571" t="s">
        <v>80</v>
      </c>
      <c r="F571" s="252">
        <v>38053</v>
      </c>
      <c r="G571" s="253" t="s">
        <v>28</v>
      </c>
      <c r="H571" s="253" t="s">
        <v>1638</v>
      </c>
      <c r="I571" s="251" t="s">
        <v>112</v>
      </c>
      <c r="J571" s="253" t="s">
        <v>23</v>
      </c>
      <c r="K571" s="253">
        <v>2022</v>
      </c>
      <c r="L571" s="253" t="s">
        <v>28</v>
      </c>
      <c r="M571" t="s">
        <v>28</v>
      </c>
      <c r="O571" s="253"/>
      <c r="P571" s="253"/>
      <c r="Q571" s="253"/>
      <c r="R571" s="253"/>
      <c r="S571" s="253"/>
      <c r="T571" s="253"/>
      <c r="U571" s="253"/>
      <c r="V571" s="253"/>
      <c r="W571" s="253"/>
      <c r="X571" s="253"/>
      <c r="Y571" s="253"/>
      <c r="Z571" s="253"/>
      <c r="AA571" s="253"/>
      <c r="AB571"/>
      <c r="AC571" s="254"/>
      <c r="AD571"/>
      <c r="AE571" s="254"/>
      <c r="AF571"/>
      <c r="AG571" s="254" t="s">
        <v>1639</v>
      </c>
      <c r="AH571" s="254"/>
      <c r="AI571" s="254">
        <v>930322014</v>
      </c>
      <c r="AJ571" s="254"/>
      <c r="AK571" s="254" t="s">
        <v>28</v>
      </c>
      <c r="AL571" s="249"/>
      <c r="AM571" s="249"/>
      <c r="AN571" s="249"/>
      <c r="AO571" s="254"/>
      <c r="AP571" s="254"/>
      <c r="AQ571" s="254"/>
      <c r="AR571" s="254"/>
      <c r="AS571" s="254"/>
      <c r="AT571" s="254"/>
      <c r="AU571" s="254"/>
      <c r="AV571" s="254"/>
      <c r="AW571" s="254">
        <v>1010101010</v>
      </c>
    </row>
    <row r="572" spans="1:49" ht="20.25" customHeight="1" x14ac:dyDescent="0.25">
      <c r="A572" s="251">
        <v>428967</v>
      </c>
      <c r="B572" s="251" t="s">
        <v>1640</v>
      </c>
      <c r="C572" s="251" t="s">
        <v>1641</v>
      </c>
      <c r="D572" s="251" t="s">
        <v>1642</v>
      </c>
      <c r="E572" t="s">
        <v>80</v>
      </c>
      <c r="F572" s="252">
        <v>31256</v>
      </c>
      <c r="G572" s="253" t="s">
        <v>74</v>
      </c>
      <c r="H572" s="253" t="s">
        <v>685</v>
      </c>
      <c r="I572" s="251" t="s">
        <v>112</v>
      </c>
      <c r="J572" s="253" t="s">
        <v>23</v>
      </c>
      <c r="K572" s="253">
        <v>2003</v>
      </c>
      <c r="L572" s="253" t="s">
        <v>655</v>
      </c>
      <c r="M572" t="s">
        <v>74</v>
      </c>
      <c r="O572" s="253"/>
      <c r="P572" s="253"/>
      <c r="Q572" s="253"/>
      <c r="R572" s="253"/>
      <c r="S572" s="253"/>
      <c r="T572" s="253"/>
      <c r="U572" s="253"/>
      <c r="V572" s="253"/>
      <c r="W572" s="253"/>
      <c r="X572" s="253"/>
      <c r="Y572" s="253"/>
      <c r="Z572" s="253"/>
      <c r="AA572" s="253"/>
      <c r="AB572"/>
      <c r="AC572" s="254"/>
      <c r="AD572"/>
      <c r="AE572" s="254"/>
      <c r="AF572"/>
      <c r="AG572" s="254" t="s">
        <v>1178</v>
      </c>
      <c r="AH572" s="254"/>
      <c r="AI572" s="254">
        <v>936674283</v>
      </c>
      <c r="AJ572" s="254"/>
      <c r="AK572" s="254" t="s">
        <v>28</v>
      </c>
      <c r="AL572" s="249"/>
      <c r="AM572" s="249"/>
      <c r="AN572" s="249"/>
      <c r="AO572" s="254"/>
      <c r="AP572" s="254"/>
      <c r="AQ572" s="254"/>
      <c r="AR572" s="254"/>
      <c r="AS572" s="254"/>
      <c r="AT572" s="254"/>
      <c r="AU572" s="254"/>
      <c r="AV572" s="254"/>
      <c r="AW572" s="254">
        <v>12010033079</v>
      </c>
    </row>
    <row r="573" spans="1:49" ht="20.25" customHeight="1" x14ac:dyDescent="0.25">
      <c r="A573" s="251">
        <v>428968</v>
      </c>
      <c r="B573" s="251" t="s">
        <v>1643</v>
      </c>
      <c r="C573" s="251" t="s">
        <v>343</v>
      </c>
      <c r="D573" s="251" t="s">
        <v>289</v>
      </c>
      <c r="E573" t="s">
        <v>79</v>
      </c>
      <c r="F573" s="252">
        <v>34724</v>
      </c>
      <c r="G573" s="253" t="s">
        <v>424</v>
      </c>
      <c r="H573" s="253" t="s">
        <v>686</v>
      </c>
      <c r="I573" s="251" t="s">
        <v>112</v>
      </c>
      <c r="J573" s="253" t="s">
        <v>23</v>
      </c>
      <c r="K573" s="253">
        <v>2013</v>
      </c>
      <c r="L573" s="253" t="s">
        <v>28</v>
      </c>
      <c r="M573" t="s">
        <v>40</v>
      </c>
      <c r="O573" s="253"/>
      <c r="P573" s="253"/>
      <c r="Q573" s="253"/>
      <c r="R573" s="253"/>
      <c r="S573" s="253"/>
      <c r="T573" s="253"/>
      <c r="U573" s="253"/>
      <c r="V573" s="253"/>
      <c r="W573" s="253"/>
      <c r="X573" s="253"/>
      <c r="Y573" s="253"/>
      <c r="Z573" s="253"/>
      <c r="AA573" s="253"/>
      <c r="AB573"/>
      <c r="AC573" s="254"/>
      <c r="AD573"/>
      <c r="AE573" s="254"/>
      <c r="AF573"/>
      <c r="AG573" s="254" t="s">
        <v>1178</v>
      </c>
      <c r="AH573" s="254"/>
      <c r="AI573" s="254">
        <v>951343847</v>
      </c>
      <c r="AJ573" s="254"/>
      <c r="AK573" s="254" t="s">
        <v>424</v>
      </c>
      <c r="AL573" s="249"/>
      <c r="AM573" s="249"/>
      <c r="AN573" s="249"/>
      <c r="AO573" s="254"/>
      <c r="AP573" s="254"/>
      <c r="AQ573" s="254"/>
      <c r="AR573" s="254"/>
      <c r="AS573" s="254"/>
      <c r="AT573" s="254"/>
      <c r="AU573" s="254"/>
      <c r="AV573" s="254"/>
      <c r="AW573" s="254">
        <v>3110082994</v>
      </c>
    </row>
    <row r="574" spans="1:49" ht="20.25" customHeight="1" x14ac:dyDescent="0.25">
      <c r="A574" s="251">
        <v>428969</v>
      </c>
      <c r="B574" s="251" t="s">
        <v>1644</v>
      </c>
      <c r="C574" s="251" t="s">
        <v>354</v>
      </c>
      <c r="D574" s="251" t="s">
        <v>445</v>
      </c>
      <c r="E574" t="s">
        <v>80</v>
      </c>
      <c r="F574" s="252">
        <v>34700</v>
      </c>
      <c r="G574" s="253" t="s">
        <v>28</v>
      </c>
      <c r="H574" s="253" t="s">
        <v>685</v>
      </c>
      <c r="I574" s="251" t="s">
        <v>112</v>
      </c>
      <c r="J574" s="253" t="s">
        <v>26</v>
      </c>
      <c r="K574" s="253">
        <v>2006</v>
      </c>
      <c r="L574" s="253" t="s">
        <v>40</v>
      </c>
      <c r="M574" t="s">
        <v>28</v>
      </c>
      <c r="O574" s="253"/>
      <c r="P574" s="253"/>
      <c r="Q574" s="253"/>
      <c r="R574" s="253"/>
      <c r="S574" s="253"/>
      <c r="T574" s="253"/>
      <c r="U574" s="253"/>
      <c r="V574" s="253"/>
      <c r="W574" s="253"/>
      <c r="X574" s="253"/>
      <c r="Y574" s="253"/>
      <c r="Z574" s="253"/>
      <c r="AA574" s="253"/>
      <c r="AB574"/>
      <c r="AC574" s="254"/>
      <c r="AD574"/>
      <c r="AE574" s="254"/>
      <c r="AF574"/>
      <c r="AG574" s="254" t="s">
        <v>1178</v>
      </c>
      <c r="AH574" s="254"/>
      <c r="AI574" s="254">
        <v>930977013</v>
      </c>
      <c r="AJ574" s="254"/>
      <c r="AK574" s="254" t="s">
        <v>520</v>
      </c>
      <c r="AL574" s="249"/>
      <c r="AM574" s="249"/>
      <c r="AN574" s="249"/>
      <c r="AO574" s="254"/>
      <c r="AP574" s="254"/>
      <c r="AQ574" s="254"/>
      <c r="AR574" s="254"/>
      <c r="AS574" s="254"/>
      <c r="AT574" s="254"/>
      <c r="AU574" s="254"/>
      <c r="AV574" s="254"/>
      <c r="AW574" s="254">
        <v>1030344306</v>
      </c>
    </row>
    <row r="575" spans="1:49" ht="20.25" customHeight="1" x14ac:dyDescent="0.25">
      <c r="A575" s="251">
        <v>428970</v>
      </c>
      <c r="B575" s="251" t="s">
        <v>1645</v>
      </c>
      <c r="C575" s="251" t="s">
        <v>503</v>
      </c>
      <c r="D575" s="251" t="s">
        <v>576</v>
      </c>
      <c r="E575" t="s">
        <v>79</v>
      </c>
      <c r="F575" s="252">
        <v>31199</v>
      </c>
      <c r="G575" s="253" t="s">
        <v>28</v>
      </c>
      <c r="H575" s="253" t="s">
        <v>687</v>
      </c>
      <c r="I575" s="251" t="s">
        <v>112</v>
      </c>
      <c r="J575" s="253" t="s">
        <v>26</v>
      </c>
      <c r="K575" s="253">
        <v>2003</v>
      </c>
      <c r="L575" s="253" t="s">
        <v>28</v>
      </c>
      <c r="M575" t="s">
        <v>28</v>
      </c>
      <c r="O575" s="253"/>
      <c r="P575" s="253"/>
      <c r="Q575" s="253"/>
      <c r="R575" s="253"/>
      <c r="S575" s="253"/>
      <c r="T575" s="253"/>
      <c r="U575" s="253"/>
      <c r="V575" s="253"/>
      <c r="W575" s="253"/>
      <c r="X575" s="253"/>
      <c r="Y575" s="253"/>
      <c r="Z575" s="253"/>
      <c r="AA575" s="253"/>
      <c r="AB575"/>
      <c r="AC575" s="254"/>
      <c r="AD575"/>
      <c r="AE575" s="254"/>
      <c r="AF575"/>
      <c r="AG575" s="254" t="s">
        <v>1182</v>
      </c>
      <c r="AH575" s="254"/>
      <c r="AI575" s="254">
        <v>966142708</v>
      </c>
      <c r="AJ575" s="254"/>
      <c r="AK575" s="254" t="s">
        <v>28</v>
      </c>
      <c r="AL575" s="249"/>
      <c r="AM575" s="249"/>
      <c r="AN575" s="249"/>
      <c r="AO575" s="254"/>
      <c r="AP575" s="254"/>
      <c r="AQ575" s="254"/>
      <c r="AR575" s="254"/>
      <c r="AS575" s="254"/>
      <c r="AT575" s="254"/>
      <c r="AU575" s="254"/>
      <c r="AV575" s="254"/>
      <c r="AW575" s="254">
        <v>1020216032</v>
      </c>
    </row>
    <row r="576" spans="1:49" ht="20.25" customHeight="1" x14ac:dyDescent="0.25">
      <c r="A576" s="251">
        <v>428971</v>
      </c>
      <c r="B576" s="251" t="s">
        <v>1646</v>
      </c>
      <c r="C576" s="251" t="s">
        <v>257</v>
      </c>
      <c r="D576" s="251" t="s">
        <v>880</v>
      </c>
      <c r="E576" t="s">
        <v>79</v>
      </c>
      <c r="F576" s="252">
        <v>29471</v>
      </c>
      <c r="G576" s="253" t="s">
        <v>1647</v>
      </c>
      <c r="H576" s="253" t="s">
        <v>686</v>
      </c>
      <c r="I576" s="251" t="s">
        <v>112</v>
      </c>
      <c r="J576" s="253" t="s">
        <v>23</v>
      </c>
      <c r="K576" s="253">
        <v>2001</v>
      </c>
      <c r="L576" s="253" t="s">
        <v>65</v>
      </c>
      <c r="M576" t="s">
        <v>65</v>
      </c>
      <c r="O576" s="253"/>
      <c r="P576" s="253"/>
      <c r="Q576" s="253"/>
      <c r="R576" s="253"/>
      <c r="S576" s="253"/>
      <c r="T576" s="253"/>
      <c r="U576" s="253"/>
      <c r="V576" s="253"/>
      <c r="W576" s="253"/>
      <c r="X576" s="253"/>
      <c r="Y576" s="253"/>
      <c r="Z576" s="253"/>
      <c r="AA576" s="253"/>
      <c r="AB576"/>
      <c r="AC576" s="254"/>
      <c r="AD576"/>
      <c r="AE576" s="254"/>
      <c r="AF576"/>
      <c r="AG576" s="254" t="s">
        <v>1647</v>
      </c>
      <c r="AH576" s="254"/>
      <c r="AI576" s="254">
        <v>952151946</v>
      </c>
      <c r="AJ576" s="254"/>
      <c r="AK576" s="254" t="s">
        <v>28</v>
      </c>
      <c r="AL576" s="249"/>
      <c r="AM576" s="249"/>
      <c r="AN576" s="249"/>
      <c r="AO576" s="254"/>
      <c r="AP576" s="254"/>
      <c r="AQ576" s="254"/>
      <c r="AR576" s="254"/>
      <c r="AS576" s="254"/>
      <c r="AT576" s="254"/>
      <c r="AU576" s="254"/>
      <c r="AV576" s="254"/>
      <c r="AW576" s="254">
        <v>8100150604</v>
      </c>
    </row>
    <row r="577" spans="1:49" ht="20.25" customHeight="1" x14ac:dyDescent="0.25">
      <c r="A577" s="251">
        <v>428972</v>
      </c>
      <c r="B577" s="251" t="s">
        <v>1648</v>
      </c>
      <c r="C577" s="251" t="s">
        <v>1649</v>
      </c>
      <c r="D577" s="251" t="s">
        <v>403</v>
      </c>
      <c r="E577" t="s">
        <v>80</v>
      </c>
      <c r="F577" s="252">
        <v>36537</v>
      </c>
      <c r="G577" s="253" t="s">
        <v>270</v>
      </c>
      <c r="H577" s="253" t="s">
        <v>685</v>
      </c>
      <c r="I577" s="251" t="s">
        <v>112</v>
      </c>
      <c r="J577" s="253" t="s">
        <v>26</v>
      </c>
      <c r="K577" s="253">
        <v>2020</v>
      </c>
      <c r="L577" s="253" t="s">
        <v>40</v>
      </c>
      <c r="M577" t="s">
        <v>40</v>
      </c>
      <c r="O577" s="253"/>
      <c r="P577" s="253"/>
      <c r="Q577" s="253"/>
      <c r="R577" s="253"/>
      <c r="S577" s="253"/>
      <c r="T577" s="253"/>
      <c r="U577" s="253"/>
      <c r="V577" s="253"/>
      <c r="W577" s="253"/>
      <c r="X577" s="253"/>
      <c r="Y577" s="253"/>
      <c r="Z577" s="253"/>
      <c r="AA577" s="253"/>
      <c r="AB577"/>
      <c r="AC577" s="254"/>
      <c r="AD577"/>
      <c r="AE577" s="254"/>
      <c r="AF577"/>
      <c r="AG577" s="254" t="s">
        <v>1178</v>
      </c>
      <c r="AH577" s="254"/>
      <c r="AI577" s="254">
        <v>953574505</v>
      </c>
      <c r="AJ577" s="254"/>
      <c r="AK577" s="254" t="s">
        <v>297</v>
      </c>
      <c r="AL577" s="249"/>
      <c r="AM577" s="249"/>
      <c r="AN577" s="249"/>
      <c r="AO577" s="254"/>
      <c r="AP577" s="254"/>
      <c r="AQ577" s="254"/>
      <c r="AR577" s="254"/>
      <c r="AS577" s="254"/>
      <c r="AT577" s="254"/>
      <c r="AU577" s="254"/>
      <c r="AV577" s="254"/>
      <c r="AW577" s="254">
        <v>3010179966</v>
      </c>
    </row>
    <row r="578" spans="1:49" ht="20.25" customHeight="1" x14ac:dyDescent="0.25">
      <c r="A578" s="251">
        <v>428973</v>
      </c>
      <c r="B578" s="251" t="s">
        <v>1650</v>
      </c>
      <c r="C578" s="251" t="s">
        <v>1651</v>
      </c>
      <c r="D578" s="251" t="s">
        <v>479</v>
      </c>
      <c r="E578" t="s">
        <v>80</v>
      </c>
      <c r="F578" s="252">
        <v>32387</v>
      </c>
      <c r="G578" s="253" t="s">
        <v>886</v>
      </c>
      <c r="H578" s="253" t="s">
        <v>25</v>
      </c>
      <c r="I578" s="251" t="s">
        <v>112</v>
      </c>
      <c r="J578" s="253" t="s">
        <v>23</v>
      </c>
      <c r="K578" s="253">
        <v>2007</v>
      </c>
      <c r="L578" s="253" t="s">
        <v>76</v>
      </c>
      <c r="M578" t="s">
        <v>76</v>
      </c>
      <c r="O578" s="253"/>
      <c r="P578" s="253"/>
      <c r="Q578" s="253"/>
      <c r="R578" s="253"/>
      <c r="S578" s="253"/>
      <c r="T578" s="253"/>
      <c r="U578" s="253"/>
      <c r="V578" s="253"/>
      <c r="W578" s="253"/>
      <c r="X578" s="253"/>
      <c r="Y578" s="253"/>
      <c r="Z578" s="253"/>
      <c r="AA578" s="253"/>
      <c r="AB578"/>
      <c r="AC578" s="254"/>
      <c r="AD578"/>
      <c r="AE578" s="254"/>
      <c r="AF578"/>
      <c r="AG578" s="254" t="s">
        <v>1178</v>
      </c>
      <c r="AH578" s="254"/>
      <c r="AI578" s="254">
        <v>997496077</v>
      </c>
      <c r="AJ578" s="254"/>
      <c r="AK578" s="254" t="s">
        <v>76</v>
      </c>
      <c r="AL578" s="249"/>
      <c r="AM578" s="249"/>
      <c r="AN578" s="249"/>
      <c r="AO578" s="254"/>
      <c r="AP578" s="254"/>
      <c r="AQ578" s="254"/>
      <c r="AR578" s="254"/>
      <c r="AS578" s="254"/>
      <c r="AT578" s="254"/>
      <c r="AU578" s="254"/>
      <c r="AV578" s="254"/>
      <c r="AW578" s="254">
        <v>13030005524</v>
      </c>
    </row>
    <row r="579" spans="1:49" ht="20.25" customHeight="1" x14ac:dyDescent="0.25">
      <c r="A579" s="251">
        <v>428974</v>
      </c>
      <c r="B579" s="251" t="s">
        <v>1652</v>
      </c>
      <c r="C579" s="251" t="s">
        <v>968</v>
      </c>
      <c r="D579" s="251" t="s">
        <v>496</v>
      </c>
      <c r="E579" t="s">
        <v>79</v>
      </c>
      <c r="F579" s="252">
        <v>32324</v>
      </c>
      <c r="G579" s="253" t="s">
        <v>28</v>
      </c>
      <c r="H579" s="253" t="s">
        <v>683</v>
      </c>
      <c r="I579" s="251" t="s">
        <v>112</v>
      </c>
      <c r="J579" s="253" t="s">
        <v>26</v>
      </c>
      <c r="K579" s="253">
        <v>2006</v>
      </c>
      <c r="L579" s="253" t="s">
        <v>40</v>
      </c>
      <c r="M579" t="s">
        <v>74</v>
      </c>
      <c r="O579" s="253">
        <v>772</v>
      </c>
      <c r="P579" s="252">
        <v>45729</v>
      </c>
      <c r="Q579" s="253">
        <v>150000</v>
      </c>
      <c r="R579" s="253"/>
      <c r="S579" s="253"/>
      <c r="T579" s="253"/>
      <c r="U579" s="253"/>
      <c r="V579" s="253"/>
      <c r="W579" s="253"/>
      <c r="X579" s="253"/>
      <c r="Y579" s="253"/>
      <c r="Z579" s="253"/>
      <c r="AA579" s="253"/>
      <c r="AB579"/>
      <c r="AC579" s="254"/>
      <c r="AD579"/>
      <c r="AE579" s="254"/>
      <c r="AF579"/>
      <c r="AG579" s="254" t="s">
        <v>533</v>
      </c>
      <c r="AH579" s="254"/>
      <c r="AI579" s="254">
        <v>933992551</v>
      </c>
      <c r="AJ579" s="254"/>
      <c r="AK579" s="254" t="s">
        <v>1301</v>
      </c>
      <c r="AL579" s="249"/>
      <c r="AM579" s="249"/>
      <c r="AN579" s="249"/>
      <c r="AO579" s="254"/>
      <c r="AP579" s="254"/>
      <c r="AQ579" s="254"/>
      <c r="AR579" s="254"/>
      <c r="AS579" s="254"/>
      <c r="AT579" s="254"/>
      <c r="AU579" s="254"/>
      <c r="AV579" s="254"/>
      <c r="AW579" s="254">
        <v>12160004687</v>
      </c>
    </row>
    <row r="580" spans="1:49" ht="20.25" customHeight="1" x14ac:dyDescent="0.25">
      <c r="A580" s="251">
        <v>428975</v>
      </c>
      <c r="B580" s="251" t="s">
        <v>1653</v>
      </c>
      <c r="C580" s="251" t="s">
        <v>257</v>
      </c>
      <c r="D580" s="251" t="s">
        <v>964</v>
      </c>
      <c r="E580" t="s">
        <v>80</v>
      </c>
      <c r="F580" s="252">
        <v>37726</v>
      </c>
      <c r="G580" s="253" t="s">
        <v>348</v>
      </c>
      <c r="H580" s="253" t="s">
        <v>685</v>
      </c>
      <c r="I580" s="251" t="s">
        <v>112</v>
      </c>
      <c r="J580" s="253" t="s">
        <v>26</v>
      </c>
      <c r="K580" s="253">
        <v>2021</v>
      </c>
      <c r="L580" s="253" t="s">
        <v>40</v>
      </c>
      <c r="M580" t="s">
        <v>57</v>
      </c>
      <c r="O580" s="253"/>
      <c r="P580" s="253"/>
      <c r="Q580" s="253"/>
      <c r="R580" s="253"/>
      <c r="S580" s="253"/>
      <c r="T580" s="253"/>
      <c r="U580" s="253"/>
      <c r="V580" s="253"/>
      <c r="W580" s="253"/>
      <c r="X580" s="253"/>
      <c r="Y580" s="253"/>
      <c r="Z580" s="253"/>
      <c r="AA580" s="253"/>
      <c r="AB580"/>
      <c r="AC580" s="254"/>
      <c r="AD580"/>
      <c r="AE580" s="254"/>
      <c r="AF580"/>
      <c r="AG580" s="254" t="s">
        <v>1178</v>
      </c>
      <c r="AH580" s="254"/>
      <c r="AI580" s="254">
        <v>935318214</v>
      </c>
      <c r="AJ580" s="254"/>
      <c r="AK580" s="254" t="s">
        <v>1654</v>
      </c>
      <c r="AL580" s="249"/>
      <c r="AM580" s="249"/>
      <c r="AN580" s="249"/>
      <c r="AO580" s="254"/>
      <c r="AP580" s="254"/>
      <c r="AQ580" s="254"/>
      <c r="AR580" s="254"/>
      <c r="AS580" s="254"/>
      <c r="AT580" s="254"/>
      <c r="AU580" s="254"/>
      <c r="AV580" s="254"/>
      <c r="AW580" s="254">
        <v>6190010696</v>
      </c>
    </row>
    <row r="581" spans="1:49" ht="20.25" customHeight="1" x14ac:dyDescent="0.25">
      <c r="A581" s="251">
        <v>428976</v>
      </c>
      <c r="B581" s="251" t="s">
        <v>1655</v>
      </c>
      <c r="C581" s="251" t="s">
        <v>582</v>
      </c>
      <c r="D581" s="251" t="s">
        <v>359</v>
      </c>
      <c r="E581" t="s">
        <v>80</v>
      </c>
      <c r="F581" s="252">
        <v>35511</v>
      </c>
      <c r="G581" s="253" t="s">
        <v>28</v>
      </c>
      <c r="H581" s="253" t="s">
        <v>685</v>
      </c>
      <c r="I581" s="251" t="s">
        <v>112</v>
      </c>
      <c r="J581" s="253" t="s">
        <v>26</v>
      </c>
      <c r="K581" s="253">
        <v>2015</v>
      </c>
      <c r="L581" s="253" t="s">
        <v>40</v>
      </c>
      <c r="M581" t="s">
        <v>28</v>
      </c>
      <c r="O581" s="253"/>
      <c r="P581" s="253"/>
      <c r="Q581" s="253"/>
      <c r="R581" s="253"/>
      <c r="S581" s="253"/>
      <c r="T581" s="253"/>
      <c r="U581" s="253"/>
      <c r="V581" s="253"/>
      <c r="W581" s="253"/>
      <c r="X581" s="253"/>
      <c r="Y581" s="253"/>
      <c r="Z581" s="253"/>
      <c r="AA581" s="253"/>
      <c r="AB581"/>
      <c r="AC581" s="254"/>
      <c r="AD581"/>
      <c r="AE581" s="254"/>
      <c r="AF581"/>
      <c r="AG581" s="254" t="s">
        <v>1186</v>
      </c>
      <c r="AH581" s="254"/>
      <c r="AI581" s="254">
        <v>935966730</v>
      </c>
      <c r="AJ581" s="254"/>
      <c r="AK581" s="254" t="s">
        <v>604</v>
      </c>
      <c r="AL581" s="249"/>
      <c r="AM581" s="249"/>
      <c r="AN581" s="249"/>
      <c r="AO581" s="254"/>
      <c r="AP581" s="254"/>
      <c r="AQ581" s="254"/>
      <c r="AR581" s="254"/>
      <c r="AS581" s="254"/>
      <c r="AT581" s="254"/>
      <c r="AU581" s="254"/>
      <c r="AV581" s="254"/>
      <c r="AW581" s="254">
        <v>1040401262</v>
      </c>
    </row>
    <row r="582" spans="1:49" ht="20.25" customHeight="1" x14ac:dyDescent="0.25">
      <c r="A582" s="251">
        <v>428977</v>
      </c>
      <c r="B582" s="251" t="s">
        <v>1656</v>
      </c>
      <c r="C582" s="251" t="s">
        <v>350</v>
      </c>
      <c r="D582" s="251" t="s">
        <v>284</v>
      </c>
      <c r="E582" t="s">
        <v>79</v>
      </c>
      <c r="F582" s="252">
        <v>37276</v>
      </c>
      <c r="G582" s="253" t="s">
        <v>902</v>
      </c>
      <c r="H582" s="253" t="s">
        <v>683</v>
      </c>
      <c r="I582" s="251" t="s">
        <v>112</v>
      </c>
      <c r="J582" s="253" t="s">
        <v>26</v>
      </c>
      <c r="K582" s="253">
        <v>2021</v>
      </c>
      <c r="L582" s="253" t="s">
        <v>28</v>
      </c>
      <c r="M582" t="s">
        <v>40</v>
      </c>
      <c r="O582" s="253"/>
      <c r="P582" s="253"/>
      <c r="Q582" s="253"/>
      <c r="R582" s="253"/>
      <c r="S582" s="253"/>
      <c r="T582" s="253"/>
      <c r="U582" s="253"/>
      <c r="V582" s="253"/>
      <c r="W582" s="253"/>
      <c r="X582" s="253"/>
      <c r="Y582" s="253"/>
      <c r="Z582" s="253"/>
      <c r="AA582" s="253"/>
      <c r="AB582"/>
      <c r="AC582" s="254"/>
      <c r="AD582"/>
      <c r="AE582" s="254"/>
      <c r="AF582"/>
      <c r="AG582" s="254" t="s">
        <v>1186</v>
      </c>
      <c r="AH582" s="254"/>
      <c r="AI582" s="254">
        <v>959614491</v>
      </c>
      <c r="AJ582" s="254"/>
      <c r="AK582" s="254" t="s">
        <v>902</v>
      </c>
      <c r="AL582" s="249"/>
      <c r="AM582" s="249"/>
      <c r="AN582" s="249"/>
      <c r="AO582" s="254"/>
      <c r="AP582" s="254"/>
      <c r="AQ582" s="254"/>
      <c r="AR582" s="254"/>
      <c r="AS582" s="254"/>
      <c r="AT582" s="254"/>
      <c r="AU582" s="254"/>
      <c r="AV582" s="254"/>
      <c r="AW582" s="254">
        <v>3330027334</v>
      </c>
    </row>
    <row r="583" spans="1:49" ht="20.25" customHeight="1" x14ac:dyDescent="0.25">
      <c r="A583" s="251">
        <v>428978</v>
      </c>
      <c r="B583" s="251" t="s">
        <v>1657</v>
      </c>
      <c r="C583" s="251" t="s">
        <v>1658</v>
      </c>
      <c r="D583" s="251" t="s">
        <v>922</v>
      </c>
      <c r="E583" t="s">
        <v>80</v>
      </c>
      <c r="F583" s="252">
        <v>36911</v>
      </c>
      <c r="G583" s="253" t="s">
        <v>28</v>
      </c>
      <c r="H583" s="253" t="s">
        <v>707</v>
      </c>
      <c r="I583" s="251" t="s">
        <v>112</v>
      </c>
      <c r="J583" s="253" t="s">
        <v>26</v>
      </c>
      <c r="K583" s="253">
        <v>2018</v>
      </c>
      <c r="L583" s="253" t="s">
        <v>28</v>
      </c>
      <c r="M583" t="s">
        <v>28</v>
      </c>
      <c r="O583" s="253">
        <v>513</v>
      </c>
      <c r="P583" s="252">
        <v>45711</v>
      </c>
      <c r="Q583" s="253">
        <v>75000</v>
      </c>
      <c r="R583" s="253"/>
      <c r="S583" s="253"/>
      <c r="T583" s="253"/>
      <c r="U583" s="253"/>
      <c r="V583" s="253"/>
      <c r="W583" s="253"/>
      <c r="X583" s="253"/>
      <c r="Y583" s="253"/>
      <c r="Z583" s="253"/>
      <c r="AA583" s="253"/>
      <c r="AB583"/>
      <c r="AC583" s="254"/>
      <c r="AD583"/>
      <c r="AE583" s="254"/>
      <c r="AF583"/>
      <c r="AG583" s="254" t="s">
        <v>1186</v>
      </c>
      <c r="AH583" s="254"/>
      <c r="AI583" s="254">
        <v>935400744</v>
      </c>
      <c r="AJ583" s="254"/>
      <c r="AK583" s="254" t="s">
        <v>1183</v>
      </c>
      <c r="AL583" s="249"/>
      <c r="AM583" s="249"/>
      <c r="AN583" s="249"/>
      <c r="AO583" s="254"/>
      <c r="AP583" s="254"/>
      <c r="AQ583" s="254"/>
      <c r="AR583" s="254"/>
      <c r="AS583" s="254"/>
      <c r="AT583" s="254"/>
      <c r="AU583" s="254"/>
      <c r="AV583" s="254"/>
      <c r="AW583" s="254">
        <v>1030129110</v>
      </c>
    </row>
    <row r="584" spans="1:49" ht="20.25" customHeight="1" x14ac:dyDescent="0.25">
      <c r="A584" s="251">
        <v>428979</v>
      </c>
      <c r="B584" s="251" t="s">
        <v>1659</v>
      </c>
      <c r="C584" s="251" t="s">
        <v>858</v>
      </c>
      <c r="D584" s="251" t="s">
        <v>628</v>
      </c>
      <c r="E584" t="s">
        <v>80</v>
      </c>
      <c r="F584" s="252">
        <v>38353</v>
      </c>
      <c r="G584" s="253" t="s">
        <v>28</v>
      </c>
      <c r="H584" s="253" t="s">
        <v>25</v>
      </c>
      <c r="I584" s="251" t="s">
        <v>112</v>
      </c>
      <c r="J584" s="253" t="s">
        <v>23</v>
      </c>
      <c r="K584" s="253">
        <v>2023</v>
      </c>
      <c r="L584" s="253" t="s">
        <v>28</v>
      </c>
      <c r="M584" t="s">
        <v>28</v>
      </c>
      <c r="O584" s="253"/>
      <c r="P584" s="253"/>
      <c r="Q584" s="253"/>
      <c r="R584" s="253"/>
      <c r="S584" s="253"/>
      <c r="T584" s="253"/>
      <c r="U584" s="253"/>
      <c r="V584" s="253"/>
      <c r="W584" s="253"/>
      <c r="X584" s="253"/>
      <c r="Y584" s="253"/>
      <c r="Z584" s="253"/>
      <c r="AA584" s="253"/>
      <c r="AB584"/>
      <c r="AC584" s="254"/>
      <c r="AD584"/>
      <c r="AE584" s="254"/>
      <c r="AF584"/>
      <c r="AG584" s="254" t="s">
        <v>1178</v>
      </c>
      <c r="AH584" s="254"/>
      <c r="AI584" s="254">
        <v>983445456</v>
      </c>
      <c r="AJ584" s="254"/>
      <c r="AK584" s="254" t="s">
        <v>28</v>
      </c>
      <c r="AL584" s="249"/>
      <c r="AM584" s="249"/>
      <c r="AN584" s="249"/>
      <c r="AO584" s="254"/>
      <c r="AP584" s="254"/>
      <c r="AQ584" s="254"/>
      <c r="AR584" s="254"/>
      <c r="AS584" s="254"/>
      <c r="AT584" s="254"/>
      <c r="AU584" s="254"/>
      <c r="AV584" s="254"/>
      <c r="AW584" s="254">
        <v>1030350687</v>
      </c>
    </row>
    <row r="585" spans="1:49" ht="20.25" customHeight="1" x14ac:dyDescent="0.25">
      <c r="A585" s="251">
        <v>428980</v>
      </c>
      <c r="B585" s="251" t="s">
        <v>1660</v>
      </c>
      <c r="C585" s="251" t="s">
        <v>304</v>
      </c>
      <c r="D585" s="251" t="s">
        <v>426</v>
      </c>
      <c r="E585" t="s">
        <v>80</v>
      </c>
      <c r="F585" s="252">
        <v>38106</v>
      </c>
      <c r="G585" s="253" t="s">
        <v>28</v>
      </c>
      <c r="H585" s="253" t="s">
        <v>685</v>
      </c>
      <c r="I585" s="251" t="s">
        <v>112</v>
      </c>
      <c r="J585" s="253" t="s">
        <v>26</v>
      </c>
      <c r="K585" s="253">
        <v>2022</v>
      </c>
      <c r="L585" s="253" t="s">
        <v>28</v>
      </c>
      <c r="M585" t="s">
        <v>28</v>
      </c>
      <c r="O585" s="253"/>
      <c r="P585" s="253"/>
      <c r="Q585" s="253"/>
      <c r="R585" s="253"/>
      <c r="S585" s="253"/>
      <c r="T585" s="253"/>
      <c r="U585" s="253"/>
      <c r="V585" s="253"/>
      <c r="W585" s="253"/>
      <c r="X585" s="253"/>
      <c r="Y585" s="253"/>
      <c r="Z585" s="253"/>
      <c r="AA585" s="253"/>
      <c r="AB585"/>
      <c r="AC585" s="254"/>
      <c r="AD585"/>
      <c r="AE585" s="254"/>
      <c r="AF585"/>
      <c r="AG585" s="254" t="s">
        <v>1186</v>
      </c>
      <c r="AH585" s="254"/>
      <c r="AI585" s="254">
        <v>943925606</v>
      </c>
      <c r="AJ585" s="254"/>
      <c r="AK585" s="254" t="s">
        <v>1205</v>
      </c>
      <c r="AL585" s="249"/>
      <c r="AM585" s="249"/>
      <c r="AN585" s="249"/>
      <c r="AO585" s="254"/>
      <c r="AP585" s="254"/>
      <c r="AQ585" s="254"/>
      <c r="AR585" s="254"/>
      <c r="AS585" s="254"/>
      <c r="AT585" s="254"/>
      <c r="AU585" s="254"/>
      <c r="AV585" s="254"/>
      <c r="AW585" s="254">
        <v>1020343934</v>
      </c>
    </row>
    <row r="586" spans="1:49" ht="20.25" customHeight="1" x14ac:dyDescent="0.25">
      <c r="A586" s="251">
        <v>428981</v>
      </c>
      <c r="B586" s="251" t="s">
        <v>1661</v>
      </c>
      <c r="C586" s="251" t="s">
        <v>290</v>
      </c>
      <c r="D586" s="251" t="s">
        <v>1662</v>
      </c>
      <c r="E586" t="s">
        <v>80</v>
      </c>
      <c r="F586" s="252">
        <v>32928</v>
      </c>
      <c r="G586" s="253" t="s">
        <v>28</v>
      </c>
      <c r="H586" s="253" t="s">
        <v>25</v>
      </c>
      <c r="I586" s="251" t="s">
        <v>112</v>
      </c>
      <c r="J586" s="253" t="s">
        <v>23</v>
      </c>
      <c r="K586" s="253">
        <v>2008</v>
      </c>
      <c r="L586" s="253" t="s">
        <v>28</v>
      </c>
      <c r="M586" t="s">
        <v>28</v>
      </c>
      <c r="O586" s="253"/>
      <c r="P586" s="253"/>
      <c r="Q586" s="253"/>
      <c r="R586" s="253"/>
      <c r="S586" s="253"/>
      <c r="T586" s="253"/>
      <c r="U586" s="253"/>
      <c r="V586" s="253"/>
      <c r="W586" s="253"/>
      <c r="X586" s="253"/>
      <c r="Y586" s="253"/>
      <c r="Z586" s="253"/>
      <c r="AA586" s="253"/>
      <c r="AB586"/>
      <c r="AC586" s="254"/>
      <c r="AD586"/>
      <c r="AE586" s="254"/>
      <c r="AF586"/>
      <c r="AG586" s="254" t="s">
        <v>1186</v>
      </c>
      <c r="AH586" s="254"/>
      <c r="AI586" s="254">
        <v>969021073</v>
      </c>
      <c r="AJ586" s="254"/>
      <c r="AK586" s="254" t="s">
        <v>1663</v>
      </c>
      <c r="AL586" s="249"/>
      <c r="AM586" s="249"/>
      <c r="AN586" s="249"/>
      <c r="AO586" s="254"/>
      <c r="AP586" s="254"/>
      <c r="AQ586" s="254"/>
      <c r="AR586" s="254"/>
      <c r="AS586" s="254"/>
      <c r="AT586" s="254"/>
      <c r="AU586" s="254"/>
      <c r="AV586" s="254"/>
      <c r="AW586" s="254">
        <v>1030341686</v>
      </c>
    </row>
    <row r="587" spans="1:49" ht="20.25" customHeight="1" x14ac:dyDescent="0.25">
      <c r="A587" s="251">
        <v>428982</v>
      </c>
      <c r="B587" s="251" t="s">
        <v>1664</v>
      </c>
      <c r="C587" s="251" t="s">
        <v>245</v>
      </c>
      <c r="D587" s="251" t="s">
        <v>357</v>
      </c>
      <c r="E587" t="s">
        <v>80</v>
      </c>
      <c r="F587" s="252">
        <v>30317</v>
      </c>
      <c r="G587" s="253" t="s">
        <v>28</v>
      </c>
      <c r="H587" s="253" t="s">
        <v>686</v>
      </c>
      <c r="I587" s="251" t="s">
        <v>112</v>
      </c>
      <c r="J587" s="253" t="s">
        <v>26</v>
      </c>
      <c r="K587" s="253">
        <v>2003</v>
      </c>
      <c r="L587" s="253" t="s">
        <v>28</v>
      </c>
      <c r="M587" t="s">
        <v>28</v>
      </c>
      <c r="O587" s="253"/>
      <c r="P587" s="253"/>
      <c r="Q587" s="253"/>
      <c r="R587" s="253"/>
      <c r="S587" s="253"/>
      <c r="T587" s="253"/>
      <c r="U587" s="253"/>
      <c r="V587" s="253"/>
      <c r="W587" s="253"/>
      <c r="X587" s="253"/>
      <c r="Y587" s="253"/>
      <c r="Z587" s="253"/>
      <c r="AA587" s="253"/>
      <c r="AB587"/>
      <c r="AC587" s="254"/>
      <c r="AD587"/>
      <c r="AE587" s="254"/>
      <c r="AF587"/>
      <c r="AG587" s="254"/>
      <c r="AH587" s="254"/>
      <c r="AI587" s="254">
        <v>969146833</v>
      </c>
      <c r="AJ587" s="254"/>
      <c r="AK587" s="254" t="s">
        <v>28</v>
      </c>
      <c r="AL587" s="249"/>
      <c r="AM587" s="249"/>
      <c r="AN587" s="249"/>
      <c r="AO587" s="254"/>
      <c r="AP587" s="254"/>
      <c r="AQ587" s="254"/>
      <c r="AR587" s="254"/>
      <c r="AS587" s="254"/>
      <c r="AT587" s="254"/>
      <c r="AU587" s="254"/>
      <c r="AV587" s="254"/>
      <c r="AW587" s="254">
        <v>1030079324</v>
      </c>
    </row>
    <row r="588" spans="1:49" ht="20.25" customHeight="1" x14ac:dyDescent="0.25">
      <c r="A588" s="251">
        <v>428983</v>
      </c>
      <c r="B588" s="251" t="s">
        <v>1665</v>
      </c>
      <c r="C588" s="251" t="s">
        <v>259</v>
      </c>
      <c r="D588" s="251" t="s">
        <v>344</v>
      </c>
      <c r="E588" t="s">
        <v>79</v>
      </c>
      <c r="F588" s="252">
        <v>38078</v>
      </c>
      <c r="G588" s="253" t="s">
        <v>28</v>
      </c>
      <c r="H588" s="253" t="s">
        <v>685</v>
      </c>
      <c r="I588" s="251" t="s">
        <v>112</v>
      </c>
      <c r="J588" s="253" t="s">
        <v>26</v>
      </c>
      <c r="K588" s="253">
        <v>2023</v>
      </c>
      <c r="L588" s="253" t="s">
        <v>28</v>
      </c>
      <c r="M588" t="s">
        <v>50</v>
      </c>
      <c r="O588" s="253"/>
      <c r="P588" s="253"/>
      <c r="Q588" s="253"/>
      <c r="R588" s="253"/>
      <c r="S588" s="253"/>
      <c r="T588" s="253"/>
      <c r="U588" s="253"/>
      <c r="V588" s="253"/>
      <c r="W588" s="253"/>
      <c r="X588" s="253"/>
      <c r="Y588" s="253"/>
      <c r="Z588" s="253"/>
      <c r="AA588" s="253"/>
      <c r="AB588"/>
      <c r="AC588" s="254"/>
      <c r="AD588"/>
      <c r="AE588" s="254"/>
      <c r="AF588"/>
      <c r="AG588" s="254" t="s">
        <v>465</v>
      </c>
      <c r="AH588" s="254"/>
      <c r="AI588" s="254">
        <v>990457811</v>
      </c>
      <c r="AJ588" s="254"/>
      <c r="AK588" s="254" t="s">
        <v>28</v>
      </c>
      <c r="AL588" s="249"/>
      <c r="AM588" s="249"/>
      <c r="AN588" s="249"/>
      <c r="AO588" s="254"/>
      <c r="AP588" s="254"/>
      <c r="AQ588" s="254"/>
      <c r="AR588" s="254"/>
      <c r="AS588" s="254"/>
      <c r="AT588" s="254"/>
      <c r="AU588" s="254"/>
      <c r="AV588" s="254"/>
      <c r="AW588" s="254">
        <v>5160055055</v>
      </c>
    </row>
    <row r="589" spans="1:49" ht="20.25" customHeight="1" x14ac:dyDescent="0.25">
      <c r="A589" s="251">
        <v>428984</v>
      </c>
      <c r="B589" s="251" t="s">
        <v>1666</v>
      </c>
      <c r="C589" s="251" t="s">
        <v>1667</v>
      </c>
      <c r="D589" s="251" t="s">
        <v>324</v>
      </c>
      <c r="E589" t="s">
        <v>80</v>
      </c>
      <c r="F589" s="252">
        <v>32159</v>
      </c>
      <c r="G589" s="253" t="s">
        <v>28</v>
      </c>
      <c r="H589" s="253" t="s">
        <v>707</v>
      </c>
      <c r="I589" s="251" t="s">
        <v>112</v>
      </c>
      <c r="J589" s="253" t="s">
        <v>23</v>
      </c>
      <c r="K589" s="253">
        <v>2005</v>
      </c>
      <c r="L589" s="253" t="s">
        <v>28</v>
      </c>
      <c r="M589" t="s">
        <v>28</v>
      </c>
      <c r="O589" s="253"/>
      <c r="P589" s="253"/>
      <c r="Q589" s="253"/>
      <c r="R589" s="253"/>
      <c r="S589" s="253"/>
      <c r="T589" s="253"/>
      <c r="U589" s="253"/>
      <c r="V589" s="253"/>
      <c r="W589" s="253"/>
      <c r="X589" s="253"/>
      <c r="Y589" s="253"/>
      <c r="Z589" s="253"/>
      <c r="AA589" s="253"/>
      <c r="AB589"/>
      <c r="AC589" s="254"/>
      <c r="AD589"/>
      <c r="AE589" s="254"/>
      <c r="AF589"/>
      <c r="AG589" s="254" t="s">
        <v>1186</v>
      </c>
      <c r="AH589" s="254"/>
      <c r="AI589" s="254">
        <v>968686691</v>
      </c>
      <c r="AJ589" s="254"/>
      <c r="AK589" s="254" t="s">
        <v>1668</v>
      </c>
      <c r="AL589" s="249"/>
      <c r="AM589" s="249"/>
      <c r="AN589" s="249"/>
      <c r="AO589" s="254"/>
      <c r="AP589" s="254"/>
      <c r="AQ589" s="254"/>
      <c r="AR589" s="254"/>
      <c r="AS589" s="254"/>
      <c r="AT589" s="254"/>
      <c r="AU589" s="254"/>
      <c r="AV589" s="254"/>
      <c r="AW589" s="254">
        <v>1030076467</v>
      </c>
    </row>
    <row r="590" spans="1:49" ht="20.25" customHeight="1" x14ac:dyDescent="0.25">
      <c r="A590" s="251">
        <v>428985</v>
      </c>
      <c r="B590" s="251" t="s">
        <v>821</v>
      </c>
      <c r="C590" s="251" t="s">
        <v>485</v>
      </c>
      <c r="D590" s="251" t="s">
        <v>327</v>
      </c>
      <c r="E590" t="s">
        <v>80</v>
      </c>
      <c r="F590" s="252">
        <v>34936</v>
      </c>
      <c r="G590" s="253" t="s">
        <v>28</v>
      </c>
      <c r="H590" s="253" t="s">
        <v>685</v>
      </c>
      <c r="I590" s="251" t="s">
        <v>112</v>
      </c>
      <c r="J590" s="253" t="s">
        <v>26</v>
      </c>
      <c r="K590" s="253">
        <v>2015</v>
      </c>
      <c r="L590" s="253" t="s">
        <v>40</v>
      </c>
      <c r="M590" t="s">
        <v>28</v>
      </c>
      <c r="O590" s="253"/>
      <c r="P590" s="253"/>
      <c r="Q590" s="253"/>
      <c r="R590" s="253"/>
      <c r="S590" s="253"/>
      <c r="T590" s="253"/>
      <c r="U590" s="253"/>
      <c r="V590" s="253"/>
      <c r="W590" s="253"/>
      <c r="X590" s="253"/>
      <c r="Y590" s="253"/>
      <c r="Z590" s="253"/>
      <c r="AA590" s="253"/>
      <c r="AB590"/>
      <c r="AC590" s="254"/>
      <c r="AD590"/>
      <c r="AE590" s="254"/>
      <c r="AF590"/>
      <c r="AG590" s="254" t="s">
        <v>1178</v>
      </c>
      <c r="AH590" s="254"/>
      <c r="AI590" s="254">
        <v>935453807</v>
      </c>
      <c r="AJ590" s="254"/>
      <c r="AK590" s="254" t="s">
        <v>28</v>
      </c>
      <c r="AL590" s="249"/>
      <c r="AM590" s="249"/>
      <c r="AN590" s="249"/>
      <c r="AO590" s="254"/>
      <c r="AP590" s="254"/>
      <c r="AQ590" s="254"/>
      <c r="AR590" s="254"/>
      <c r="AS590" s="254"/>
      <c r="AT590" s="254"/>
      <c r="AU590" s="254"/>
      <c r="AV590" s="254"/>
      <c r="AW590" s="254">
        <v>1040380342</v>
      </c>
    </row>
    <row r="591" spans="1:49" ht="20.25" customHeight="1" x14ac:dyDescent="0.25">
      <c r="A591" s="251">
        <v>428986</v>
      </c>
      <c r="B591" s="251" t="s">
        <v>1669</v>
      </c>
      <c r="C591" s="251" t="s">
        <v>279</v>
      </c>
      <c r="D591" s="251" t="s">
        <v>281</v>
      </c>
      <c r="E591" t="s">
        <v>79</v>
      </c>
      <c r="F591" s="252">
        <v>32362</v>
      </c>
      <c r="G591" s="253" t="s">
        <v>1670</v>
      </c>
      <c r="H591" s="253" t="s">
        <v>25</v>
      </c>
      <c r="I591" s="251" t="s">
        <v>112</v>
      </c>
      <c r="J591" s="253" t="s">
        <v>26</v>
      </c>
      <c r="K591" s="253">
        <v>2006</v>
      </c>
      <c r="L591" s="253" t="s">
        <v>28</v>
      </c>
      <c r="M591" t="s">
        <v>74</v>
      </c>
      <c r="O591" s="253">
        <v>72</v>
      </c>
      <c r="P591" s="252">
        <v>45670</v>
      </c>
      <c r="Q591" s="253">
        <v>75000</v>
      </c>
      <c r="R591" s="253"/>
      <c r="S591" s="253"/>
      <c r="T591" s="253"/>
      <c r="U591" s="253"/>
      <c r="V591" s="253"/>
      <c r="W591" s="253"/>
      <c r="X591" s="253"/>
      <c r="Y591" s="253"/>
      <c r="Z591" s="253"/>
      <c r="AA591" s="253"/>
      <c r="AB591"/>
      <c r="AC591" s="254"/>
      <c r="AD591"/>
      <c r="AE591" s="254"/>
      <c r="AF591"/>
      <c r="AG591" s="254" t="s">
        <v>533</v>
      </c>
      <c r="AH591" s="254"/>
      <c r="AI591" s="254">
        <v>992272646</v>
      </c>
      <c r="AJ591" s="254"/>
      <c r="AK591" s="254" t="s">
        <v>1198</v>
      </c>
      <c r="AL591" s="249"/>
      <c r="AM591" s="249"/>
      <c r="AN591" s="249"/>
      <c r="AO591" s="254"/>
      <c r="AP591" s="254"/>
      <c r="AQ591" s="254"/>
      <c r="AR591" s="254"/>
      <c r="AS591" s="254"/>
      <c r="AT591" s="254"/>
      <c r="AU591" s="254"/>
      <c r="AV591" s="254"/>
      <c r="AW591" s="254">
        <v>12170002626</v>
      </c>
    </row>
    <row r="592" spans="1:49" ht="20.25" customHeight="1" x14ac:dyDescent="0.25">
      <c r="A592" s="251">
        <v>428987</v>
      </c>
      <c r="B592" s="251" t="s">
        <v>1671</v>
      </c>
      <c r="C592" s="251" t="s">
        <v>746</v>
      </c>
      <c r="D592" s="251" t="s">
        <v>336</v>
      </c>
      <c r="E592" t="s">
        <v>80</v>
      </c>
      <c r="F592" s="252">
        <v>35081</v>
      </c>
      <c r="G592" s="253" t="s">
        <v>28</v>
      </c>
      <c r="H592" s="253" t="s">
        <v>685</v>
      </c>
      <c r="I592" s="251" t="s">
        <v>112</v>
      </c>
      <c r="J592" s="253" t="s">
        <v>26</v>
      </c>
      <c r="K592" s="253">
        <v>2015</v>
      </c>
      <c r="L592" s="253" t="s">
        <v>28</v>
      </c>
      <c r="M592" t="s">
        <v>28</v>
      </c>
      <c r="O592" s="253"/>
      <c r="P592" s="253"/>
      <c r="Q592" s="253"/>
      <c r="R592" s="253"/>
      <c r="S592" s="253"/>
      <c r="T592" s="253"/>
      <c r="U592" s="253"/>
      <c r="V592" s="253"/>
      <c r="W592" s="253"/>
      <c r="X592" s="253"/>
      <c r="Y592" s="253"/>
      <c r="Z592" s="253"/>
      <c r="AA592" s="253"/>
      <c r="AB592"/>
      <c r="AC592" s="254"/>
      <c r="AD592"/>
      <c r="AE592" s="254"/>
      <c r="AF592"/>
      <c r="AG592" s="254" t="s">
        <v>1178</v>
      </c>
      <c r="AH592" s="254"/>
      <c r="AI592" s="254">
        <v>933448648</v>
      </c>
      <c r="AJ592" s="254"/>
      <c r="AK592" s="254" t="s">
        <v>28</v>
      </c>
      <c r="AL592" s="249"/>
      <c r="AM592" s="249"/>
      <c r="AN592" s="249"/>
      <c r="AO592" s="254"/>
      <c r="AP592" s="254"/>
      <c r="AQ592" s="254"/>
      <c r="AR592" s="254"/>
      <c r="AS592" s="254"/>
      <c r="AT592" s="254"/>
      <c r="AU592" s="254"/>
      <c r="AV592" s="254"/>
      <c r="AW592" s="254">
        <v>1030109198</v>
      </c>
    </row>
    <row r="593" spans="1:49" ht="20.25" customHeight="1" x14ac:dyDescent="0.25">
      <c r="A593" s="251">
        <v>428988</v>
      </c>
      <c r="B593" s="251" t="s">
        <v>1672</v>
      </c>
      <c r="C593" s="251" t="s">
        <v>977</v>
      </c>
      <c r="D593" s="251" t="s">
        <v>258</v>
      </c>
      <c r="E593" t="s">
        <v>80</v>
      </c>
      <c r="F593" s="252">
        <v>30333</v>
      </c>
      <c r="G593" s="253" t="s">
        <v>28</v>
      </c>
      <c r="H593" s="253" t="s">
        <v>685</v>
      </c>
      <c r="I593" s="251" t="s">
        <v>112</v>
      </c>
      <c r="J593" s="253" t="s">
        <v>23</v>
      </c>
      <c r="K593" s="253">
        <v>2004</v>
      </c>
      <c r="L593" s="253" t="s">
        <v>28</v>
      </c>
      <c r="M593" t="s">
        <v>28</v>
      </c>
      <c r="O593" s="253"/>
      <c r="P593" s="253"/>
      <c r="Q593" s="253"/>
      <c r="R593" s="253"/>
      <c r="S593" s="253"/>
      <c r="T593" s="253"/>
      <c r="U593" s="253"/>
      <c r="V593" s="253"/>
      <c r="W593" s="253"/>
      <c r="X593" s="253"/>
      <c r="Y593" s="253"/>
      <c r="Z593" s="253"/>
      <c r="AA593" s="253"/>
      <c r="AB593"/>
      <c r="AC593" s="254"/>
      <c r="AD593"/>
      <c r="AE593" s="254"/>
      <c r="AF593"/>
      <c r="AG593" s="254" t="s">
        <v>1178</v>
      </c>
      <c r="AH593" s="254"/>
      <c r="AI593" s="254">
        <v>991909723</v>
      </c>
      <c r="AJ593" s="254"/>
      <c r="AK593" s="254" t="s">
        <v>1673</v>
      </c>
      <c r="AL593" s="249"/>
      <c r="AM593" s="249"/>
      <c r="AN593" s="249"/>
      <c r="AO593" s="254"/>
      <c r="AP593" s="254"/>
      <c r="AQ593" s="254"/>
      <c r="AR593" s="254"/>
      <c r="AS593" s="254"/>
      <c r="AT593" s="254"/>
      <c r="AU593" s="254"/>
      <c r="AV593" s="254"/>
      <c r="AW593" s="254">
        <v>1010027584</v>
      </c>
    </row>
    <row r="594" spans="1:49" ht="20.25" customHeight="1" x14ac:dyDescent="0.25">
      <c r="A594" s="251">
        <v>428989</v>
      </c>
      <c r="B594" s="251" t="s">
        <v>1674</v>
      </c>
      <c r="C594" s="251" t="s">
        <v>272</v>
      </c>
      <c r="D594" s="251" t="s">
        <v>281</v>
      </c>
      <c r="E594" t="s">
        <v>80</v>
      </c>
      <c r="F594" s="252">
        <v>34191</v>
      </c>
      <c r="G594" s="253" t="s">
        <v>28</v>
      </c>
      <c r="H594" s="253" t="s">
        <v>685</v>
      </c>
      <c r="I594" s="251" t="s">
        <v>112</v>
      </c>
      <c r="J594" s="253" t="s">
        <v>23</v>
      </c>
      <c r="K594" s="253">
        <v>2012</v>
      </c>
      <c r="L594" s="253" t="s">
        <v>40</v>
      </c>
      <c r="M594" t="s">
        <v>40</v>
      </c>
      <c r="O594" s="253"/>
      <c r="P594" s="253"/>
      <c r="Q594" s="253"/>
      <c r="R594" s="253"/>
      <c r="S594" s="253"/>
      <c r="T594" s="253"/>
      <c r="U594" s="253"/>
      <c r="V594" s="253"/>
      <c r="W594" s="253"/>
      <c r="X594" s="253"/>
      <c r="Y594" s="253"/>
      <c r="Z594" s="253"/>
      <c r="AA594" s="253"/>
      <c r="AB594"/>
      <c r="AC594" s="254"/>
      <c r="AD594"/>
      <c r="AE594" s="254"/>
      <c r="AF594"/>
      <c r="AG594" s="254" t="s">
        <v>1402</v>
      </c>
      <c r="AH594" s="254"/>
      <c r="AI594" s="254">
        <v>992968613</v>
      </c>
      <c r="AJ594" s="254"/>
      <c r="AK594" s="254" t="s">
        <v>40</v>
      </c>
      <c r="AL594" s="249"/>
      <c r="AM594" s="249"/>
      <c r="AN594" s="249"/>
      <c r="AO594" s="254"/>
      <c r="AP594" s="254"/>
      <c r="AQ594" s="254"/>
      <c r="AR594" s="254"/>
      <c r="AS594" s="254"/>
      <c r="AT594" s="254"/>
      <c r="AU594" s="254"/>
      <c r="AV594" s="254"/>
      <c r="AW594" s="254">
        <v>3230017290</v>
      </c>
    </row>
    <row r="595" spans="1:49" ht="20.25" customHeight="1" x14ac:dyDescent="0.25">
      <c r="A595" s="251">
        <v>428990</v>
      </c>
      <c r="B595" s="251" t="s">
        <v>1675</v>
      </c>
      <c r="C595" s="251" t="s">
        <v>980</v>
      </c>
      <c r="D595" s="251" t="s">
        <v>578</v>
      </c>
      <c r="E595" t="s">
        <v>80</v>
      </c>
      <c r="F595" s="252">
        <v>37884</v>
      </c>
      <c r="G595" s="253" t="s">
        <v>28</v>
      </c>
      <c r="H595" s="253" t="s">
        <v>685</v>
      </c>
      <c r="I595" s="251" t="s">
        <v>112</v>
      </c>
      <c r="J595" s="253" t="s">
        <v>26</v>
      </c>
      <c r="K595" s="253">
        <v>2021</v>
      </c>
      <c r="L595" s="253" t="s">
        <v>28</v>
      </c>
      <c r="M595" t="s">
        <v>28</v>
      </c>
      <c r="O595" s="253"/>
      <c r="P595" s="253"/>
      <c r="Q595" s="253"/>
      <c r="R595" s="253"/>
      <c r="S595" s="253"/>
      <c r="T595" s="253"/>
      <c r="U595" s="253"/>
      <c r="V595" s="253"/>
      <c r="W595" s="253"/>
      <c r="X595" s="253"/>
      <c r="Y595" s="253"/>
      <c r="Z595" s="253"/>
      <c r="AA595" s="253"/>
      <c r="AB595"/>
      <c r="AC595" s="254"/>
      <c r="AD595"/>
      <c r="AE595" s="254"/>
      <c r="AF595"/>
      <c r="AG595" s="254" t="s">
        <v>1676</v>
      </c>
      <c r="AH595" s="254"/>
      <c r="AI595" s="254">
        <v>993276691</v>
      </c>
      <c r="AJ595" s="254"/>
      <c r="AK595" s="254" t="s">
        <v>1230</v>
      </c>
      <c r="AL595" s="249"/>
      <c r="AM595" s="249"/>
      <c r="AN595" s="249"/>
      <c r="AO595" s="254"/>
      <c r="AP595" s="254"/>
      <c r="AQ595" s="254"/>
      <c r="AR595" s="254"/>
      <c r="AS595" s="254"/>
      <c r="AT595" s="254"/>
      <c r="AU595" s="254"/>
      <c r="AV595" s="254"/>
      <c r="AW595" s="254">
        <v>1010579892</v>
      </c>
    </row>
    <row r="596" spans="1:49" ht="20.25" customHeight="1" x14ac:dyDescent="0.25">
      <c r="A596" s="251">
        <v>428991</v>
      </c>
      <c r="B596" s="251" t="s">
        <v>1677</v>
      </c>
      <c r="C596" s="251" t="s">
        <v>242</v>
      </c>
      <c r="D596" s="251" t="s">
        <v>266</v>
      </c>
      <c r="E596" t="s">
        <v>79</v>
      </c>
      <c r="F596" s="252">
        <v>38677</v>
      </c>
      <c r="G596" s="253" t="s">
        <v>1678</v>
      </c>
      <c r="H596" s="253" t="s">
        <v>707</v>
      </c>
      <c r="I596" s="251" t="s">
        <v>112</v>
      </c>
      <c r="J596" s="253" t="s">
        <v>26</v>
      </c>
      <c r="K596" s="253">
        <v>2023</v>
      </c>
      <c r="L596" s="253" t="s">
        <v>40</v>
      </c>
      <c r="M596" t="s">
        <v>40</v>
      </c>
      <c r="O596" s="253"/>
      <c r="P596" s="253"/>
      <c r="Q596" s="253"/>
      <c r="R596" s="253"/>
      <c r="S596" s="253"/>
      <c r="T596" s="253"/>
      <c r="U596" s="253"/>
      <c r="V596" s="253"/>
      <c r="W596" s="253"/>
      <c r="X596" s="253"/>
      <c r="Y596" s="253"/>
      <c r="Z596" s="253"/>
      <c r="AA596" s="253"/>
      <c r="AB596"/>
      <c r="AC596" s="254"/>
      <c r="AD596"/>
      <c r="AE596" s="254"/>
      <c r="AF596"/>
      <c r="AG596" s="254" t="s">
        <v>270</v>
      </c>
      <c r="AH596" s="254"/>
      <c r="AI596" s="254">
        <v>940763309</v>
      </c>
      <c r="AJ596" s="254"/>
      <c r="AK596" s="254" t="s">
        <v>348</v>
      </c>
      <c r="AL596" s="249"/>
      <c r="AM596" s="249"/>
      <c r="AN596" s="249"/>
      <c r="AO596" s="254"/>
      <c r="AP596" s="254"/>
      <c r="AQ596" s="254"/>
      <c r="AR596" s="254"/>
      <c r="AS596" s="254"/>
      <c r="AT596" s="254"/>
      <c r="AU596" s="254"/>
      <c r="AV596" s="254"/>
      <c r="AW596" s="254">
        <v>3030028603</v>
      </c>
    </row>
    <row r="597" spans="1:49" ht="20.25" customHeight="1" x14ac:dyDescent="0.25">
      <c r="A597" s="251">
        <v>428992</v>
      </c>
      <c r="B597" s="251" t="s">
        <v>1679</v>
      </c>
      <c r="C597" s="251" t="s">
        <v>983</v>
      </c>
      <c r="D597" s="251" t="s">
        <v>870</v>
      </c>
      <c r="E597" t="s">
        <v>79</v>
      </c>
      <c r="F597" s="252">
        <v>33795</v>
      </c>
      <c r="G597" s="253" t="s">
        <v>47</v>
      </c>
      <c r="H597" s="253" t="s">
        <v>686</v>
      </c>
      <c r="I597" s="251" t="s">
        <v>112</v>
      </c>
      <c r="J597" s="253" t="s">
        <v>23</v>
      </c>
      <c r="K597" s="253">
        <v>2011</v>
      </c>
      <c r="L597" s="253" t="s">
        <v>47</v>
      </c>
      <c r="M597" t="s">
        <v>47</v>
      </c>
      <c r="O597" s="253"/>
      <c r="P597" s="253"/>
      <c r="Q597" s="253"/>
      <c r="R597" s="253"/>
      <c r="S597" s="253"/>
      <c r="T597" s="253"/>
      <c r="U597" s="253"/>
      <c r="V597" s="253"/>
      <c r="W597" s="253"/>
      <c r="X597" s="253"/>
      <c r="Y597" s="253"/>
      <c r="Z597" s="253"/>
      <c r="AA597" s="253"/>
      <c r="AB597"/>
      <c r="AC597" s="254"/>
      <c r="AD597"/>
      <c r="AE597" s="254"/>
      <c r="AF597"/>
      <c r="AG597" s="254" t="s">
        <v>47</v>
      </c>
      <c r="AH597" s="254"/>
      <c r="AI597" s="254">
        <v>930989137</v>
      </c>
      <c r="AJ597" s="254"/>
      <c r="AK597" s="254" t="s">
        <v>28</v>
      </c>
      <c r="AL597" s="249"/>
      <c r="AM597" s="249"/>
      <c r="AN597" s="249"/>
      <c r="AO597" s="254"/>
      <c r="AP597" s="254"/>
      <c r="AQ597" s="254"/>
      <c r="AR597" s="254"/>
      <c r="AS597" s="254"/>
      <c r="AT597" s="254"/>
      <c r="AU597" s="254"/>
      <c r="AV597" s="254"/>
      <c r="AW597" s="254">
        <v>4050037427</v>
      </c>
    </row>
    <row r="598" spans="1:49" ht="20.25" customHeight="1" x14ac:dyDescent="0.25">
      <c r="A598" s="251">
        <v>428993</v>
      </c>
      <c r="B598" s="251" t="s">
        <v>1680</v>
      </c>
      <c r="C598" s="251" t="s">
        <v>873</v>
      </c>
      <c r="D598" s="251" t="s">
        <v>264</v>
      </c>
      <c r="E598" t="s">
        <v>80</v>
      </c>
      <c r="F598" s="252">
        <v>37851</v>
      </c>
      <c r="G598" s="253" t="s">
        <v>1681</v>
      </c>
      <c r="H598" s="253" t="s">
        <v>685</v>
      </c>
      <c r="I598" s="251" t="s">
        <v>112</v>
      </c>
      <c r="J598" s="253" t="s">
        <v>26</v>
      </c>
      <c r="K598" s="253">
        <v>2021</v>
      </c>
      <c r="L598" s="253" t="s">
        <v>40</v>
      </c>
      <c r="M598" t="s">
        <v>40</v>
      </c>
      <c r="O598" s="253"/>
      <c r="P598" s="253"/>
      <c r="Q598" s="253"/>
      <c r="R598" s="253"/>
      <c r="S598" s="253"/>
      <c r="T598" s="253"/>
      <c r="U598" s="253"/>
      <c r="V598" s="253"/>
      <c r="W598" s="253"/>
      <c r="X598" s="253"/>
      <c r="Y598" s="253"/>
      <c r="Z598" s="253"/>
      <c r="AA598" s="253"/>
      <c r="AB598"/>
      <c r="AC598" s="254"/>
      <c r="AD598"/>
      <c r="AE598" s="254"/>
      <c r="AF598"/>
      <c r="AG598" s="254" t="s">
        <v>1178</v>
      </c>
      <c r="AH598" s="254"/>
      <c r="AI598" s="254">
        <v>932272916</v>
      </c>
      <c r="AJ598" s="254"/>
      <c r="AK598" s="254" t="s">
        <v>28</v>
      </c>
      <c r="AL598" s="249"/>
      <c r="AM598" s="249"/>
      <c r="AN598" s="249"/>
      <c r="AO598" s="254"/>
      <c r="AP598" s="254"/>
      <c r="AQ598" s="254"/>
      <c r="AR598" s="254"/>
      <c r="AS598" s="254"/>
      <c r="AT598" s="254"/>
      <c r="AU598" s="254"/>
      <c r="AV598" s="254"/>
      <c r="AW598" s="254">
        <v>3050020321</v>
      </c>
    </row>
    <row r="599" spans="1:49" ht="20.25" customHeight="1" x14ac:dyDescent="0.25">
      <c r="A599" s="251">
        <v>428994</v>
      </c>
      <c r="B599" s="251" t="s">
        <v>1682</v>
      </c>
      <c r="C599" s="251" t="s">
        <v>254</v>
      </c>
      <c r="D599" s="251" t="s">
        <v>954</v>
      </c>
      <c r="E599" t="s">
        <v>80</v>
      </c>
      <c r="F599" s="252">
        <v>34919</v>
      </c>
      <c r="G599" s="253" t="s">
        <v>1683</v>
      </c>
      <c r="H599" s="253" t="s">
        <v>685</v>
      </c>
      <c r="I599" s="251" t="s">
        <v>112</v>
      </c>
      <c r="J599" s="253" t="s">
        <v>23</v>
      </c>
      <c r="K599" s="253">
        <v>2014</v>
      </c>
      <c r="L599" s="253" t="s">
        <v>70</v>
      </c>
      <c r="M599" t="s">
        <v>70</v>
      </c>
      <c r="O599" s="253"/>
      <c r="P599" s="253"/>
      <c r="Q599" s="253"/>
      <c r="R599" s="253"/>
      <c r="S599" s="253"/>
      <c r="T599" s="253"/>
      <c r="U599" s="253"/>
      <c r="V599" s="253"/>
      <c r="W599" s="253"/>
      <c r="X599" s="253"/>
      <c r="Y599" s="253"/>
      <c r="Z599" s="253"/>
      <c r="AA599" s="253"/>
      <c r="AB599"/>
      <c r="AC599" s="254"/>
      <c r="AD599"/>
      <c r="AE599" s="254"/>
      <c r="AF599"/>
      <c r="AG599" s="254" t="s">
        <v>1186</v>
      </c>
      <c r="AH599" s="254"/>
      <c r="AI599" s="254">
        <v>992291033</v>
      </c>
      <c r="AJ599" s="254"/>
      <c r="AK599" s="254" t="s">
        <v>916</v>
      </c>
      <c r="AL599" s="249"/>
      <c r="AM599" s="249"/>
      <c r="AN599" s="249"/>
      <c r="AO599" s="254"/>
      <c r="AP599" s="254"/>
      <c r="AQ599" s="254"/>
      <c r="AR599" s="254"/>
      <c r="AS599" s="254"/>
      <c r="AT599" s="254"/>
      <c r="AU599" s="254"/>
      <c r="AV599" s="254"/>
      <c r="AW599" s="254">
        <v>10100034982</v>
      </c>
    </row>
    <row r="600" spans="1:49" ht="20.25" customHeight="1" x14ac:dyDescent="0.25">
      <c r="A600" s="251">
        <v>428995</v>
      </c>
      <c r="B600" s="251" t="s">
        <v>1684</v>
      </c>
      <c r="C600" s="251" t="s">
        <v>960</v>
      </c>
      <c r="D600" s="251" t="s">
        <v>405</v>
      </c>
      <c r="E600" t="s">
        <v>80</v>
      </c>
      <c r="F600" s="252">
        <v>37712</v>
      </c>
      <c r="G600" s="253" t="s">
        <v>28</v>
      </c>
      <c r="H600" s="253" t="s">
        <v>685</v>
      </c>
      <c r="I600" s="251" t="s">
        <v>112</v>
      </c>
      <c r="J600" s="253" t="s">
        <v>26</v>
      </c>
      <c r="K600" s="253">
        <v>2021</v>
      </c>
      <c r="L600" s="253" t="s">
        <v>28</v>
      </c>
      <c r="M600" t="s">
        <v>28</v>
      </c>
      <c r="O600" s="253"/>
      <c r="P600" s="253"/>
      <c r="Q600" s="253"/>
      <c r="R600" s="253"/>
      <c r="S600" s="253"/>
      <c r="T600" s="253"/>
      <c r="U600" s="253"/>
      <c r="V600" s="253"/>
      <c r="W600" s="253"/>
      <c r="X600" s="253"/>
      <c r="Y600" s="253"/>
      <c r="Z600" s="253"/>
      <c r="AA600" s="253"/>
      <c r="AB600"/>
      <c r="AC600" s="254"/>
      <c r="AD600"/>
      <c r="AE600" s="254"/>
      <c r="AF600"/>
      <c r="AG600" s="254" t="s">
        <v>1186</v>
      </c>
      <c r="AH600" s="254"/>
      <c r="AI600" s="254">
        <v>954220301</v>
      </c>
      <c r="AJ600" s="254"/>
      <c r="AK600" s="254" t="s">
        <v>916</v>
      </c>
      <c r="AL600" s="249"/>
      <c r="AM600" s="249"/>
      <c r="AN600" s="249"/>
      <c r="AO600" s="254"/>
      <c r="AP600" s="254"/>
      <c r="AQ600" s="254"/>
      <c r="AR600" s="254"/>
      <c r="AS600" s="254"/>
      <c r="AT600" s="254"/>
      <c r="AU600" s="254"/>
      <c r="AV600" s="254"/>
      <c r="AW600" s="254">
        <v>1010426164</v>
      </c>
    </row>
    <row r="601" spans="1:49" ht="20.25" customHeight="1" x14ac:dyDescent="0.25">
      <c r="A601" s="251">
        <v>428997</v>
      </c>
      <c r="B601" s="251" t="s">
        <v>1685</v>
      </c>
      <c r="C601" s="251" t="s">
        <v>551</v>
      </c>
      <c r="D601" s="251" t="s">
        <v>942</v>
      </c>
      <c r="E601" t="s">
        <v>80</v>
      </c>
      <c r="F601" s="252">
        <v>36404</v>
      </c>
      <c r="G601" s="253" t="s">
        <v>28</v>
      </c>
      <c r="H601" s="253" t="s">
        <v>25</v>
      </c>
      <c r="I601" s="251" t="s">
        <v>112</v>
      </c>
      <c r="J601" s="253" t="s">
        <v>26</v>
      </c>
      <c r="K601" s="253">
        <v>2017</v>
      </c>
      <c r="L601" s="253" t="s">
        <v>40</v>
      </c>
      <c r="M601" t="s">
        <v>40</v>
      </c>
      <c r="O601" s="253"/>
      <c r="P601" s="253"/>
      <c r="Q601" s="253"/>
      <c r="R601" s="253"/>
      <c r="S601" s="253"/>
      <c r="T601" s="253"/>
      <c r="U601" s="253"/>
      <c r="V601" s="253"/>
      <c r="W601" s="253"/>
      <c r="X601" s="253"/>
      <c r="Y601" s="253"/>
      <c r="Z601" s="253"/>
      <c r="AA601" s="253"/>
      <c r="AB601"/>
      <c r="AC601" s="254"/>
      <c r="AD601"/>
      <c r="AE601" s="254"/>
      <c r="AF601"/>
      <c r="AG601" s="254" t="s">
        <v>1186</v>
      </c>
      <c r="AH601" s="254"/>
      <c r="AI601" s="254">
        <v>937064246</v>
      </c>
      <c r="AJ601" s="254"/>
      <c r="AK601" s="254" t="s">
        <v>1686</v>
      </c>
      <c r="AL601" s="249"/>
      <c r="AM601" s="249"/>
      <c r="AN601" s="249"/>
      <c r="AO601" s="254"/>
      <c r="AP601" s="254"/>
      <c r="AQ601" s="254"/>
      <c r="AR601" s="254"/>
      <c r="AS601" s="254"/>
      <c r="AT601" s="254"/>
      <c r="AU601" s="254"/>
      <c r="AV601" s="254"/>
      <c r="AW601" s="254">
        <v>3350002516</v>
      </c>
    </row>
    <row r="602" spans="1:49" ht="20.25" customHeight="1" x14ac:dyDescent="0.25">
      <c r="A602" s="251">
        <v>428998</v>
      </c>
      <c r="B602" s="251" t="s">
        <v>1687</v>
      </c>
      <c r="C602" s="251" t="s">
        <v>579</v>
      </c>
      <c r="D602" s="251" t="s">
        <v>1688</v>
      </c>
      <c r="E602" t="s">
        <v>80</v>
      </c>
      <c r="F602" s="252">
        <v>33263</v>
      </c>
      <c r="G602" s="253" t="s">
        <v>28</v>
      </c>
      <c r="H602" s="253" t="s">
        <v>685</v>
      </c>
      <c r="I602" s="251" t="s">
        <v>112</v>
      </c>
      <c r="J602" s="253" t="s">
        <v>26</v>
      </c>
      <c r="K602" s="253">
        <v>2008</v>
      </c>
      <c r="L602" s="253" t="s">
        <v>40</v>
      </c>
      <c r="M602" t="s">
        <v>28</v>
      </c>
      <c r="O602" s="253"/>
      <c r="P602" s="253"/>
      <c r="Q602" s="253"/>
      <c r="R602" s="253"/>
      <c r="S602" s="253"/>
      <c r="T602" s="253"/>
      <c r="U602" s="253"/>
      <c r="V602" s="253"/>
      <c r="W602" s="253"/>
      <c r="X602" s="253"/>
      <c r="Y602" s="253"/>
      <c r="Z602" s="253"/>
      <c r="AA602" s="253"/>
      <c r="AB602"/>
      <c r="AC602" s="254"/>
      <c r="AD602"/>
      <c r="AE602" s="254"/>
      <c r="AF602"/>
      <c r="AG602" s="254" t="s">
        <v>1178</v>
      </c>
      <c r="AH602" s="254"/>
      <c r="AI602" s="254">
        <v>946441764</v>
      </c>
      <c r="AJ602" s="254"/>
      <c r="AK602" s="254" t="s">
        <v>1222</v>
      </c>
      <c r="AL602" s="249"/>
      <c r="AM602" s="249"/>
      <c r="AN602" s="249"/>
      <c r="AO602" s="254"/>
      <c r="AP602" s="254"/>
      <c r="AQ602" s="254"/>
      <c r="AR602" s="254"/>
      <c r="AS602" s="254"/>
      <c r="AT602" s="254"/>
      <c r="AU602" s="254"/>
      <c r="AV602" s="254"/>
      <c r="AW602" s="254">
        <v>1020328243</v>
      </c>
    </row>
    <row r="603" spans="1:49" ht="20.25" customHeight="1" x14ac:dyDescent="0.25">
      <c r="A603" s="251">
        <v>428999</v>
      </c>
      <c r="B603" s="251" t="s">
        <v>1689</v>
      </c>
      <c r="C603" s="251" t="s">
        <v>245</v>
      </c>
      <c r="D603" s="251" t="s">
        <v>461</v>
      </c>
      <c r="E603" t="s">
        <v>80</v>
      </c>
      <c r="F603" s="252">
        <v>31533</v>
      </c>
      <c r="G603" s="253" t="s">
        <v>887</v>
      </c>
      <c r="H603" s="253" t="s">
        <v>707</v>
      </c>
      <c r="I603" s="251" t="s">
        <v>112</v>
      </c>
      <c r="J603" s="253" t="s">
        <v>23</v>
      </c>
      <c r="K603" s="253">
        <v>2044</v>
      </c>
      <c r="L603" s="253" t="s">
        <v>40</v>
      </c>
      <c r="M603" t="s">
        <v>40</v>
      </c>
      <c r="O603" s="253"/>
      <c r="P603" s="253"/>
      <c r="Q603" s="253"/>
      <c r="R603" s="253"/>
      <c r="S603" s="253"/>
      <c r="T603" s="253"/>
      <c r="U603" s="253"/>
      <c r="V603" s="253"/>
      <c r="W603" s="253"/>
      <c r="X603" s="253"/>
      <c r="Y603" s="253"/>
      <c r="Z603" s="253"/>
      <c r="AA603" s="253"/>
      <c r="AB603"/>
      <c r="AC603" s="254"/>
      <c r="AD603"/>
      <c r="AE603" s="254"/>
      <c r="AF603"/>
      <c r="AG603" s="254" t="s">
        <v>1186</v>
      </c>
      <c r="AH603" s="254"/>
      <c r="AI603" s="254">
        <v>993766106</v>
      </c>
      <c r="AJ603" s="254"/>
      <c r="AK603" s="254" t="s">
        <v>887</v>
      </c>
      <c r="AL603" s="249"/>
      <c r="AM603" s="249"/>
      <c r="AN603" s="249"/>
      <c r="AO603" s="254"/>
      <c r="AP603" s="254"/>
      <c r="AQ603" s="254"/>
      <c r="AR603" s="254"/>
      <c r="AS603" s="254"/>
      <c r="AT603" s="254"/>
      <c r="AU603" s="254"/>
      <c r="AV603" s="254"/>
      <c r="AW603" s="254">
        <v>3190026202</v>
      </c>
    </row>
    <row r="604" spans="1:49" ht="20.25" customHeight="1" x14ac:dyDescent="0.25">
      <c r="A604" s="251">
        <v>429000</v>
      </c>
      <c r="B604" s="251" t="s">
        <v>1690</v>
      </c>
      <c r="C604" s="251" t="s">
        <v>524</v>
      </c>
      <c r="D604" s="251" t="s">
        <v>314</v>
      </c>
      <c r="E604" t="s">
        <v>80</v>
      </c>
      <c r="F604" s="252">
        <v>32143</v>
      </c>
      <c r="G604" s="253" t="s">
        <v>1377</v>
      </c>
      <c r="H604" s="253" t="s">
        <v>685</v>
      </c>
      <c r="I604" s="251" t="s">
        <v>112</v>
      </c>
      <c r="J604" s="253" t="s">
        <v>23</v>
      </c>
      <c r="K604" s="253">
        <v>2006</v>
      </c>
      <c r="L604" s="253" t="s">
        <v>70</v>
      </c>
      <c r="M604" t="s">
        <v>70</v>
      </c>
      <c r="O604" s="253"/>
      <c r="P604" s="253"/>
      <c r="Q604" s="253"/>
      <c r="R604" s="253"/>
      <c r="S604" s="253"/>
      <c r="T604" s="253"/>
      <c r="U604" s="253"/>
      <c r="V604" s="253"/>
      <c r="W604" s="253"/>
      <c r="X604" s="253"/>
      <c r="Y604" s="253"/>
      <c r="Z604" s="253"/>
      <c r="AA604" s="253"/>
      <c r="AB604"/>
      <c r="AC604" s="254"/>
      <c r="AD604"/>
      <c r="AE604" s="254"/>
      <c r="AF604"/>
      <c r="AG604" s="254" t="s">
        <v>1186</v>
      </c>
      <c r="AH604" s="254"/>
      <c r="AI604" s="254">
        <v>955335000</v>
      </c>
      <c r="AJ604" s="254"/>
      <c r="AK604" s="254" t="s">
        <v>28</v>
      </c>
      <c r="AL604" s="249"/>
      <c r="AM604" s="249"/>
      <c r="AN604" s="249"/>
      <c r="AO604" s="254"/>
      <c r="AP604" s="254"/>
      <c r="AQ604" s="254"/>
      <c r="AR604" s="254"/>
      <c r="AS604" s="254"/>
      <c r="AT604" s="254"/>
      <c r="AU604" s="254"/>
      <c r="AV604" s="254"/>
      <c r="AW604" s="254">
        <v>10220049254</v>
      </c>
    </row>
    <row r="605" spans="1:49" ht="20.25" customHeight="1" x14ac:dyDescent="0.25">
      <c r="A605" s="251">
        <v>429001</v>
      </c>
      <c r="B605" s="251" t="s">
        <v>384</v>
      </c>
      <c r="C605" s="251" t="s">
        <v>385</v>
      </c>
      <c r="D605" s="251" t="s">
        <v>386</v>
      </c>
      <c r="E605" t="s">
        <v>79</v>
      </c>
      <c r="F605" s="252">
        <v>35805</v>
      </c>
      <c r="G605" s="253" t="s">
        <v>28</v>
      </c>
      <c r="H605" s="253" t="s">
        <v>685</v>
      </c>
      <c r="I605" s="251" t="s">
        <v>112</v>
      </c>
      <c r="J605" s="253" t="s">
        <v>23</v>
      </c>
      <c r="K605" s="253">
        <v>2016</v>
      </c>
      <c r="L605" s="253" t="s">
        <v>40</v>
      </c>
      <c r="M605" t="s">
        <v>74</v>
      </c>
      <c r="O605" s="253"/>
      <c r="P605" s="253"/>
      <c r="Q605" s="253"/>
      <c r="R605" s="253"/>
      <c r="S605" s="253"/>
      <c r="T605" s="253"/>
      <c r="U605" s="253"/>
      <c r="V605" s="253"/>
      <c r="W605" s="253"/>
      <c r="X605" s="253"/>
      <c r="Y605" s="253"/>
      <c r="Z605" s="253"/>
      <c r="AA605" s="253"/>
      <c r="AB605"/>
      <c r="AC605" s="254"/>
      <c r="AD605"/>
      <c r="AE605" s="254"/>
      <c r="AF605"/>
      <c r="AG605" s="254" t="s">
        <v>1178</v>
      </c>
      <c r="AH605" s="254"/>
      <c r="AI605" s="254">
        <v>937786418</v>
      </c>
      <c r="AJ605" s="254"/>
      <c r="AK605" s="254" t="s">
        <v>28</v>
      </c>
      <c r="AL605" s="249"/>
      <c r="AM605" s="249"/>
      <c r="AN605" s="249"/>
      <c r="AO605" s="254"/>
      <c r="AP605" s="254"/>
      <c r="AQ605" s="254"/>
      <c r="AR605" s="254"/>
      <c r="AS605" s="254"/>
      <c r="AT605" s="254"/>
      <c r="AU605" s="254"/>
      <c r="AV605" s="254"/>
      <c r="AW605" s="254">
        <v>12100075461</v>
      </c>
    </row>
    <row r="606" spans="1:49" ht="20.25" customHeight="1" x14ac:dyDescent="0.25">
      <c r="A606" s="251">
        <v>429002</v>
      </c>
      <c r="B606" s="251" t="s">
        <v>1691</v>
      </c>
      <c r="C606" s="251" t="s">
        <v>579</v>
      </c>
      <c r="D606" s="251" t="s">
        <v>288</v>
      </c>
      <c r="E606" t="s">
        <v>80</v>
      </c>
      <c r="F606" s="252">
        <v>33932</v>
      </c>
      <c r="G606" s="253" t="s">
        <v>28</v>
      </c>
      <c r="H606" s="253" t="s">
        <v>685</v>
      </c>
      <c r="I606" s="251" t="s">
        <v>112</v>
      </c>
      <c r="J606" s="253" t="s">
        <v>23</v>
      </c>
      <c r="K606" s="253">
        <v>2010</v>
      </c>
      <c r="L606" s="253" t="s">
        <v>40</v>
      </c>
      <c r="M606" t="s">
        <v>40</v>
      </c>
      <c r="O606" s="253"/>
      <c r="P606" s="253"/>
      <c r="Q606" s="253"/>
      <c r="R606" s="253"/>
      <c r="S606" s="253"/>
      <c r="T606" s="253"/>
      <c r="U606" s="253"/>
      <c r="V606" s="253"/>
      <c r="W606" s="253"/>
      <c r="X606" s="253"/>
      <c r="Y606" s="253"/>
      <c r="Z606" s="253"/>
      <c r="AA606" s="253"/>
      <c r="AB606"/>
      <c r="AC606" s="254"/>
      <c r="AD606"/>
      <c r="AE606" s="254"/>
      <c r="AF606"/>
      <c r="AG606" s="254" t="s">
        <v>1186</v>
      </c>
      <c r="AH606" s="254"/>
      <c r="AI606" s="254">
        <v>949911541</v>
      </c>
      <c r="AJ606" s="254"/>
      <c r="AK606" s="254" t="s">
        <v>1195</v>
      </c>
      <c r="AL606" s="249"/>
      <c r="AM606" s="249"/>
      <c r="AN606" s="249"/>
      <c r="AO606" s="254"/>
      <c r="AP606" s="254"/>
      <c r="AQ606" s="254"/>
      <c r="AR606" s="254"/>
      <c r="AS606" s="254"/>
      <c r="AT606" s="254"/>
      <c r="AU606" s="254"/>
      <c r="AV606" s="254"/>
      <c r="AW606" s="254">
        <v>3310002259</v>
      </c>
    </row>
    <row r="607" spans="1:49" ht="20.25" customHeight="1" x14ac:dyDescent="0.25">
      <c r="A607" s="251">
        <v>429003</v>
      </c>
      <c r="B607" s="251" t="s">
        <v>1692</v>
      </c>
      <c r="C607" s="251" t="s">
        <v>526</v>
      </c>
      <c r="D607" s="251" t="s">
        <v>546</v>
      </c>
      <c r="E607" t="s">
        <v>80</v>
      </c>
      <c r="F607" s="252">
        <v>38277</v>
      </c>
      <c r="G607" s="253" t="s">
        <v>40</v>
      </c>
      <c r="H607" s="253" t="s">
        <v>685</v>
      </c>
      <c r="I607" s="251" t="s">
        <v>112</v>
      </c>
      <c r="J607" s="253" t="s">
        <v>26</v>
      </c>
      <c r="K607" s="253">
        <v>2021</v>
      </c>
      <c r="L607" s="253" t="s">
        <v>40</v>
      </c>
      <c r="M607" t="s">
        <v>40</v>
      </c>
      <c r="O607" s="253"/>
      <c r="P607" s="253"/>
      <c r="Q607" s="253"/>
      <c r="R607" s="253"/>
      <c r="S607" s="253"/>
      <c r="T607" s="253"/>
      <c r="U607" s="253"/>
      <c r="V607" s="253"/>
      <c r="W607" s="253"/>
      <c r="X607" s="253"/>
      <c r="Y607" s="253"/>
      <c r="Z607" s="253"/>
      <c r="AA607" s="253"/>
      <c r="AB607"/>
      <c r="AC607" s="254"/>
      <c r="AD607"/>
      <c r="AE607" s="254"/>
      <c r="AF607"/>
      <c r="AG607" s="254" t="s">
        <v>1178</v>
      </c>
      <c r="AH607" s="254"/>
      <c r="AI607" s="254">
        <v>968954752</v>
      </c>
      <c r="AJ607" s="254"/>
      <c r="AK607" s="254" t="s">
        <v>28</v>
      </c>
      <c r="AL607" s="249"/>
      <c r="AM607" s="249"/>
      <c r="AN607" s="249"/>
      <c r="AO607" s="254"/>
      <c r="AP607" s="254"/>
      <c r="AQ607" s="254"/>
      <c r="AR607" s="254"/>
      <c r="AS607" s="254"/>
      <c r="AT607" s="254"/>
      <c r="AU607" s="254"/>
      <c r="AV607" s="254"/>
      <c r="AW607" s="254">
        <v>3030070919</v>
      </c>
    </row>
    <row r="608" spans="1:49" ht="20.25" customHeight="1" x14ac:dyDescent="0.25">
      <c r="A608" s="251">
        <v>429004</v>
      </c>
      <c r="B608" s="251" t="s">
        <v>1693</v>
      </c>
      <c r="C608" s="251" t="s">
        <v>257</v>
      </c>
      <c r="D608" s="251" t="s">
        <v>489</v>
      </c>
      <c r="E608" t="s">
        <v>80</v>
      </c>
      <c r="F608" s="252">
        <v>33429</v>
      </c>
      <c r="G608" s="253" t="s">
        <v>1694</v>
      </c>
      <c r="H608" s="253" t="s">
        <v>685</v>
      </c>
      <c r="I608" s="251" t="s">
        <v>112</v>
      </c>
      <c r="J608" s="253" t="s">
        <v>23</v>
      </c>
      <c r="K608" s="253">
        <v>2009</v>
      </c>
      <c r="L608" s="253" t="s">
        <v>47</v>
      </c>
      <c r="M608" t="s">
        <v>47</v>
      </c>
      <c r="O608" s="253"/>
      <c r="P608" s="253"/>
      <c r="Q608" s="253"/>
      <c r="R608" s="253"/>
      <c r="S608" s="253"/>
      <c r="T608" s="253"/>
      <c r="U608" s="253"/>
      <c r="V608" s="253"/>
      <c r="W608" s="253"/>
      <c r="X608" s="253"/>
      <c r="Y608" s="253"/>
      <c r="Z608" s="253"/>
      <c r="AA608" s="253"/>
      <c r="AB608"/>
      <c r="AC608" s="254"/>
      <c r="AD608"/>
      <c r="AE608" s="254"/>
      <c r="AF608"/>
      <c r="AG608" s="254" t="s">
        <v>1178</v>
      </c>
      <c r="AH608" s="254"/>
      <c r="AI608" s="254">
        <v>986752805</v>
      </c>
      <c r="AJ608" s="254"/>
      <c r="AK608" s="254" t="s">
        <v>28</v>
      </c>
      <c r="AL608" s="249"/>
      <c r="AM608" s="249"/>
      <c r="AN608" s="249"/>
      <c r="AO608" s="254"/>
      <c r="AP608" s="254"/>
      <c r="AQ608" s="254"/>
      <c r="AR608" s="254"/>
      <c r="AS608" s="254"/>
      <c r="AT608" s="254"/>
      <c r="AU608" s="254"/>
      <c r="AV608" s="254"/>
      <c r="AW608" s="254">
        <v>4150031065</v>
      </c>
    </row>
    <row r="609" spans="1:49" ht="20.25" customHeight="1" x14ac:dyDescent="0.25">
      <c r="A609" s="251">
        <v>429005</v>
      </c>
      <c r="B609" s="251" t="s">
        <v>1695</v>
      </c>
      <c r="C609" s="251" t="s">
        <v>518</v>
      </c>
      <c r="D609" s="251" t="s">
        <v>543</v>
      </c>
      <c r="E609" t="s">
        <v>80</v>
      </c>
      <c r="F609" s="252">
        <v>33482</v>
      </c>
      <c r="G609" s="253" t="s">
        <v>28</v>
      </c>
      <c r="H609" s="253" t="s">
        <v>685</v>
      </c>
      <c r="I609" s="251" t="s">
        <v>112</v>
      </c>
      <c r="J609" s="253" t="s">
        <v>23</v>
      </c>
      <c r="K609" s="253">
        <v>2010</v>
      </c>
      <c r="L609" s="253" t="s">
        <v>40</v>
      </c>
      <c r="M609" t="s">
        <v>40</v>
      </c>
      <c r="O609" s="253"/>
      <c r="P609" s="253"/>
      <c r="Q609" s="253"/>
      <c r="R609" s="253"/>
      <c r="S609" s="253"/>
      <c r="T609" s="253"/>
      <c r="U609" s="253"/>
      <c r="V609" s="253"/>
      <c r="W609" s="253"/>
      <c r="X609" s="253"/>
      <c r="Y609" s="253"/>
      <c r="Z609" s="253"/>
      <c r="AA609" s="253"/>
      <c r="AB609"/>
      <c r="AC609" s="254"/>
      <c r="AD609"/>
      <c r="AE609" s="254"/>
      <c r="AF609"/>
      <c r="AG609" s="254" t="s">
        <v>1178</v>
      </c>
      <c r="AH609" s="254"/>
      <c r="AI609" s="254">
        <v>956739055</v>
      </c>
      <c r="AJ609" s="254"/>
      <c r="AK609" s="254" t="s">
        <v>28</v>
      </c>
      <c r="AL609" s="249"/>
      <c r="AM609" s="249"/>
      <c r="AN609" s="249"/>
      <c r="AO609" s="254"/>
      <c r="AP609" s="254"/>
      <c r="AQ609" s="254"/>
      <c r="AR609" s="254"/>
      <c r="AS609" s="254"/>
      <c r="AT609" s="254"/>
      <c r="AU609" s="254"/>
      <c r="AV609" s="254"/>
      <c r="AW609" s="254">
        <v>3120047549</v>
      </c>
    </row>
    <row r="610" spans="1:49" ht="20.25" customHeight="1" x14ac:dyDescent="0.25">
      <c r="A610" s="251">
        <v>429006</v>
      </c>
      <c r="B610" s="251" t="s">
        <v>1696</v>
      </c>
      <c r="C610" s="251" t="s">
        <v>1697</v>
      </c>
      <c r="D610" s="251" t="s">
        <v>318</v>
      </c>
      <c r="E610" t="s">
        <v>80</v>
      </c>
      <c r="F610" s="252">
        <v>33278</v>
      </c>
      <c r="G610" s="253" t="s">
        <v>244</v>
      </c>
      <c r="H610" s="253" t="s">
        <v>714</v>
      </c>
      <c r="I610" s="251" t="s">
        <v>112</v>
      </c>
      <c r="J610" s="253" t="s">
        <v>23</v>
      </c>
      <c r="K610" s="253">
        <v>2010</v>
      </c>
      <c r="L610" s="253" t="s">
        <v>28</v>
      </c>
      <c r="M610" t="s">
        <v>68</v>
      </c>
      <c r="O610" s="253"/>
      <c r="P610" s="253"/>
      <c r="Q610" s="253"/>
      <c r="R610" s="253"/>
      <c r="S610" s="253"/>
      <c r="T610" s="253"/>
      <c r="U610" s="253"/>
      <c r="V610" s="253"/>
      <c r="W610" s="253"/>
      <c r="X610" s="253"/>
      <c r="Y610" s="253"/>
      <c r="Z610" s="253"/>
      <c r="AA610" s="253"/>
      <c r="AB610"/>
      <c r="AC610" s="254"/>
      <c r="AD610"/>
      <c r="AE610" s="254"/>
      <c r="AF610"/>
      <c r="AG610" s="254" t="s">
        <v>1178</v>
      </c>
      <c r="AH610" s="254"/>
      <c r="AI610" s="254">
        <v>962536160</v>
      </c>
      <c r="AJ610" s="254"/>
      <c r="AK610" s="254" t="s">
        <v>244</v>
      </c>
      <c r="AL610" s="249"/>
      <c r="AM610" s="249"/>
      <c r="AN610" s="249"/>
      <c r="AO610" s="254"/>
      <c r="AP610" s="254"/>
      <c r="AQ610" s="254"/>
      <c r="AR610" s="254"/>
      <c r="AS610" s="254"/>
      <c r="AT610" s="254"/>
      <c r="AU610" s="254"/>
      <c r="AV610" s="254"/>
      <c r="AW610" s="254">
        <v>9050003171</v>
      </c>
    </row>
    <row r="611" spans="1:49" ht="20.25" customHeight="1" x14ac:dyDescent="0.25">
      <c r="A611" s="251">
        <v>429007</v>
      </c>
      <c r="B611" s="251" t="s">
        <v>1698</v>
      </c>
      <c r="C611" s="251" t="s">
        <v>245</v>
      </c>
      <c r="D611" s="251" t="s">
        <v>463</v>
      </c>
      <c r="E611" t="s">
        <v>80</v>
      </c>
      <c r="F611" s="252">
        <v>34960</v>
      </c>
      <c r="G611" s="253" t="s">
        <v>658</v>
      </c>
      <c r="H611" s="253" t="s">
        <v>683</v>
      </c>
      <c r="I611" s="251" t="s">
        <v>112</v>
      </c>
      <c r="J611" s="253" t="s">
        <v>23</v>
      </c>
      <c r="K611" s="253">
        <v>2014</v>
      </c>
      <c r="L611" s="253" t="s">
        <v>40</v>
      </c>
      <c r="M611" t="s">
        <v>40</v>
      </c>
      <c r="O611" s="253"/>
      <c r="P611" s="253"/>
      <c r="Q611" s="253"/>
      <c r="R611" s="253"/>
      <c r="S611" s="253"/>
      <c r="T611" s="253"/>
      <c r="U611" s="253"/>
      <c r="V611" s="253"/>
      <c r="W611" s="253"/>
      <c r="X611" s="253"/>
      <c r="Y611" s="253"/>
      <c r="Z611" s="253"/>
      <c r="AA611" s="253"/>
      <c r="AB611"/>
      <c r="AC611" s="254"/>
      <c r="AD611"/>
      <c r="AE611" s="254"/>
      <c r="AF611"/>
      <c r="AG611" s="254" t="s">
        <v>1186</v>
      </c>
      <c r="AH611" s="254"/>
      <c r="AI611" s="254">
        <v>938638269</v>
      </c>
      <c r="AJ611" s="254"/>
      <c r="AK611" s="254" t="s">
        <v>658</v>
      </c>
      <c r="AL611" s="249"/>
      <c r="AM611" s="249"/>
      <c r="AN611" s="249"/>
      <c r="AO611" s="254"/>
      <c r="AP611" s="254"/>
      <c r="AQ611" s="254"/>
      <c r="AR611" s="254"/>
      <c r="AS611" s="254"/>
      <c r="AT611" s="254"/>
      <c r="AU611" s="254"/>
      <c r="AV611" s="254"/>
      <c r="AW611" s="254">
        <v>3340009554</v>
      </c>
    </row>
    <row r="612" spans="1:49" ht="20.25" customHeight="1" x14ac:dyDescent="0.25">
      <c r="A612" s="251">
        <v>429008</v>
      </c>
      <c r="B612" s="251" t="s">
        <v>1699</v>
      </c>
      <c r="C612" s="251" t="s">
        <v>510</v>
      </c>
      <c r="D612" s="251" t="s">
        <v>390</v>
      </c>
      <c r="E612" t="s">
        <v>80</v>
      </c>
      <c r="F612" s="252">
        <v>37972</v>
      </c>
      <c r="G612" s="253" t="s">
        <v>270</v>
      </c>
      <c r="H612" s="253" t="s">
        <v>685</v>
      </c>
      <c r="I612" s="251" t="s">
        <v>112</v>
      </c>
      <c r="J612" s="253" t="s">
        <v>26</v>
      </c>
      <c r="K612" s="253">
        <v>2022</v>
      </c>
      <c r="L612" s="253" t="s">
        <v>40</v>
      </c>
      <c r="M612" t="s">
        <v>40</v>
      </c>
      <c r="O612" s="253"/>
      <c r="P612" s="253"/>
      <c r="Q612" s="253"/>
      <c r="R612" s="253"/>
      <c r="S612" s="253"/>
      <c r="T612" s="253"/>
      <c r="U612" s="253"/>
      <c r="V612" s="253"/>
      <c r="W612" s="253"/>
      <c r="X612" s="253"/>
      <c r="Y612" s="253"/>
      <c r="Z612" s="253"/>
      <c r="AA612" s="253"/>
      <c r="AB612"/>
      <c r="AC612" s="254"/>
      <c r="AD612"/>
      <c r="AE612" s="254"/>
      <c r="AF612"/>
      <c r="AG612" s="254" t="s">
        <v>379</v>
      </c>
      <c r="AH612" s="254"/>
      <c r="AI612" s="254">
        <v>936387592</v>
      </c>
      <c r="AJ612" s="254"/>
      <c r="AK612" s="254" t="s">
        <v>28</v>
      </c>
      <c r="AL612" s="249"/>
      <c r="AM612" s="249"/>
      <c r="AN612" s="249"/>
      <c r="AO612" s="254"/>
      <c r="AP612" s="254"/>
      <c r="AQ612" s="254"/>
      <c r="AR612" s="254"/>
      <c r="AS612" s="254"/>
      <c r="AT612" s="254"/>
      <c r="AU612" s="254"/>
      <c r="AV612" s="254"/>
      <c r="AW612" s="254">
        <v>3050052230</v>
      </c>
    </row>
    <row r="613" spans="1:49" ht="20.25" customHeight="1" x14ac:dyDescent="0.25">
      <c r="A613" s="251">
        <v>429009</v>
      </c>
      <c r="B613" s="251" t="s">
        <v>1700</v>
      </c>
      <c r="C613" s="251" t="s">
        <v>245</v>
      </c>
      <c r="D613" s="251" t="s">
        <v>306</v>
      </c>
      <c r="E613" t="s">
        <v>79</v>
      </c>
      <c r="F613" s="252">
        <v>32390</v>
      </c>
      <c r="G613" s="253" t="s">
        <v>28</v>
      </c>
      <c r="H613" s="253" t="s">
        <v>25</v>
      </c>
      <c r="I613" s="251" t="s">
        <v>112</v>
      </c>
      <c r="J613" s="253" t="s">
        <v>26</v>
      </c>
      <c r="K613" s="253">
        <v>2007</v>
      </c>
      <c r="L613" s="253" t="s">
        <v>78</v>
      </c>
      <c r="M613" t="s">
        <v>40</v>
      </c>
      <c r="O613" s="253">
        <v>468</v>
      </c>
      <c r="P613" s="252">
        <v>45706</v>
      </c>
      <c r="Q613" s="253">
        <v>60000</v>
      </c>
      <c r="R613" s="253"/>
      <c r="S613" s="253"/>
      <c r="T613" s="253"/>
      <c r="U613" s="253"/>
      <c r="V613" s="253"/>
      <c r="W613" s="253"/>
      <c r="X613" s="253"/>
      <c r="Y613" s="253"/>
      <c r="Z613" s="253"/>
      <c r="AA613" s="253"/>
      <c r="AB613"/>
      <c r="AC613" s="254"/>
      <c r="AD613"/>
      <c r="AE613" s="254"/>
      <c r="AF613"/>
      <c r="AG613" s="254" t="s">
        <v>1186</v>
      </c>
      <c r="AH613" s="254"/>
      <c r="AI613" s="254">
        <v>997443321</v>
      </c>
      <c r="AJ613" s="254"/>
      <c r="AK613" s="254" t="s">
        <v>1701</v>
      </c>
      <c r="AL613" s="249"/>
      <c r="AM613" s="249"/>
      <c r="AN613" s="249"/>
      <c r="AO613" s="254"/>
      <c r="AP613" s="254"/>
      <c r="AQ613" s="254"/>
      <c r="AR613" s="254"/>
      <c r="AS613" s="254"/>
      <c r="AT613" s="254"/>
      <c r="AU613" s="254"/>
      <c r="AV613" s="254"/>
      <c r="AW613" s="254">
        <v>3120046914</v>
      </c>
    </row>
    <row r="614" spans="1:49" ht="20.25" customHeight="1" x14ac:dyDescent="0.25">
      <c r="A614" s="251">
        <v>429010</v>
      </c>
      <c r="B614" s="251" t="s">
        <v>1702</v>
      </c>
      <c r="C614" s="251" t="s">
        <v>431</v>
      </c>
      <c r="D614" s="251" t="s">
        <v>351</v>
      </c>
      <c r="E614" t="s">
        <v>79</v>
      </c>
      <c r="F614" s="252">
        <v>37804</v>
      </c>
      <c r="G614" s="253" t="s">
        <v>1703</v>
      </c>
      <c r="H614" s="253" t="s">
        <v>685</v>
      </c>
      <c r="I614" s="251" t="s">
        <v>112</v>
      </c>
      <c r="J614" s="253" t="s">
        <v>23</v>
      </c>
      <c r="K614" s="253">
        <v>2021</v>
      </c>
      <c r="L614" s="253" t="s">
        <v>28</v>
      </c>
      <c r="M614" t="s">
        <v>47</v>
      </c>
      <c r="O614" s="253"/>
      <c r="P614" s="253"/>
      <c r="Q614" s="253"/>
      <c r="R614" s="253"/>
      <c r="S614" s="253"/>
      <c r="T614" s="253"/>
      <c r="U614" s="253"/>
      <c r="V614" s="253"/>
      <c r="W614" s="253"/>
      <c r="X614" s="253"/>
      <c r="Y614" s="253"/>
      <c r="Z614" s="253"/>
      <c r="AA614" s="253"/>
      <c r="AB614"/>
      <c r="AC614" s="254"/>
      <c r="AD614"/>
      <c r="AE614" s="254"/>
      <c r="AF614"/>
      <c r="AG614" s="254" t="s">
        <v>1186</v>
      </c>
      <c r="AH614" s="254"/>
      <c r="AI614" s="254">
        <v>957577173</v>
      </c>
      <c r="AJ614" s="254"/>
      <c r="AK614" s="254" t="s">
        <v>1221</v>
      </c>
      <c r="AL614" s="249"/>
      <c r="AM614" s="249"/>
      <c r="AN614" s="249"/>
      <c r="AO614" s="254"/>
      <c r="AP614" s="254"/>
      <c r="AQ614" s="254"/>
      <c r="AR614" s="254"/>
      <c r="AS614" s="254"/>
      <c r="AT614" s="254"/>
      <c r="AU614" s="254"/>
      <c r="AV614" s="254"/>
      <c r="AW614" s="254">
        <v>4130054150</v>
      </c>
    </row>
    <row r="615" spans="1:49" ht="20.25" customHeight="1" x14ac:dyDescent="0.25">
      <c r="A615" s="251">
        <v>429011</v>
      </c>
      <c r="B615" s="251" t="s">
        <v>1704</v>
      </c>
      <c r="C615" s="251" t="s">
        <v>382</v>
      </c>
      <c r="D615" s="251" t="s">
        <v>1705</v>
      </c>
      <c r="E615" t="s">
        <v>80</v>
      </c>
      <c r="F615" s="252">
        <v>28439</v>
      </c>
      <c r="G615" s="253" t="s">
        <v>28</v>
      </c>
      <c r="H615" s="253" t="s">
        <v>25</v>
      </c>
      <c r="I615" s="251" t="s">
        <v>112</v>
      </c>
      <c r="J615" s="253" t="s">
        <v>26</v>
      </c>
      <c r="K615" s="253">
        <v>1996</v>
      </c>
      <c r="L615" s="253" t="s">
        <v>28</v>
      </c>
      <c r="M615" t="s">
        <v>68</v>
      </c>
      <c r="O615" s="253"/>
      <c r="P615" s="253"/>
      <c r="Q615" s="253"/>
      <c r="R615" s="253"/>
      <c r="S615" s="253"/>
      <c r="T615" s="253"/>
      <c r="U615" s="253"/>
      <c r="V615" s="253"/>
      <c r="W615" s="253"/>
      <c r="X615" s="253"/>
      <c r="Y615" s="253"/>
      <c r="Z615" s="253"/>
      <c r="AA615" s="253"/>
      <c r="AB615"/>
      <c r="AC615" s="254"/>
      <c r="AD615"/>
      <c r="AE615" s="254"/>
      <c r="AF615"/>
      <c r="AG615" s="254" t="s">
        <v>1186</v>
      </c>
      <c r="AH615" s="254"/>
      <c r="AI615" s="254">
        <v>988244467</v>
      </c>
      <c r="AJ615" s="254"/>
      <c r="AK615" s="254" t="s">
        <v>1221</v>
      </c>
      <c r="AL615" s="249"/>
      <c r="AM615" s="249"/>
      <c r="AN615" s="249"/>
      <c r="AO615" s="254"/>
      <c r="AP615" s="254"/>
      <c r="AQ615" s="254"/>
      <c r="AR615" s="254"/>
      <c r="AS615" s="254"/>
      <c r="AT615" s="254"/>
      <c r="AU615" s="254"/>
      <c r="AV615" s="254"/>
      <c r="AW615" s="254">
        <v>9060010791</v>
      </c>
    </row>
    <row r="616" spans="1:49" ht="20.25" customHeight="1" x14ac:dyDescent="0.25">
      <c r="A616" s="251">
        <v>429012</v>
      </c>
      <c r="B616" s="251" t="s">
        <v>1706</v>
      </c>
      <c r="C616" s="251" t="s">
        <v>526</v>
      </c>
      <c r="D616" s="251" t="s">
        <v>269</v>
      </c>
      <c r="E616" t="s">
        <v>80</v>
      </c>
      <c r="F616" s="252">
        <v>39085</v>
      </c>
      <c r="G616" s="253" t="s">
        <v>244</v>
      </c>
      <c r="H616" s="253" t="s">
        <v>714</v>
      </c>
      <c r="I616" s="251" t="s">
        <v>112</v>
      </c>
      <c r="J616" s="253" t="s">
        <v>23</v>
      </c>
      <c r="K616" s="253">
        <v>2024</v>
      </c>
      <c r="L616" s="253" t="s">
        <v>28</v>
      </c>
      <c r="M616" t="s">
        <v>50</v>
      </c>
      <c r="O616" s="253"/>
      <c r="P616" s="253"/>
      <c r="Q616" s="253"/>
      <c r="R616" s="253"/>
      <c r="S616" s="253"/>
      <c r="T616" s="253"/>
      <c r="U616" s="253"/>
      <c r="V616" s="253"/>
      <c r="W616" s="253"/>
      <c r="X616" s="253"/>
      <c r="Y616" s="253"/>
      <c r="Z616" s="253"/>
      <c r="AA616" s="253"/>
      <c r="AB616"/>
      <c r="AC616" s="254"/>
      <c r="AD616"/>
      <c r="AE616" s="254"/>
      <c r="AF616"/>
      <c r="AG616" s="254" t="s">
        <v>1234</v>
      </c>
      <c r="AH616" s="254"/>
      <c r="AI616" s="254">
        <v>936825814</v>
      </c>
      <c r="AJ616" s="254"/>
      <c r="AK616" s="254" t="s">
        <v>244</v>
      </c>
      <c r="AL616" s="249"/>
      <c r="AM616" s="249"/>
      <c r="AN616" s="249"/>
      <c r="AO616" s="254"/>
      <c r="AP616" s="254"/>
      <c r="AQ616" s="254"/>
      <c r="AR616" s="254"/>
      <c r="AS616" s="254"/>
      <c r="AT616" s="254"/>
      <c r="AU616" s="254"/>
      <c r="AV616" s="254"/>
      <c r="AW616" s="254">
        <v>5090028675</v>
      </c>
    </row>
    <row r="617" spans="1:49" ht="20.25" customHeight="1" x14ac:dyDescent="0.25">
      <c r="A617" s="251">
        <v>429013</v>
      </c>
      <c r="B617" s="251" t="s">
        <v>1707</v>
      </c>
      <c r="C617" s="251" t="s">
        <v>339</v>
      </c>
      <c r="D617" s="251" t="s">
        <v>351</v>
      </c>
      <c r="E617" t="s">
        <v>79</v>
      </c>
      <c r="F617" s="252">
        <v>36892</v>
      </c>
      <c r="G617" s="253" t="s">
        <v>270</v>
      </c>
      <c r="H617" s="253" t="s">
        <v>685</v>
      </c>
      <c r="I617" s="251" t="s">
        <v>112</v>
      </c>
      <c r="J617" s="253" t="s">
        <v>26</v>
      </c>
      <c r="K617" s="253">
        <v>2021</v>
      </c>
      <c r="L617" s="253" t="s">
        <v>28</v>
      </c>
      <c r="M617" t="s">
        <v>40</v>
      </c>
      <c r="O617" s="253"/>
      <c r="P617" s="253"/>
      <c r="Q617" s="253"/>
      <c r="R617" s="253"/>
      <c r="S617" s="253"/>
      <c r="T617" s="253"/>
      <c r="U617" s="253"/>
      <c r="V617" s="253"/>
      <c r="W617" s="253"/>
      <c r="X617" s="253"/>
      <c r="Y617" s="253"/>
      <c r="Z617" s="253"/>
      <c r="AA617" s="253"/>
      <c r="AB617"/>
      <c r="AC617" s="254"/>
      <c r="AD617"/>
      <c r="AE617" s="254"/>
      <c r="AF617"/>
      <c r="AG617" s="254" t="s">
        <v>1186</v>
      </c>
      <c r="AH617" s="254"/>
      <c r="AI617" s="254">
        <v>947128850</v>
      </c>
      <c r="AJ617" s="254"/>
      <c r="AK617" s="254" t="s">
        <v>270</v>
      </c>
      <c r="AL617" s="249"/>
      <c r="AM617" s="249"/>
      <c r="AN617" s="249"/>
      <c r="AO617" s="254"/>
      <c r="AP617" s="254"/>
      <c r="AQ617" s="254"/>
      <c r="AR617" s="254"/>
      <c r="AS617" s="254"/>
      <c r="AT617" s="254"/>
      <c r="AU617" s="254"/>
      <c r="AV617" s="254"/>
      <c r="AW617" s="254">
        <v>3010013425</v>
      </c>
    </row>
    <row r="618" spans="1:49" ht="20.25" customHeight="1" x14ac:dyDescent="0.25">
      <c r="A618" s="251">
        <v>429014</v>
      </c>
      <c r="B618" s="251" t="s">
        <v>1708</v>
      </c>
      <c r="C618" s="251" t="s">
        <v>367</v>
      </c>
      <c r="D618" s="251" t="s">
        <v>530</v>
      </c>
      <c r="E618" t="s">
        <v>79</v>
      </c>
      <c r="F618" s="252">
        <v>38199</v>
      </c>
      <c r="G618" s="253" t="s">
        <v>28</v>
      </c>
      <c r="H618" s="253" t="s">
        <v>714</v>
      </c>
      <c r="I618" s="251" t="s">
        <v>112</v>
      </c>
      <c r="J618" s="253" t="s">
        <v>23</v>
      </c>
      <c r="K618" s="253">
        <v>2023</v>
      </c>
      <c r="L618" s="253" t="s">
        <v>28</v>
      </c>
      <c r="M618" t="s">
        <v>28</v>
      </c>
      <c r="O618" s="253"/>
      <c r="P618" s="253"/>
      <c r="Q618" s="253"/>
      <c r="R618" s="253"/>
      <c r="S618" s="253"/>
      <c r="T618" s="253"/>
      <c r="U618" s="253"/>
      <c r="V618" s="253"/>
      <c r="W618" s="253"/>
      <c r="X618" s="253"/>
      <c r="Y618" s="253"/>
      <c r="Z618" s="253"/>
      <c r="AA618" s="253"/>
      <c r="AB618"/>
      <c r="AC618" s="254"/>
      <c r="AD618"/>
      <c r="AE618" s="254"/>
      <c r="AF618"/>
      <c r="AG618" s="254" t="s">
        <v>1215</v>
      </c>
      <c r="AH618" s="254"/>
      <c r="AI618" s="254">
        <v>992364602</v>
      </c>
      <c r="AJ618" s="254"/>
      <c r="AK618" s="254" t="s">
        <v>1709</v>
      </c>
      <c r="AL618" s="249"/>
      <c r="AM618" s="249"/>
      <c r="AN618" s="249"/>
      <c r="AO618" s="254"/>
      <c r="AP618" s="254"/>
      <c r="AQ618" s="254"/>
      <c r="AR618" s="254"/>
      <c r="AS618" s="254"/>
      <c r="AT618" s="254"/>
      <c r="AU618" s="254"/>
      <c r="AV618" s="254"/>
      <c r="AW618" s="254">
        <v>1010613890</v>
      </c>
    </row>
    <row r="619" spans="1:49" ht="20.25" customHeight="1" x14ac:dyDescent="0.25">
      <c r="A619" s="251">
        <v>429015</v>
      </c>
      <c r="B619" s="251" t="s">
        <v>1710</v>
      </c>
      <c r="C619" s="251" t="s">
        <v>542</v>
      </c>
      <c r="D619" s="251" t="s">
        <v>313</v>
      </c>
      <c r="E619" t="s">
        <v>79</v>
      </c>
      <c r="F619" s="252">
        <v>38115</v>
      </c>
      <c r="G619" s="253" t="s">
        <v>28</v>
      </c>
      <c r="H619" s="253" t="s">
        <v>685</v>
      </c>
      <c r="I619" s="251" t="s">
        <v>112</v>
      </c>
      <c r="J619" s="253" t="s">
        <v>26</v>
      </c>
      <c r="K619" s="253">
        <v>2022</v>
      </c>
      <c r="L619" s="253" t="s">
        <v>40</v>
      </c>
      <c r="M619" t="s">
        <v>40</v>
      </c>
      <c r="O619" s="253"/>
      <c r="P619" s="253"/>
      <c r="Q619" s="253"/>
      <c r="R619" s="253"/>
      <c r="S619" s="253"/>
      <c r="T619" s="253"/>
      <c r="U619" s="253"/>
      <c r="V619" s="253"/>
      <c r="W619" s="253"/>
      <c r="X619" s="253"/>
      <c r="Y619" s="253"/>
      <c r="Z619" s="253"/>
      <c r="AA619" s="253"/>
      <c r="AB619"/>
      <c r="AC619" s="254"/>
      <c r="AD619"/>
      <c r="AE619" s="254"/>
      <c r="AF619"/>
      <c r="AG619" s="254" t="s">
        <v>1207</v>
      </c>
      <c r="AH619" s="254"/>
      <c r="AI619" s="254">
        <v>935406797</v>
      </c>
      <c r="AJ619" s="254"/>
      <c r="AK619" s="254" t="s">
        <v>282</v>
      </c>
      <c r="AL619" s="249"/>
      <c r="AM619" s="249"/>
      <c r="AN619" s="249"/>
      <c r="AO619" s="254"/>
      <c r="AP619" s="254"/>
      <c r="AQ619" s="254"/>
      <c r="AR619" s="254"/>
      <c r="AS619" s="254"/>
      <c r="AT619" s="254"/>
      <c r="AU619" s="254"/>
      <c r="AV619" s="254"/>
      <c r="AW619" s="254">
        <v>3110091366</v>
      </c>
    </row>
    <row r="620" spans="1:49" ht="20.25" customHeight="1" x14ac:dyDescent="0.25">
      <c r="A620" s="251">
        <v>429016</v>
      </c>
      <c r="B620" s="251" t="s">
        <v>1711</v>
      </c>
      <c r="C620" s="251" t="s">
        <v>482</v>
      </c>
      <c r="D620" s="251" t="s">
        <v>466</v>
      </c>
      <c r="E620" t="s">
        <v>79</v>
      </c>
      <c r="F620" s="252">
        <v>38440</v>
      </c>
      <c r="G620" s="253" t="s">
        <v>28</v>
      </c>
      <c r="H620" s="253" t="s">
        <v>25</v>
      </c>
      <c r="I620" s="251" t="s">
        <v>112</v>
      </c>
      <c r="J620" s="253" t="s">
        <v>26</v>
      </c>
      <c r="K620" s="253">
        <v>2023</v>
      </c>
      <c r="L620" s="253" t="s">
        <v>28</v>
      </c>
      <c r="M620" t="s">
        <v>28</v>
      </c>
      <c r="O620" s="253"/>
      <c r="P620" s="253"/>
      <c r="Q620" s="253"/>
      <c r="R620" s="253"/>
      <c r="S620" s="253"/>
      <c r="T620" s="253"/>
      <c r="U620" s="253"/>
      <c r="V620" s="253"/>
      <c r="W620" s="253"/>
      <c r="X620" s="253"/>
      <c r="Y620" s="253"/>
      <c r="Z620" s="253"/>
      <c r="AA620" s="253"/>
      <c r="AB620"/>
      <c r="AC620" s="254"/>
      <c r="AD620"/>
      <c r="AE620" s="254"/>
      <c r="AF620"/>
      <c r="AG620" s="254" t="s">
        <v>1177</v>
      </c>
      <c r="AH620" s="254"/>
      <c r="AI620" s="254">
        <v>954452956</v>
      </c>
      <c r="AJ620" s="254"/>
      <c r="AK620" s="254" t="s">
        <v>28</v>
      </c>
      <c r="AL620" s="249"/>
      <c r="AM620" s="249"/>
      <c r="AN620" s="249"/>
      <c r="AO620" s="254"/>
      <c r="AP620" s="254"/>
      <c r="AQ620" s="254"/>
      <c r="AR620" s="254"/>
      <c r="AS620" s="254"/>
      <c r="AT620" s="254"/>
      <c r="AU620" s="254"/>
      <c r="AV620" s="254"/>
      <c r="AW620" s="254">
        <v>1040347965</v>
      </c>
    </row>
    <row r="621" spans="1:49" ht="20.25" customHeight="1" x14ac:dyDescent="0.25">
      <c r="A621" s="251">
        <v>429017</v>
      </c>
      <c r="B621" s="251" t="s">
        <v>1712</v>
      </c>
      <c r="C621" s="251" t="s">
        <v>251</v>
      </c>
      <c r="D621" s="251" t="s">
        <v>622</v>
      </c>
      <c r="E621" t="s">
        <v>80</v>
      </c>
      <c r="F621" s="252">
        <v>34811</v>
      </c>
      <c r="G621" s="253" t="s">
        <v>534</v>
      </c>
      <c r="H621" s="253" t="s">
        <v>685</v>
      </c>
      <c r="I621" s="251" t="s">
        <v>112</v>
      </c>
      <c r="J621" s="253" t="s">
        <v>23</v>
      </c>
      <c r="K621" s="253">
        <v>2013</v>
      </c>
      <c r="L621" s="253" t="s">
        <v>60</v>
      </c>
      <c r="M621" t="s">
        <v>60</v>
      </c>
      <c r="O621" s="253"/>
      <c r="P621" s="253"/>
      <c r="Q621" s="253"/>
      <c r="R621" s="253"/>
      <c r="S621" s="253"/>
      <c r="T621" s="253"/>
      <c r="U621" s="253"/>
      <c r="V621" s="253"/>
      <c r="W621" s="253"/>
      <c r="X621" s="253"/>
      <c r="Y621" s="253"/>
      <c r="Z621" s="253"/>
      <c r="AA621" s="253"/>
      <c r="AB621"/>
      <c r="AC621" s="254"/>
      <c r="AD621"/>
      <c r="AE621" s="254"/>
      <c r="AF621"/>
      <c r="AG621" s="254" t="s">
        <v>1186</v>
      </c>
      <c r="AH621" s="254"/>
      <c r="AI621" s="254">
        <v>996403804</v>
      </c>
      <c r="AJ621" s="254"/>
      <c r="AK621" s="254" t="s">
        <v>411</v>
      </c>
      <c r="AL621" s="249"/>
      <c r="AM621" s="249"/>
      <c r="AN621" s="249"/>
      <c r="AO621" s="254"/>
      <c r="AP621" s="254"/>
      <c r="AQ621" s="254"/>
      <c r="AR621" s="254"/>
      <c r="AS621" s="254"/>
      <c r="AT621" s="254"/>
      <c r="AU621" s="254"/>
      <c r="AV621" s="254"/>
      <c r="AW621" s="254">
        <v>7040054995</v>
      </c>
    </row>
    <row r="622" spans="1:49" ht="20.25" customHeight="1" x14ac:dyDescent="0.25">
      <c r="A622" s="251">
        <v>429018</v>
      </c>
      <c r="B622" s="251" t="s">
        <v>1713</v>
      </c>
      <c r="C622" s="251" t="s">
        <v>462</v>
      </c>
      <c r="D622" s="251" t="s">
        <v>912</v>
      </c>
      <c r="E622" t="s">
        <v>80</v>
      </c>
      <c r="F622" s="252">
        <v>38930</v>
      </c>
      <c r="G622" s="253" t="s">
        <v>881</v>
      </c>
      <c r="H622" s="253" t="s">
        <v>25</v>
      </c>
      <c r="I622" s="251" t="s">
        <v>112</v>
      </c>
      <c r="J622" s="253" t="s">
        <v>23</v>
      </c>
      <c r="K622" s="253">
        <v>2024</v>
      </c>
      <c r="L622" s="253" t="s">
        <v>40</v>
      </c>
      <c r="M622" t="s">
        <v>40</v>
      </c>
      <c r="O622" s="253">
        <v>719</v>
      </c>
      <c r="P622" s="252">
        <v>45722</v>
      </c>
      <c r="Q622" s="253">
        <v>50000</v>
      </c>
      <c r="R622" s="253"/>
      <c r="S622" s="253"/>
      <c r="T622" s="253"/>
      <c r="U622" s="253"/>
      <c r="V622" s="253"/>
      <c r="W622" s="253"/>
      <c r="X622" s="253"/>
      <c r="Y622" s="253"/>
      <c r="Z622" s="253"/>
      <c r="AA622" s="253"/>
      <c r="AB622"/>
      <c r="AC622" s="254"/>
      <c r="AD622"/>
      <c r="AE622" s="254"/>
      <c r="AF622"/>
      <c r="AG622" s="254" t="s">
        <v>1186</v>
      </c>
      <c r="AH622" s="254"/>
      <c r="AI622" s="254">
        <v>993438531</v>
      </c>
      <c r="AJ622" s="254"/>
      <c r="AK622" s="254" t="s">
        <v>1714</v>
      </c>
      <c r="AL622" s="249"/>
      <c r="AM622" s="249"/>
      <c r="AN622" s="249"/>
      <c r="AO622" s="254"/>
      <c r="AP622" s="254"/>
      <c r="AQ622" s="254"/>
      <c r="AR622" s="254"/>
      <c r="AS622" s="254"/>
      <c r="AT622" s="254"/>
      <c r="AU622" s="254"/>
      <c r="AV622" s="254"/>
      <c r="AW622" s="254">
        <v>3310088287</v>
      </c>
    </row>
    <row r="623" spans="1:49" ht="20.25" customHeight="1" x14ac:dyDescent="0.25">
      <c r="A623" s="251">
        <v>429019</v>
      </c>
      <c r="B623" s="251" t="s">
        <v>1715</v>
      </c>
      <c r="C623" s="251" t="s">
        <v>257</v>
      </c>
      <c r="D623" s="251" t="s">
        <v>1716</v>
      </c>
      <c r="E623" t="s">
        <v>80</v>
      </c>
      <c r="F623" s="252">
        <v>38144</v>
      </c>
      <c r="G623" s="253" t="s">
        <v>468</v>
      </c>
      <c r="H623" s="253" t="s">
        <v>685</v>
      </c>
      <c r="I623" s="251" t="s">
        <v>112</v>
      </c>
      <c r="J623" s="253" t="s">
        <v>26</v>
      </c>
      <c r="K623" s="253">
        <v>2023</v>
      </c>
      <c r="L623" s="253" t="s">
        <v>40</v>
      </c>
      <c r="M623" t="s">
        <v>40</v>
      </c>
      <c r="O623" s="253"/>
      <c r="P623" s="253"/>
      <c r="Q623" s="253"/>
      <c r="R623" s="253"/>
      <c r="S623" s="253"/>
      <c r="T623" s="253"/>
      <c r="U623" s="253"/>
      <c r="V623" s="253"/>
      <c r="W623" s="253"/>
      <c r="X623" s="253"/>
      <c r="Y623" s="253"/>
      <c r="Z623" s="253"/>
      <c r="AA623" s="253"/>
      <c r="AB623"/>
      <c r="AC623" s="254"/>
      <c r="AD623"/>
      <c r="AE623" s="254"/>
      <c r="AF623"/>
      <c r="AG623" s="254" t="s">
        <v>1186</v>
      </c>
      <c r="AH623" s="254"/>
      <c r="AI623" s="254">
        <v>996436838</v>
      </c>
      <c r="AJ623" s="254"/>
      <c r="AK623" s="254" t="s">
        <v>468</v>
      </c>
      <c r="AL623" s="249"/>
      <c r="AM623" s="249"/>
      <c r="AN623" s="249"/>
      <c r="AO623" s="254"/>
      <c r="AP623" s="254"/>
      <c r="AQ623" s="254"/>
      <c r="AR623" s="254"/>
      <c r="AS623" s="254"/>
      <c r="AT623" s="254"/>
      <c r="AU623" s="254"/>
      <c r="AV623" s="254"/>
      <c r="AW623" s="254">
        <v>3040038775</v>
      </c>
    </row>
    <row r="624" spans="1:49" ht="20.25" customHeight="1" x14ac:dyDescent="0.25">
      <c r="A624" s="251">
        <v>429020</v>
      </c>
      <c r="B624" s="251" t="s">
        <v>1717</v>
      </c>
      <c r="C624" s="251" t="s">
        <v>490</v>
      </c>
      <c r="D624" s="251" t="s">
        <v>414</v>
      </c>
      <c r="E624" t="s">
        <v>80</v>
      </c>
      <c r="F624" s="252">
        <v>38666</v>
      </c>
      <c r="G624" s="253" t="s">
        <v>28</v>
      </c>
      <c r="H624" s="253" t="s">
        <v>685</v>
      </c>
      <c r="I624" s="251" t="s">
        <v>112</v>
      </c>
      <c r="J624" s="253" t="s">
        <v>26</v>
      </c>
      <c r="K624" s="253">
        <v>2024</v>
      </c>
      <c r="L624" s="253" t="s">
        <v>78</v>
      </c>
      <c r="M624" t="s">
        <v>60</v>
      </c>
      <c r="O624" s="253"/>
      <c r="P624" s="253"/>
      <c r="Q624" s="253"/>
      <c r="R624" s="253"/>
      <c r="S624" s="253"/>
      <c r="T624" s="253"/>
      <c r="U624" s="253"/>
      <c r="V624" s="253"/>
      <c r="W624" s="253"/>
      <c r="X624" s="253"/>
      <c r="Y624" s="253"/>
      <c r="Z624" s="253"/>
      <c r="AA624" s="253"/>
      <c r="AB624"/>
      <c r="AC624" s="254"/>
      <c r="AD624"/>
      <c r="AE624" s="254"/>
      <c r="AF624"/>
      <c r="AG624" s="254" t="s">
        <v>1178</v>
      </c>
      <c r="AH624" s="254"/>
      <c r="AI624" s="254">
        <v>956923676</v>
      </c>
      <c r="AJ624" s="254"/>
      <c r="AK624" s="254" t="s">
        <v>28</v>
      </c>
      <c r="AL624" s="249"/>
      <c r="AM624" s="249"/>
      <c r="AN624" s="249"/>
      <c r="AO624" s="254"/>
      <c r="AP624" s="254"/>
      <c r="AQ624" s="254"/>
      <c r="AR624" s="254"/>
      <c r="AS624" s="254"/>
      <c r="AT624" s="254"/>
      <c r="AU624" s="254"/>
      <c r="AV624" s="254"/>
      <c r="AW624" s="254">
        <v>7030144033</v>
      </c>
    </row>
    <row r="625" spans="1:49" ht="20.25" customHeight="1" x14ac:dyDescent="0.25">
      <c r="A625" s="251">
        <v>429021</v>
      </c>
      <c r="B625" s="251" t="s">
        <v>1718</v>
      </c>
      <c r="C625" s="251" t="s">
        <v>475</v>
      </c>
      <c r="D625" s="251" t="s">
        <v>298</v>
      </c>
      <c r="E625" t="s">
        <v>80</v>
      </c>
      <c r="F625" s="252">
        <v>37987</v>
      </c>
      <c r="G625" s="253" t="s">
        <v>28</v>
      </c>
      <c r="H625" s="253" t="s">
        <v>707</v>
      </c>
      <c r="I625" s="251" t="s">
        <v>112</v>
      </c>
      <c r="J625" s="253" t="s">
        <v>26</v>
      </c>
      <c r="K625" s="253">
        <v>2022</v>
      </c>
      <c r="L625" s="253" t="s">
        <v>40</v>
      </c>
      <c r="M625" t="s">
        <v>28</v>
      </c>
      <c r="O625" s="253"/>
      <c r="P625" s="253"/>
      <c r="Q625" s="253"/>
      <c r="R625" s="253"/>
      <c r="S625" s="253"/>
      <c r="T625" s="253"/>
      <c r="U625" s="253"/>
      <c r="V625" s="253"/>
      <c r="W625" s="253"/>
      <c r="X625" s="253"/>
      <c r="Y625" s="253"/>
      <c r="Z625" s="253"/>
      <c r="AA625" s="253"/>
      <c r="AB625"/>
      <c r="AC625" s="254"/>
      <c r="AD625"/>
      <c r="AE625" s="254"/>
      <c r="AF625"/>
      <c r="AG625" s="254" t="s">
        <v>1178</v>
      </c>
      <c r="AH625" s="254"/>
      <c r="AI625" s="254">
        <v>931833142</v>
      </c>
      <c r="AJ625" s="254"/>
      <c r="AK625" s="254" t="s">
        <v>1719</v>
      </c>
      <c r="AL625" s="249"/>
      <c r="AM625" s="249"/>
      <c r="AN625" s="249"/>
      <c r="AO625" s="254"/>
      <c r="AP625" s="254"/>
      <c r="AQ625" s="254"/>
      <c r="AR625" s="254"/>
      <c r="AS625" s="254"/>
      <c r="AT625" s="254"/>
      <c r="AU625" s="254"/>
      <c r="AV625" s="254"/>
      <c r="AW625" s="254">
        <v>1010712381</v>
      </c>
    </row>
    <row r="626" spans="1:49" ht="20.25" customHeight="1" x14ac:dyDescent="0.25">
      <c r="A626" s="251">
        <v>429022</v>
      </c>
      <c r="B626" s="251" t="s">
        <v>1720</v>
      </c>
      <c r="C626" s="251" t="s">
        <v>1721</v>
      </c>
      <c r="D626" s="251" t="s">
        <v>1722</v>
      </c>
      <c r="E626" t="s">
        <v>80</v>
      </c>
      <c r="F626" s="252">
        <v>33469</v>
      </c>
      <c r="G626" s="253" t="s">
        <v>28</v>
      </c>
      <c r="H626" s="253" t="s">
        <v>685</v>
      </c>
      <c r="I626" s="251" t="s">
        <v>112</v>
      </c>
      <c r="J626" s="253" t="s">
        <v>23</v>
      </c>
      <c r="K626" s="253">
        <v>2010</v>
      </c>
      <c r="L626" s="253" t="s">
        <v>47</v>
      </c>
      <c r="M626" t="s">
        <v>78</v>
      </c>
      <c r="O626" s="253"/>
      <c r="P626" s="253"/>
      <c r="Q626" s="253"/>
      <c r="R626" s="253"/>
      <c r="S626" s="253"/>
      <c r="T626" s="253"/>
      <c r="U626" s="253"/>
      <c r="V626" s="253"/>
      <c r="W626" s="253"/>
      <c r="X626" s="253"/>
      <c r="Y626" s="253"/>
      <c r="Z626" s="253"/>
      <c r="AA626" s="253"/>
      <c r="AB626"/>
      <c r="AC626" s="254"/>
      <c r="AD626"/>
      <c r="AE626" s="254"/>
      <c r="AF626"/>
      <c r="AG626" s="254" t="s">
        <v>1178</v>
      </c>
      <c r="AH626" s="254"/>
      <c r="AI626" s="254">
        <v>987192555</v>
      </c>
      <c r="AJ626" s="254"/>
      <c r="AK626" s="254" t="s">
        <v>28</v>
      </c>
      <c r="AL626" s="249"/>
      <c r="AM626" s="249"/>
      <c r="AN626" s="249"/>
      <c r="AO626" s="254"/>
      <c r="AP626" s="254"/>
      <c r="AQ626" s="254"/>
      <c r="AR626" s="254"/>
      <c r="AS626" s="254"/>
      <c r="AT626" s="254"/>
      <c r="AU626" s="254"/>
      <c r="AV626" s="254"/>
      <c r="AW626" s="254">
        <v>14040077702</v>
      </c>
    </row>
    <row r="627" spans="1:49" ht="20.25" customHeight="1" x14ac:dyDescent="0.25">
      <c r="A627" s="251">
        <v>429025</v>
      </c>
      <c r="B627" s="251" t="s">
        <v>1723</v>
      </c>
      <c r="C627" s="251" t="s">
        <v>915</v>
      </c>
      <c r="D627" s="251" t="s">
        <v>979</v>
      </c>
      <c r="E627" t="s">
        <v>80</v>
      </c>
      <c r="F627" s="252">
        <v>38312</v>
      </c>
      <c r="G627" s="253" t="s">
        <v>1003</v>
      </c>
      <c r="H627" s="253" t="s">
        <v>707</v>
      </c>
      <c r="I627" s="251" t="s">
        <v>112</v>
      </c>
      <c r="J627" s="253" t="s">
        <v>23</v>
      </c>
      <c r="K627" s="253">
        <v>2021</v>
      </c>
      <c r="L627" s="253" t="s">
        <v>40</v>
      </c>
      <c r="M627" t="s">
        <v>28</v>
      </c>
      <c r="O627" s="253">
        <v>732</v>
      </c>
      <c r="P627" s="252">
        <v>45725</v>
      </c>
      <c r="Q627" s="253">
        <v>100000</v>
      </c>
      <c r="R627" s="253"/>
      <c r="S627" s="253"/>
      <c r="T627" s="253"/>
      <c r="U627" s="253"/>
      <c r="V627" s="253"/>
      <c r="W627" s="253"/>
      <c r="X627" s="253"/>
      <c r="Y627" s="253"/>
      <c r="Z627" s="253"/>
      <c r="AA627" s="253"/>
      <c r="AB627"/>
      <c r="AC627" s="254"/>
      <c r="AD627"/>
      <c r="AE627" s="254"/>
      <c r="AF627"/>
      <c r="AG627" s="254" t="s">
        <v>1178</v>
      </c>
      <c r="AH627" s="254"/>
      <c r="AI627" s="254">
        <v>958779582</v>
      </c>
      <c r="AJ627" s="254"/>
      <c r="AK627" s="254" t="s">
        <v>28</v>
      </c>
      <c r="AL627" s="249"/>
      <c r="AM627" s="249"/>
      <c r="AN627" s="249"/>
      <c r="AO627" s="254"/>
      <c r="AP627" s="254"/>
      <c r="AQ627" s="254"/>
      <c r="AR627" s="254"/>
      <c r="AS627" s="254"/>
      <c r="AT627" s="254"/>
      <c r="AU627" s="254"/>
      <c r="AV627" s="254"/>
      <c r="AW627" s="254">
        <v>1020153298</v>
      </c>
    </row>
    <row r="628" spans="1:49" ht="20.25" customHeight="1" x14ac:dyDescent="0.25">
      <c r="A628" s="251">
        <v>429026</v>
      </c>
      <c r="B628" s="251" t="s">
        <v>1724</v>
      </c>
      <c r="C628" s="251" t="s">
        <v>485</v>
      </c>
      <c r="D628" s="251" t="s">
        <v>969</v>
      </c>
      <c r="E628" t="s">
        <v>80</v>
      </c>
      <c r="F628" s="252">
        <v>38312</v>
      </c>
      <c r="G628" s="253" t="s">
        <v>1377</v>
      </c>
      <c r="H628" s="253" t="s">
        <v>707</v>
      </c>
      <c r="I628" s="251" t="s">
        <v>112</v>
      </c>
      <c r="J628" s="253" t="s">
        <v>23</v>
      </c>
      <c r="K628" s="253">
        <v>2006</v>
      </c>
      <c r="L628" s="253" t="s">
        <v>70</v>
      </c>
      <c r="M628" t="s">
        <v>70</v>
      </c>
      <c r="O628" s="253"/>
      <c r="P628" s="253"/>
      <c r="Q628" s="253"/>
      <c r="R628" s="253"/>
      <c r="S628" s="253"/>
      <c r="T628" s="253"/>
      <c r="U628" s="253"/>
      <c r="V628" s="253"/>
      <c r="W628" s="253"/>
      <c r="X628" s="253"/>
      <c r="Y628" s="253"/>
      <c r="Z628" s="253"/>
      <c r="AA628" s="253"/>
      <c r="AB628"/>
      <c r="AC628" s="254"/>
      <c r="AD628"/>
      <c r="AE628" s="254"/>
      <c r="AF628"/>
      <c r="AG628" s="254" t="s">
        <v>1178</v>
      </c>
      <c r="AH628" s="254"/>
      <c r="AI628" s="254">
        <v>958779582</v>
      </c>
      <c r="AJ628" s="254"/>
      <c r="AK628" s="254" t="s">
        <v>28</v>
      </c>
      <c r="AL628" s="249"/>
      <c r="AM628" s="249"/>
      <c r="AN628" s="249"/>
      <c r="AO628" s="254"/>
      <c r="AP628" s="254"/>
      <c r="AQ628" s="254"/>
      <c r="AR628" s="254"/>
      <c r="AS628" s="254"/>
      <c r="AT628" s="254"/>
      <c r="AU628" s="254"/>
      <c r="AV628" s="254"/>
      <c r="AW628" s="254">
        <v>10220049254</v>
      </c>
    </row>
    <row r="629" spans="1:49" ht="20.25" customHeight="1" x14ac:dyDescent="0.25">
      <c r="A629" s="251">
        <v>429027</v>
      </c>
      <c r="B629" s="251" t="s">
        <v>1725</v>
      </c>
      <c r="C629" s="251" t="s">
        <v>245</v>
      </c>
      <c r="D629" s="251" t="s">
        <v>956</v>
      </c>
      <c r="E629" t="s">
        <v>80</v>
      </c>
      <c r="F629" s="252">
        <v>37470</v>
      </c>
      <c r="G629" s="253" t="s">
        <v>28</v>
      </c>
      <c r="H629" s="253" t="s">
        <v>25</v>
      </c>
      <c r="I629" s="251" t="s">
        <v>112</v>
      </c>
      <c r="J629" s="253" t="s">
        <v>26</v>
      </c>
      <c r="K629" s="253">
        <v>2022</v>
      </c>
      <c r="L629" s="253" t="s">
        <v>78</v>
      </c>
      <c r="M629" t="s">
        <v>78</v>
      </c>
      <c r="O629" s="253"/>
      <c r="P629" s="253"/>
      <c r="Q629" s="253"/>
      <c r="R629" s="253"/>
      <c r="S629" s="253"/>
      <c r="T629" s="253"/>
      <c r="U629" s="253"/>
      <c r="V629" s="253"/>
      <c r="W629" s="253"/>
      <c r="X629" s="253"/>
      <c r="Y629" s="253"/>
      <c r="Z629" s="253"/>
      <c r="AA629" s="253"/>
      <c r="AB629"/>
      <c r="AC629" s="254"/>
      <c r="AD629"/>
      <c r="AE629" s="254"/>
      <c r="AF629"/>
      <c r="AG629" s="254" t="s">
        <v>1178</v>
      </c>
      <c r="AH629" s="254"/>
      <c r="AI629" s="254">
        <v>991495914</v>
      </c>
      <c r="AJ629" s="254"/>
      <c r="AK629" s="254" t="s">
        <v>28</v>
      </c>
      <c r="AL629" s="249"/>
      <c r="AM629" s="249"/>
      <c r="AN629" s="249"/>
      <c r="AO629" s="254"/>
      <c r="AP629" s="254"/>
      <c r="AQ629" s="254"/>
      <c r="AR629" s="254"/>
      <c r="AS629" s="254"/>
      <c r="AT629" s="254"/>
      <c r="AU629" s="254"/>
      <c r="AV629" s="254"/>
      <c r="AW629" s="254">
        <v>3250097105</v>
      </c>
    </row>
    <row r="630" spans="1:49" ht="20.25" customHeight="1" x14ac:dyDescent="0.25">
      <c r="A630" s="251">
        <v>429029</v>
      </c>
      <c r="B630" s="251" t="s">
        <v>1726</v>
      </c>
      <c r="C630" s="251" t="s">
        <v>277</v>
      </c>
      <c r="D630" s="251" t="s">
        <v>376</v>
      </c>
      <c r="E630" t="s">
        <v>79</v>
      </c>
      <c r="F630" s="252">
        <v>37792</v>
      </c>
      <c r="G630" s="253" t="s">
        <v>28</v>
      </c>
      <c r="H630" s="253" t="s">
        <v>25</v>
      </c>
      <c r="I630" s="251" t="s">
        <v>112</v>
      </c>
      <c r="J630" s="253" t="s">
        <v>26</v>
      </c>
      <c r="K630" s="253">
        <v>2021</v>
      </c>
      <c r="L630" s="253" t="s">
        <v>28</v>
      </c>
      <c r="M630" t="s">
        <v>28</v>
      </c>
      <c r="O630" s="253"/>
      <c r="P630" s="253"/>
      <c r="Q630" s="253"/>
      <c r="R630" s="253"/>
      <c r="S630" s="253"/>
      <c r="T630" s="253"/>
      <c r="U630" s="253"/>
      <c r="V630" s="253"/>
      <c r="W630" s="253"/>
      <c r="X630" s="253"/>
      <c r="Y630" s="253"/>
      <c r="Z630" s="253"/>
      <c r="AA630" s="253"/>
      <c r="AB630"/>
      <c r="AC630" s="254"/>
      <c r="AD630"/>
      <c r="AE630" s="254"/>
      <c r="AF630"/>
      <c r="AG630" s="254" t="s">
        <v>1182</v>
      </c>
      <c r="AH630" s="254"/>
      <c r="AI630" s="254">
        <v>983757223</v>
      </c>
      <c r="AJ630" s="254"/>
      <c r="AK630" s="254" t="s">
        <v>28</v>
      </c>
      <c r="AL630" s="249"/>
      <c r="AM630" s="249"/>
      <c r="AN630" s="249"/>
      <c r="AO630" s="254"/>
      <c r="AP630" s="254"/>
      <c r="AQ630" s="254"/>
      <c r="AR630" s="254"/>
      <c r="AS630" s="254"/>
      <c r="AT630" s="254"/>
      <c r="AU630" s="254"/>
      <c r="AV630" s="254"/>
      <c r="AW630" s="254">
        <v>1020335298</v>
      </c>
    </row>
    <row r="631" spans="1:49" ht="20.25" customHeight="1" x14ac:dyDescent="0.25">
      <c r="A631" s="251">
        <v>429032</v>
      </c>
      <c r="B631" s="251" t="s">
        <v>1727</v>
      </c>
      <c r="C631" s="251" t="s">
        <v>478</v>
      </c>
      <c r="D631" s="251" t="s">
        <v>529</v>
      </c>
      <c r="E631" t="s">
        <v>79</v>
      </c>
      <c r="F631" s="252">
        <v>37302</v>
      </c>
      <c r="G631" s="253" t="s">
        <v>68</v>
      </c>
      <c r="H631" s="253" t="s">
        <v>686</v>
      </c>
      <c r="I631" s="251" t="s">
        <v>112</v>
      </c>
      <c r="J631" s="253" t="s">
        <v>23</v>
      </c>
      <c r="K631" s="253">
        <v>2020</v>
      </c>
      <c r="L631" s="253" t="s">
        <v>78</v>
      </c>
      <c r="M631" t="s">
        <v>68</v>
      </c>
      <c r="O631" s="253"/>
      <c r="P631" s="253"/>
      <c r="Q631" s="253"/>
      <c r="R631" s="253"/>
      <c r="S631" s="253"/>
      <c r="T631" s="253"/>
      <c r="U631" s="253"/>
      <c r="V631" s="253"/>
      <c r="W631" s="253"/>
      <c r="X631" s="253"/>
      <c r="Y631" s="253"/>
      <c r="Z631" s="253"/>
      <c r="AA631" s="253"/>
      <c r="AB631"/>
      <c r="AC631" s="254"/>
      <c r="AD631"/>
      <c r="AE631" s="254"/>
      <c r="AF631"/>
      <c r="AG631" s="254" t="s">
        <v>1728</v>
      </c>
      <c r="AH631" s="254"/>
      <c r="AI631" s="254">
        <v>991107461</v>
      </c>
      <c r="AJ631" s="254"/>
      <c r="AK631" s="254" t="s">
        <v>411</v>
      </c>
      <c r="AL631" s="249"/>
      <c r="AM631" s="249"/>
      <c r="AN631" s="249"/>
      <c r="AO631" s="254"/>
      <c r="AP631" s="254"/>
      <c r="AQ631" s="254"/>
      <c r="AR631" s="254"/>
      <c r="AS631" s="254"/>
      <c r="AT631" s="254"/>
      <c r="AU631" s="254"/>
      <c r="AV631" s="254"/>
      <c r="AW631" s="254">
        <v>9010264199</v>
      </c>
    </row>
    <row r="632" spans="1:49" ht="20.25" customHeight="1" x14ac:dyDescent="0.25">
      <c r="A632" s="251">
        <v>429033</v>
      </c>
      <c r="B632" s="251" t="s">
        <v>1729</v>
      </c>
      <c r="C632" s="251" t="s">
        <v>300</v>
      </c>
      <c r="D632" s="251" t="s">
        <v>595</v>
      </c>
      <c r="E632" t="s">
        <v>80</v>
      </c>
      <c r="F632" s="252">
        <v>40938</v>
      </c>
      <c r="G632" s="253" t="s">
        <v>533</v>
      </c>
      <c r="H632" s="253" t="s">
        <v>707</v>
      </c>
      <c r="I632" s="251" t="s">
        <v>112</v>
      </c>
      <c r="J632" s="253" t="s">
        <v>26</v>
      </c>
      <c r="K632" s="253">
        <v>2021</v>
      </c>
      <c r="L632" s="253" t="s">
        <v>74</v>
      </c>
      <c r="M632" t="s">
        <v>74</v>
      </c>
      <c r="O632" s="253"/>
      <c r="P632" s="253"/>
      <c r="Q632" s="253"/>
      <c r="R632" s="253"/>
      <c r="S632" s="253"/>
      <c r="T632" s="253"/>
      <c r="U632" s="253"/>
      <c r="V632" s="253"/>
      <c r="W632" s="253"/>
      <c r="X632" s="253"/>
      <c r="Y632" s="253"/>
      <c r="Z632" s="253"/>
      <c r="AA632" s="253"/>
      <c r="AB632"/>
      <c r="AC632" s="254"/>
      <c r="AD632"/>
      <c r="AE632" s="254"/>
      <c r="AF632"/>
      <c r="AG632" s="254" t="s">
        <v>1178</v>
      </c>
      <c r="AH632" s="254"/>
      <c r="AI632" s="254">
        <v>954394459</v>
      </c>
      <c r="AJ632" s="254"/>
      <c r="AK632" s="254" t="s">
        <v>533</v>
      </c>
      <c r="AL632" s="249"/>
      <c r="AM632" s="249"/>
      <c r="AN632" s="249"/>
      <c r="AO632" s="254"/>
      <c r="AP632" s="254"/>
      <c r="AQ632" s="254"/>
      <c r="AR632" s="254"/>
      <c r="AS632" s="254"/>
      <c r="AT632" s="254"/>
      <c r="AU632" s="254"/>
      <c r="AV632" s="254"/>
      <c r="AW632" s="254">
        <v>12160142944</v>
      </c>
    </row>
    <row r="633" spans="1:49" ht="20.25" customHeight="1" x14ac:dyDescent="0.25">
      <c r="A633" s="251">
        <v>429034</v>
      </c>
      <c r="B633" s="251" t="s">
        <v>1730</v>
      </c>
      <c r="C633" s="251" t="s">
        <v>250</v>
      </c>
      <c r="D633" s="251" t="s">
        <v>436</v>
      </c>
      <c r="E633" t="s">
        <v>79</v>
      </c>
      <c r="F633" s="252">
        <v>32322</v>
      </c>
      <c r="G633" s="253" t="s">
        <v>908</v>
      </c>
      <c r="H633" s="253" t="s">
        <v>686</v>
      </c>
      <c r="I633" s="251" t="s">
        <v>112</v>
      </c>
      <c r="J633" s="253" t="s">
        <v>26</v>
      </c>
      <c r="K633" s="253">
        <v>2006</v>
      </c>
      <c r="L633" s="253" t="s">
        <v>40</v>
      </c>
      <c r="M633" t="s">
        <v>76</v>
      </c>
      <c r="O633" s="253"/>
      <c r="P633" s="253"/>
      <c r="Q633" s="253"/>
      <c r="R633" s="253"/>
      <c r="S633" s="253"/>
      <c r="T633" s="253"/>
      <c r="U633" s="253"/>
      <c r="V633" s="253"/>
      <c r="W633" s="253"/>
      <c r="X633" s="253"/>
      <c r="Y633" s="253"/>
      <c r="Z633" s="253"/>
      <c r="AA633" s="253"/>
      <c r="AB633"/>
      <c r="AC633" s="254"/>
      <c r="AD633"/>
      <c r="AE633" s="254"/>
      <c r="AF633"/>
      <c r="AG633" s="254" t="s">
        <v>930</v>
      </c>
      <c r="AH633" s="254"/>
      <c r="AI633" s="254">
        <v>933732356</v>
      </c>
      <c r="AJ633" s="254"/>
      <c r="AK633" s="254" t="s">
        <v>393</v>
      </c>
      <c r="AL633" s="249"/>
      <c r="AM633" s="249"/>
      <c r="AN633" s="249"/>
      <c r="AO633" s="254"/>
      <c r="AP633" s="254"/>
      <c r="AQ633" s="254"/>
      <c r="AR633" s="254"/>
      <c r="AS633" s="254"/>
      <c r="AT633" s="254"/>
      <c r="AU633" s="254"/>
      <c r="AV633" s="254"/>
      <c r="AW633" s="254">
        <v>13120013103</v>
      </c>
    </row>
    <row r="634" spans="1:49" ht="20.25" customHeight="1" x14ac:dyDescent="0.25">
      <c r="A634" s="251">
        <v>429041</v>
      </c>
      <c r="B634" s="251" t="s">
        <v>1731</v>
      </c>
      <c r="C634" s="251" t="s">
        <v>570</v>
      </c>
      <c r="D634" s="251" t="s">
        <v>1732</v>
      </c>
      <c r="E634" t="s">
        <v>80</v>
      </c>
      <c r="F634" s="252">
        <v>36595</v>
      </c>
      <c r="G634" s="253" t="s">
        <v>28</v>
      </c>
      <c r="H634" s="253" t="s">
        <v>707</v>
      </c>
      <c r="I634" s="251" t="s">
        <v>112</v>
      </c>
      <c r="J634" s="253" t="s">
        <v>23</v>
      </c>
      <c r="K634" s="253">
        <v>2019</v>
      </c>
      <c r="L634" s="253" t="s">
        <v>28</v>
      </c>
      <c r="M634" t="s">
        <v>28</v>
      </c>
      <c r="O634" s="253"/>
      <c r="P634" s="253"/>
      <c r="Q634" s="253"/>
      <c r="R634" s="253"/>
      <c r="S634" s="253"/>
      <c r="T634" s="253"/>
      <c r="U634" s="253"/>
      <c r="V634" s="253"/>
      <c r="W634" s="253"/>
      <c r="X634" s="253"/>
      <c r="Y634" s="253"/>
      <c r="Z634" s="253"/>
      <c r="AA634" s="253"/>
      <c r="AB634"/>
      <c r="AC634" s="254"/>
      <c r="AD634"/>
      <c r="AE634" s="254"/>
      <c r="AF634"/>
      <c r="AG634" s="254" t="s">
        <v>1186</v>
      </c>
      <c r="AH634" s="254"/>
      <c r="AI634" s="254">
        <v>943444756</v>
      </c>
      <c r="AJ634" s="254"/>
      <c r="AK634" s="254" t="s">
        <v>1418</v>
      </c>
      <c r="AL634" s="249"/>
      <c r="AM634" s="249"/>
      <c r="AN634" s="249"/>
      <c r="AO634" s="254"/>
      <c r="AP634" s="254"/>
      <c r="AQ634" s="254"/>
      <c r="AR634" s="254"/>
      <c r="AS634" s="254"/>
      <c r="AT634" s="254"/>
      <c r="AU634" s="254"/>
      <c r="AV634" s="254"/>
      <c r="AW634" s="254">
        <v>1030451156</v>
      </c>
    </row>
    <row r="635" spans="1:49" ht="20.25" customHeight="1" x14ac:dyDescent="0.25">
      <c r="A635">
        <v>429042</v>
      </c>
      <c r="B635" s="253" t="s">
        <v>1733</v>
      </c>
      <c r="C635" s="253" t="s">
        <v>473</v>
      </c>
      <c r="D635" s="253" t="s">
        <v>1734</v>
      </c>
      <c r="E635" s="253" t="s">
        <v>79</v>
      </c>
      <c r="F635" s="252">
        <v>38008</v>
      </c>
      <c r="G635" s="253" t="s">
        <v>28</v>
      </c>
      <c r="H635" s="253" t="s">
        <v>707</v>
      </c>
      <c r="I635" s="253" t="s">
        <v>112</v>
      </c>
      <c r="J635" s="253" t="s">
        <v>23</v>
      </c>
      <c r="K635" s="253">
        <v>2021</v>
      </c>
      <c r="L635" s="253" t="s">
        <v>78</v>
      </c>
      <c r="M635" t="s">
        <v>78</v>
      </c>
      <c r="O635" s="253"/>
      <c r="P635" s="253"/>
      <c r="Q635" s="253"/>
      <c r="R635" s="253"/>
      <c r="S635" s="253"/>
      <c r="T635" s="253"/>
      <c r="U635" s="253"/>
      <c r="V635" s="253"/>
      <c r="W635" s="253"/>
      <c r="X635" s="253"/>
      <c r="Y635" s="253"/>
      <c r="Z635" s="253"/>
      <c r="AA635" s="253"/>
      <c r="AB635"/>
      <c r="AC635" s="254"/>
      <c r="AD635"/>
      <c r="AE635" s="254"/>
      <c r="AF635"/>
      <c r="AG635" s="254" t="s">
        <v>78</v>
      </c>
      <c r="AH635" s="254"/>
      <c r="AI635" s="254">
        <v>981804692</v>
      </c>
      <c r="AJ635" s="254"/>
      <c r="AK635" s="254" t="s">
        <v>1735</v>
      </c>
      <c r="AL635" s="249"/>
      <c r="AM635" s="249"/>
      <c r="AN635" s="249"/>
      <c r="AO635" s="254"/>
      <c r="AP635" s="254"/>
      <c r="AQ635" s="254"/>
      <c r="AR635" s="254"/>
      <c r="AS635" s="254"/>
      <c r="AT635" s="254"/>
      <c r="AU635" s="254"/>
      <c r="AV635" s="254"/>
      <c r="AW635" s="254">
        <v>14040073725</v>
      </c>
    </row>
    <row r="636" spans="1:49" customFormat="1" ht="15" x14ac:dyDescent="0.25">
      <c r="A636">
        <v>429046</v>
      </c>
      <c r="B636" t="s">
        <v>1736</v>
      </c>
      <c r="C636" t="s">
        <v>272</v>
      </c>
      <c r="D636" t="s">
        <v>357</v>
      </c>
      <c r="E636" t="s">
        <v>79</v>
      </c>
      <c r="F636" s="148">
        <v>38731</v>
      </c>
      <c r="G636" t="s">
        <v>554</v>
      </c>
      <c r="H636" t="s">
        <v>707</v>
      </c>
      <c r="I636" t="s">
        <v>112</v>
      </c>
      <c r="J636" t="s">
        <v>26</v>
      </c>
      <c r="K636">
        <v>2023</v>
      </c>
      <c r="L636" t="s">
        <v>74</v>
      </c>
      <c r="M636" t="s">
        <v>74</v>
      </c>
      <c r="N636" s="230"/>
      <c r="AG636" t="s">
        <v>533</v>
      </c>
      <c r="AI636">
        <v>939415267</v>
      </c>
      <c r="AK636" t="s">
        <v>28</v>
      </c>
      <c r="AL636" s="230"/>
      <c r="AM636" s="230"/>
      <c r="AN636" s="230"/>
      <c r="AW636">
        <v>12170052544</v>
      </c>
    </row>
    <row r="637" spans="1:49" customFormat="1" ht="15" x14ac:dyDescent="0.25">
      <c r="A637">
        <v>429048</v>
      </c>
      <c r="B637" t="s">
        <v>1737</v>
      </c>
      <c r="C637" t="s">
        <v>1738</v>
      </c>
      <c r="D637" t="s">
        <v>456</v>
      </c>
      <c r="E637" t="s">
        <v>79</v>
      </c>
      <c r="F637" s="148">
        <v>38078</v>
      </c>
      <c r="G637" t="s">
        <v>28</v>
      </c>
      <c r="H637" t="s">
        <v>412</v>
      </c>
      <c r="I637" t="s">
        <v>112</v>
      </c>
      <c r="J637" t="s">
        <v>23</v>
      </c>
      <c r="K637">
        <v>2022</v>
      </c>
      <c r="L637" t="s">
        <v>28</v>
      </c>
      <c r="M637" t="s">
        <v>24</v>
      </c>
      <c r="N637" s="230"/>
      <c r="AG637" t="s">
        <v>1186</v>
      </c>
      <c r="AI637">
        <v>968710215</v>
      </c>
      <c r="AK637" t="s">
        <v>1200</v>
      </c>
      <c r="AL637" s="230"/>
      <c r="AM637" s="230"/>
      <c r="AN637" s="230"/>
      <c r="AW637">
        <v>90010119654</v>
      </c>
    </row>
    <row r="638" spans="1:49" customFormat="1" ht="15" x14ac:dyDescent="0.25">
      <c r="A638">
        <v>429049</v>
      </c>
      <c r="B638" t="s">
        <v>1739</v>
      </c>
      <c r="C638" t="s">
        <v>1740</v>
      </c>
      <c r="D638" t="s">
        <v>456</v>
      </c>
      <c r="E638" t="s">
        <v>80</v>
      </c>
      <c r="F638" s="148">
        <v>38426</v>
      </c>
      <c r="G638" t="s">
        <v>248</v>
      </c>
      <c r="H638" t="s">
        <v>768</v>
      </c>
      <c r="I638" t="s">
        <v>112</v>
      </c>
      <c r="J638" t="s">
        <v>23</v>
      </c>
      <c r="K638">
        <v>2023</v>
      </c>
      <c r="L638" t="s">
        <v>28</v>
      </c>
      <c r="M638" t="s">
        <v>24</v>
      </c>
      <c r="N638" s="230"/>
      <c r="AG638" t="s">
        <v>1186</v>
      </c>
      <c r="AI638">
        <v>968709837</v>
      </c>
      <c r="AK638" t="s">
        <v>1200</v>
      </c>
      <c r="AL638" s="230"/>
      <c r="AM638" s="230"/>
      <c r="AN638" s="230"/>
      <c r="AW638">
        <v>90010285965</v>
      </c>
    </row>
    <row r="639" spans="1:49" customFormat="1" ht="15" x14ac:dyDescent="0.25">
      <c r="A639">
        <v>429050</v>
      </c>
      <c r="B639" t="s">
        <v>1741</v>
      </c>
      <c r="C639" t="s">
        <v>304</v>
      </c>
      <c r="D639" t="s">
        <v>336</v>
      </c>
      <c r="E639" t="s">
        <v>80</v>
      </c>
      <c r="F639" s="148">
        <v>36690</v>
      </c>
      <c r="G639" t="s">
        <v>28</v>
      </c>
      <c r="H639" t="s">
        <v>25</v>
      </c>
      <c r="I639" t="s">
        <v>112</v>
      </c>
      <c r="J639" t="s">
        <v>23</v>
      </c>
      <c r="K639">
        <v>2018</v>
      </c>
      <c r="L639" t="s">
        <v>28</v>
      </c>
      <c r="M639" t="s">
        <v>28</v>
      </c>
      <c r="N639" s="230"/>
      <c r="O639">
        <v>857</v>
      </c>
      <c r="P639" s="148">
        <v>45753</v>
      </c>
      <c r="Q639">
        <v>50000</v>
      </c>
      <c r="AG639" t="s">
        <v>1186</v>
      </c>
      <c r="AI639">
        <v>954494164</v>
      </c>
      <c r="AK639" t="s">
        <v>1742</v>
      </c>
      <c r="AL639" s="230"/>
      <c r="AM639" s="230"/>
      <c r="AN639" s="230"/>
      <c r="AW639">
        <v>1020287409</v>
      </c>
    </row>
    <row r="640" spans="1:49" customFormat="1" ht="15" x14ac:dyDescent="0.25">
      <c r="A640">
        <v>429051</v>
      </c>
      <c r="B640" t="s">
        <v>962</v>
      </c>
      <c r="C640" t="s">
        <v>423</v>
      </c>
      <c r="D640" t="s">
        <v>782</v>
      </c>
      <c r="E640" t="s">
        <v>80</v>
      </c>
      <c r="F640" s="148">
        <v>37104</v>
      </c>
      <c r="G640" t="s">
        <v>1743</v>
      </c>
      <c r="H640" t="s">
        <v>707</v>
      </c>
      <c r="I640" t="s">
        <v>112</v>
      </c>
      <c r="J640" t="s">
        <v>26</v>
      </c>
      <c r="K640">
        <v>2019</v>
      </c>
      <c r="L640" t="s">
        <v>40</v>
      </c>
      <c r="M640" t="s">
        <v>37</v>
      </c>
      <c r="N640" s="230"/>
      <c r="AG640" t="s">
        <v>1178</v>
      </c>
      <c r="AI640">
        <v>945850165</v>
      </c>
      <c r="AK640" t="s">
        <v>401</v>
      </c>
      <c r="AL640" s="230"/>
      <c r="AM640" s="230"/>
      <c r="AN640" s="230"/>
      <c r="AW640">
        <v>2340042085</v>
      </c>
    </row>
    <row r="641" spans="1:49" customFormat="1" ht="15" x14ac:dyDescent="0.25">
      <c r="A641">
        <v>429052</v>
      </c>
      <c r="B641" t="s">
        <v>1744</v>
      </c>
      <c r="C641" t="s">
        <v>621</v>
      </c>
      <c r="D641" t="s">
        <v>1745</v>
      </c>
      <c r="E641" t="s">
        <v>80</v>
      </c>
      <c r="F641" s="148">
        <v>38110</v>
      </c>
      <c r="G641" t="s">
        <v>28</v>
      </c>
      <c r="H641" t="s">
        <v>25</v>
      </c>
      <c r="I641" t="s">
        <v>112</v>
      </c>
      <c r="J641" t="s">
        <v>23</v>
      </c>
      <c r="K641">
        <v>2021</v>
      </c>
      <c r="L641" t="s">
        <v>28</v>
      </c>
      <c r="M641" t="s">
        <v>57</v>
      </c>
      <c r="N641" s="230"/>
      <c r="O641">
        <v>979</v>
      </c>
      <c r="P641" s="148">
        <v>45768</v>
      </c>
      <c r="Q641">
        <v>50000</v>
      </c>
      <c r="AG641" t="s">
        <v>1186</v>
      </c>
      <c r="AI641">
        <v>996905597</v>
      </c>
      <c r="AK641" t="s">
        <v>353</v>
      </c>
      <c r="AL641" s="230"/>
      <c r="AM641" s="230"/>
      <c r="AN641" s="230"/>
      <c r="AW641">
        <v>6170031193</v>
      </c>
    </row>
  </sheetData>
  <sheetProtection selectLockedCells="1" selectUnlockedCells="1"/>
  <autoFilter ref="A2:AW641" xr:uid="{00000000-0009-0000-0000-000006000000}"/>
  <phoneticPr fontId="42" type="noConversion"/>
  <conditionalFormatting sqref="A1 D1">
    <cfRule type="duplicateValues" dxfId="85" priority="2261"/>
    <cfRule type="duplicateValues" dxfId="84" priority="2260"/>
    <cfRule type="duplicateValues" dxfId="83" priority="2259"/>
  </conditionalFormatting>
  <conditionalFormatting sqref="A1:A634">
    <cfRule type="duplicateValues" dxfId="82" priority="6404"/>
  </conditionalFormatting>
  <conditionalFormatting sqref="A1:A635">
    <cfRule type="duplicateValues" dxfId="81" priority="6402"/>
  </conditionalFormatting>
  <conditionalFormatting sqref="A1:A1048576">
    <cfRule type="duplicateValues" dxfId="80" priority="1"/>
  </conditionalFormatting>
  <conditionalFormatting sqref="A384:A626">
    <cfRule type="duplicateValues" dxfId="79" priority="5152"/>
    <cfRule type="duplicateValues" dxfId="78" priority="5151"/>
    <cfRule type="duplicateValues" dxfId="77" priority="5150"/>
  </conditionalFormatting>
  <conditionalFormatting sqref="A588:A596">
    <cfRule type="duplicateValues" dxfId="76" priority="636"/>
    <cfRule type="duplicateValues" dxfId="75" priority="638"/>
    <cfRule type="duplicateValues" dxfId="74" priority="637"/>
  </conditionalFormatting>
  <conditionalFormatting sqref="A597">
    <cfRule type="duplicateValues" dxfId="73" priority="634"/>
    <cfRule type="duplicateValues" dxfId="72" priority="633"/>
    <cfRule type="duplicateValues" dxfId="71" priority="632"/>
    <cfRule type="duplicateValues" dxfId="70" priority="631"/>
    <cfRule type="duplicateValues" dxfId="69" priority="630"/>
    <cfRule type="duplicateValues" dxfId="68" priority="629"/>
  </conditionalFormatting>
  <conditionalFormatting sqref="A598">
    <cfRule type="duplicateValues" dxfId="67" priority="627"/>
    <cfRule type="duplicateValues" dxfId="66" priority="628"/>
    <cfRule type="duplicateValues" dxfId="65" priority="626"/>
  </conditionalFormatting>
  <conditionalFormatting sqref="A599:A600">
    <cfRule type="duplicateValues" dxfId="64" priority="625"/>
    <cfRule type="duplicateValues" dxfId="63" priority="624"/>
    <cfRule type="duplicateValues" dxfId="62" priority="623"/>
  </conditionalFormatting>
  <conditionalFormatting sqref="A601:A606">
    <cfRule type="duplicateValues" dxfId="61" priority="5003"/>
    <cfRule type="duplicateValues" dxfId="60" priority="5002"/>
    <cfRule type="duplicateValues" dxfId="59" priority="5001"/>
  </conditionalFormatting>
  <conditionalFormatting sqref="A607:A626">
    <cfRule type="duplicateValues" dxfId="58" priority="4992"/>
    <cfRule type="duplicateValues" dxfId="57" priority="4994"/>
    <cfRule type="duplicateValues" dxfId="56" priority="4993"/>
  </conditionalFormatting>
  <conditionalFormatting sqref="A627">
    <cfRule type="duplicateValues" dxfId="55" priority="610"/>
    <cfRule type="duplicateValues" dxfId="54" priority="605"/>
    <cfRule type="duplicateValues" dxfId="53" priority="606"/>
    <cfRule type="duplicateValues" dxfId="52" priority="607"/>
    <cfRule type="duplicateValues" dxfId="51" priority="608"/>
    <cfRule type="duplicateValues" dxfId="50" priority="609"/>
  </conditionalFormatting>
  <conditionalFormatting sqref="A628">
    <cfRule type="duplicateValues" dxfId="49" priority="604"/>
    <cfRule type="duplicateValues" dxfId="48" priority="603"/>
    <cfRule type="duplicateValues" dxfId="47" priority="602"/>
    <cfRule type="duplicateValues" dxfId="46" priority="601"/>
    <cfRule type="duplicateValues" dxfId="45" priority="600"/>
    <cfRule type="duplicateValues" dxfId="44" priority="599"/>
  </conditionalFormatting>
  <conditionalFormatting sqref="A629">
    <cfRule type="duplicateValues" dxfId="43" priority="597"/>
    <cfRule type="duplicateValues" dxfId="42" priority="596"/>
    <cfRule type="duplicateValues" dxfId="41" priority="594"/>
    <cfRule type="duplicateValues" dxfId="40" priority="593"/>
    <cfRule type="duplicateValues" dxfId="39" priority="595"/>
    <cfRule type="duplicateValues" dxfId="38" priority="598"/>
  </conditionalFormatting>
  <conditionalFormatting sqref="A630">
    <cfRule type="duplicateValues" dxfId="37" priority="581"/>
    <cfRule type="duplicateValues" dxfId="36" priority="582"/>
    <cfRule type="duplicateValues" dxfId="35" priority="583"/>
    <cfRule type="duplicateValues" dxfId="34" priority="584"/>
    <cfRule type="duplicateValues" dxfId="33" priority="586"/>
    <cfRule type="duplicateValues" dxfId="32" priority="585"/>
  </conditionalFormatting>
  <conditionalFormatting sqref="A631">
    <cfRule type="duplicateValues" dxfId="31" priority="568"/>
    <cfRule type="duplicateValues" dxfId="30" priority="564"/>
    <cfRule type="duplicateValues" dxfId="29" priority="567"/>
    <cfRule type="duplicateValues" dxfId="28" priority="566"/>
    <cfRule type="duplicateValues" dxfId="27" priority="565"/>
    <cfRule type="duplicateValues" dxfId="26" priority="563"/>
  </conditionalFormatting>
  <conditionalFormatting sqref="A632">
    <cfRule type="duplicateValues" dxfId="25" priority="558"/>
    <cfRule type="duplicateValues" dxfId="24" priority="557"/>
    <cfRule type="duplicateValues" dxfId="23" priority="562"/>
    <cfRule type="duplicateValues" dxfId="22" priority="561"/>
    <cfRule type="duplicateValues" dxfId="21" priority="560"/>
    <cfRule type="duplicateValues" dxfId="20" priority="559"/>
  </conditionalFormatting>
  <conditionalFormatting sqref="A633">
    <cfRule type="duplicateValues" dxfId="19" priority="556"/>
    <cfRule type="duplicateValues" dxfId="18" priority="551"/>
    <cfRule type="duplicateValues" dxfId="17" priority="554"/>
    <cfRule type="duplicateValues" dxfId="16" priority="552"/>
    <cfRule type="duplicateValues" dxfId="15" priority="553"/>
    <cfRule type="duplicateValues" dxfId="14" priority="555"/>
  </conditionalFormatting>
  <conditionalFormatting sqref="A634">
    <cfRule type="duplicateValues" dxfId="13" priority="509"/>
    <cfRule type="duplicateValues" dxfId="12" priority="514"/>
    <cfRule type="duplicateValues" dxfId="11" priority="513"/>
    <cfRule type="duplicateValues" dxfId="10" priority="512"/>
    <cfRule type="duplicateValues" dxfId="9" priority="511"/>
    <cfRule type="duplicateValues" dxfId="8" priority="510"/>
  </conditionalFormatting>
  <conditionalFormatting sqref="A635">
    <cfRule type="duplicateValues" dxfId="7" priority="4967"/>
    <cfRule type="duplicateValues" dxfId="6" priority="4969"/>
    <cfRule type="duplicateValues" dxfId="5" priority="4968"/>
  </conditionalFormatting>
  <conditionalFormatting sqref="A636">
    <cfRule type="duplicateValues" dxfId="4" priority="2328"/>
  </conditionalFormatting>
  <conditionalFormatting sqref="A637:A641">
    <cfRule type="duplicateValues" dxfId="3" priority="4962"/>
  </conditionalFormatting>
  <conditionalFormatting sqref="B588:B596">
    <cfRule type="duplicateValues" dxfId="2" priority="639"/>
    <cfRule type="duplicateValues" dxfId="1" priority="640"/>
  </conditionalFormatting>
  <conditionalFormatting sqref="Z1">
    <cfRule type="duplicateValues" dxfId="0" priority="2267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C6B4434636EFF4419A5B7C719D1B4B2D" ma:contentTypeVersion="5" ma:contentTypeDescription="إنشاء مستند جديد." ma:contentTypeScope="" ma:versionID="b2b61151508518f1f506024fa6b12e52">
  <xsd:schema xmlns:xsd="http://www.w3.org/2001/XMLSchema" xmlns:xs="http://www.w3.org/2001/XMLSchema" xmlns:p="http://schemas.microsoft.com/office/2006/metadata/properties" xmlns:ns2="e73bc8ed-f0d8-4823-aee5-bc4818d47bf9" targetNamespace="http://schemas.microsoft.com/office/2006/metadata/properties" ma:root="true" ma:fieldsID="641c6ad4107f4c934643b9ab1929e947" ns2:_="">
    <xsd:import namespace="e73bc8ed-f0d8-4823-aee5-bc4818d47b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3bc8ed-f0d8-4823-aee5-bc4818d47b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8C0C33-E4D7-4BDB-8CCC-BAE1392C3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3bc8ed-f0d8-4823-aee5-bc4818d47b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2D1325-993B-443B-BA78-93B47C4390A3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e73bc8ed-f0d8-4823-aee5-bc4818d47bf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55CC843-E6B9-4B54-BF13-71F01A4C31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7</vt:i4>
      </vt:variant>
      <vt:variant>
        <vt:lpstr>النطاقات المسماة</vt:lpstr>
      </vt:variant>
      <vt:variant>
        <vt:i4>1</vt:i4>
      </vt:variant>
    </vt:vector>
  </HeadingPairs>
  <TitlesOfParts>
    <vt:vector size="8" baseType="lpstr">
      <vt:lpstr>تعليمات</vt:lpstr>
      <vt:lpstr>إدخال البيانات</vt:lpstr>
      <vt:lpstr>إختيار المقررات</vt:lpstr>
      <vt:lpstr>الإستمارة</vt:lpstr>
      <vt:lpstr>acc</vt:lpstr>
      <vt:lpstr>ورقة4</vt:lpstr>
      <vt:lpstr>ورقة2</vt:lpstr>
      <vt:lpstr>الإستمارة!Print_Area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 samah alsouri</dc:creator>
  <cp:lastModifiedBy>lenovo-lap</cp:lastModifiedBy>
  <cp:revision/>
  <cp:lastPrinted>2025-07-29T07:29:29Z</cp:lastPrinted>
  <dcterms:created xsi:type="dcterms:W3CDTF">2015-06-05T18:17:20Z</dcterms:created>
  <dcterms:modified xsi:type="dcterms:W3CDTF">2025-07-30T08:37:45Z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0x010100C6B4434636EFF4419A5B7C719D1B4B2D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2023-07-16T08:24:44Z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2670a961-ebdc-426c-b900-f2dfbcbc9378</vt:lpwstr>
  </property>
  <property fmtid="{D5CDD505-2E9C-101B-9397-08002B2CF9AE}" pid="8" name="MSIP_Label_defa4170-0d19-0005-0004-bc88714345d2_ActionId">
    <vt:lpwstr>bdae9d19-a576-49c5-8583-329d448eb3a4</vt:lpwstr>
  </property>
  <property fmtid="{D5CDD505-2E9C-101B-9397-08002B2CF9AE}" pid="9" name="MSIP_Label_defa4170-0d19-0005-0004-bc88714345d2_ContentBits">
    <vt:lpwstr>0</vt:lpwstr>
  </property>
</Properties>
</file>