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-lap\Desktop\استمارات تسجيل ف2 للعام 2024-2025\استمارات موقع ف2 2024-2025\المحاسبة\"/>
    </mc:Choice>
  </mc:AlternateContent>
  <xr:revisionPtr revIDLastSave="0" documentId="13_ncr:1_{1EC04436-C248-40E4-9C59-CE18755EB4B4}" xr6:coauthVersionLast="47" xr6:coauthVersionMax="47" xr10:uidLastSave="{00000000-0000-0000-0000-000000000000}"/>
  <workbookProtection workbookAlgorithmName="SHA-512" workbookHashValue="pR8fuhucyxeBPNB2axXgRrPTA6Y9zcDsnkUpMqBuX1kH4fwi/NqjCKgKnGl1ZDBIj1Svt9ebrWkERpfj0dmo4Q==" workbookSaltValue="kPIV6PwLA3SBGcddERxMLw==" workbookSpinCount="100000" lockStructure="1"/>
  <bookViews>
    <workbookView xWindow="-108" yWindow="-108" windowWidth="23256" windowHeight="12576" xr2:uid="{00000000-000D-0000-FFFF-FFFF00000000}"/>
  </bookViews>
  <sheets>
    <sheet name="تعليمات" sheetId="13" r:id="rId1"/>
    <sheet name="إدخال البيانات" sheetId="14" r:id="rId2"/>
    <sheet name="إختيار المقررات" sheetId="5" r:id="rId3"/>
    <sheet name="الإستمارة" sheetId="11" r:id="rId4"/>
    <sheet name="acc" sheetId="2" r:id="rId5"/>
    <sheet name="ورقة4" sheetId="10" state="hidden" r:id="rId6"/>
    <sheet name="ورقة2" sheetId="4" state="hidden" r:id="rId7"/>
  </sheets>
  <definedNames>
    <definedName name="_xlnm._FilterDatabase" localSheetId="6" hidden="1">ورقة2!$A$2:$AW$719</definedName>
    <definedName name="_xlnm._FilterDatabase" localSheetId="5" hidden="1">ورقة4!$A$2:$BM$719</definedName>
    <definedName name="_xlnm.Print_Area" localSheetId="3">الإستمارة!$A$1:$S$47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4" l="1"/>
  <c r="F10" i="14"/>
  <c r="E10" i="14"/>
  <c r="D10" i="14"/>
  <c r="C10" i="14"/>
  <c r="B10" i="14"/>
  <c r="A10" i="14"/>
  <c r="B7" i="14"/>
  <c r="A7" i="14"/>
  <c r="F1" i="14"/>
  <c r="D1" i="14"/>
  <c r="I31" i="5" l="1"/>
  <c r="K30" i="5" l="1"/>
  <c r="A2" i="14"/>
  <c r="DT5" i="2" l="1"/>
  <c r="DS5" i="2"/>
  <c r="DR5" i="2"/>
  <c r="DQ5" i="2"/>
  <c r="DP5" i="2"/>
  <c r="DI5" i="2"/>
  <c r="DC5" i="2"/>
  <c r="CV3" i="2"/>
  <c r="CT3" i="2"/>
  <c r="CR3" i="2"/>
  <c r="CP3" i="2"/>
  <c r="CN3" i="2"/>
  <c r="CL3" i="2"/>
  <c r="CH3" i="2"/>
  <c r="CF3" i="2"/>
  <c r="CD3" i="2"/>
  <c r="CB3" i="2"/>
  <c r="BZ3" i="2"/>
  <c r="BV3" i="2"/>
  <c r="BT3" i="2"/>
  <c r="BR3" i="2"/>
  <c r="BP3" i="2"/>
  <c r="BN3" i="2"/>
  <c r="BL3" i="2"/>
  <c r="BJ3" i="2"/>
  <c r="BH3" i="2"/>
  <c r="BF3" i="2"/>
  <c r="BD3" i="2"/>
  <c r="BB3" i="2"/>
  <c r="AV3" i="2"/>
  <c r="AT3" i="2"/>
  <c r="AR3" i="2"/>
  <c r="AP3" i="2"/>
  <c r="AN3" i="2"/>
  <c r="AJ3" i="2"/>
  <c r="AH3" i="2"/>
  <c r="AF3" i="2"/>
  <c r="AB3" i="2"/>
  <c r="Z3" i="2"/>
  <c r="X3" i="2"/>
  <c r="V3" i="2"/>
  <c r="T3" i="2"/>
  <c r="J27" i="11"/>
  <c r="Y25" i="11"/>
  <c r="Y24" i="11"/>
  <c r="Y23" i="11"/>
  <c r="E23" i="11"/>
  <c r="AE22" i="11"/>
  <c r="Z11" i="11"/>
  <c r="Y11" i="11" s="1"/>
  <c r="Z7" i="11"/>
  <c r="Y7" i="11" s="1"/>
  <c r="Z6" i="11"/>
  <c r="Y6" i="11" s="1"/>
  <c r="Z5" i="11"/>
  <c r="Y5" i="11" s="1"/>
  <c r="AD1" i="11"/>
  <c r="B8" i="11" s="1"/>
  <c r="B1" i="11"/>
  <c r="BN54" i="5"/>
  <c r="CX3" i="2" s="1"/>
  <c r="BN46" i="5"/>
  <c r="CJ3" i="2" s="1"/>
  <c r="BN39" i="5"/>
  <c r="BX3" i="2" s="1"/>
  <c r="BK37" i="5"/>
  <c r="BK31" i="5"/>
  <c r="BK25" i="5"/>
  <c r="BN24" i="5"/>
  <c r="AZ3" i="2" s="1"/>
  <c r="BN23" i="5"/>
  <c r="AX3" i="2" s="1"/>
  <c r="BK18" i="5"/>
  <c r="BN16" i="5"/>
  <c r="AL3" i="2" s="1"/>
  <c r="BK12" i="5"/>
  <c r="BN11" i="5"/>
  <c r="AD3" i="2" s="1"/>
  <c r="AH4" i="5"/>
  <c r="K7" i="11" s="1"/>
  <c r="Z22" i="11" s="1"/>
  <c r="Y22" i="11" s="1"/>
  <c r="AC4" i="5"/>
  <c r="AB4" i="5"/>
  <c r="N5" i="2" s="1"/>
  <c r="V4" i="5"/>
  <c r="M5" i="2" s="1"/>
  <c r="AC3" i="5"/>
  <c r="D1" i="5"/>
  <c r="P4" i="5"/>
  <c r="J4" i="5"/>
  <c r="D4" i="5"/>
  <c r="H6" i="11" s="1"/>
  <c r="Z17" i="11" s="1"/>
  <c r="Y17" i="11" s="1"/>
  <c r="D3" i="5"/>
  <c r="J3" i="5"/>
  <c r="AH1" i="5"/>
  <c r="AB1" i="5"/>
  <c r="V1" i="5"/>
  <c r="P1" i="5"/>
  <c r="A36" i="5" l="1"/>
  <c r="A32" i="5"/>
  <c r="A28" i="5"/>
  <c r="BR53" i="5"/>
  <c r="BR48" i="5"/>
  <c r="BT48" i="5" s="1"/>
  <c r="BR44" i="5"/>
  <c r="BK43" i="5" s="1"/>
  <c r="BR39" i="5"/>
  <c r="BR34" i="5"/>
  <c r="BK34" i="5" s="1"/>
  <c r="BR29" i="5"/>
  <c r="BR24" i="5"/>
  <c r="BS24" i="5" s="1"/>
  <c r="BR20" i="5"/>
  <c r="AS5" i="2" s="1"/>
  <c r="BR15" i="5"/>
  <c r="BR10" i="5"/>
  <c r="BR6" i="5"/>
  <c r="BK6" i="5" s="1"/>
  <c r="A37" i="5"/>
  <c r="A33" i="5"/>
  <c r="A29" i="5"/>
  <c r="BR54" i="5"/>
  <c r="BK52" i="5" s="1"/>
  <c r="BR50" i="5"/>
  <c r="BK48" i="5" s="1"/>
  <c r="BR45" i="5"/>
  <c r="BS44" i="5" s="1"/>
  <c r="BR40" i="5"/>
  <c r="BT40" i="5" s="1"/>
  <c r="BR35" i="5"/>
  <c r="BK35" i="5" s="1"/>
  <c r="BR30" i="5"/>
  <c r="BT30" i="5" s="1"/>
  <c r="BR26" i="5"/>
  <c r="BS26" i="5" s="1"/>
  <c r="BR21" i="5"/>
  <c r="BK21" i="5" s="1"/>
  <c r="BR16" i="5"/>
  <c r="BR11" i="5"/>
  <c r="AE5" i="2" s="1"/>
  <c r="BR7" i="5"/>
  <c r="W5" i="2" s="1"/>
  <c r="A38" i="5"/>
  <c r="A34" i="5"/>
  <c r="A30" i="5"/>
  <c r="AH11" i="5"/>
  <c r="BR51" i="5"/>
  <c r="BK49" i="5" s="1"/>
  <c r="BR46" i="5"/>
  <c r="BT46" i="5" s="1"/>
  <c r="BR41" i="5"/>
  <c r="BT41" i="5" s="1"/>
  <c r="BR36" i="5"/>
  <c r="BK36" i="5" s="1"/>
  <c r="BR32" i="5"/>
  <c r="BK32" i="5" s="1"/>
  <c r="BR27" i="5"/>
  <c r="BS27" i="5" s="1"/>
  <c r="BR22" i="5"/>
  <c r="BK22" i="5" s="1"/>
  <c r="BR17" i="5"/>
  <c r="BK17" i="5" s="1"/>
  <c r="BR13" i="5"/>
  <c r="AG5" i="2" s="1"/>
  <c r="BR8" i="5"/>
  <c r="Y5" i="2" s="1"/>
  <c r="A35" i="5"/>
  <c r="A31" i="5"/>
  <c r="A27" i="5"/>
  <c r="BR52" i="5"/>
  <c r="BT52" i="5" s="1"/>
  <c r="BR47" i="5"/>
  <c r="BK46" i="5" s="1"/>
  <c r="BR42" i="5"/>
  <c r="BS42" i="5" s="1"/>
  <c r="BR38" i="5"/>
  <c r="BT38" i="5" s="1"/>
  <c r="BR33" i="5"/>
  <c r="BS33" i="5" s="1"/>
  <c r="BR28" i="5"/>
  <c r="BK28" i="5" s="1"/>
  <c r="BR23" i="5"/>
  <c r="BT23" i="5" s="1"/>
  <c r="BR19" i="5"/>
  <c r="BK19" i="5" s="1"/>
  <c r="BR14" i="5"/>
  <c r="BK14" i="5" s="1"/>
  <c r="BR9" i="5"/>
  <c r="AA5" i="2" s="1"/>
  <c r="AB5" i="5"/>
  <c r="DB5" i="2" s="1"/>
  <c r="V5" i="5"/>
  <c r="DA5" i="2" s="1"/>
  <c r="P5" i="5"/>
  <c r="K23" i="11" s="1"/>
  <c r="D2" i="5"/>
  <c r="AH7" i="5" s="1"/>
  <c r="J1" i="5"/>
  <c r="B5" i="2" s="1"/>
  <c r="AK20" i="5"/>
  <c r="A5" i="2"/>
  <c r="BS15" i="5"/>
  <c r="CW5" i="2"/>
  <c r="AC5" i="2"/>
  <c r="BT39" i="5"/>
  <c r="BS29" i="5"/>
  <c r="BS16" i="5"/>
  <c r="EC5" i="2"/>
  <c r="B19" i="11"/>
  <c r="D2" i="11"/>
  <c r="E36" i="11" s="1"/>
  <c r="E42" i="11" s="1"/>
  <c r="D7" i="11"/>
  <c r="Z20" i="11" s="1"/>
  <c r="Y20" i="11" s="1"/>
  <c r="O5" i="2"/>
  <c r="H7" i="11"/>
  <c r="Z21" i="11" s="1"/>
  <c r="Y21" i="11" s="1"/>
  <c r="Q5" i="2"/>
  <c r="P6" i="11"/>
  <c r="Z19" i="11" s="1"/>
  <c r="Y19" i="11" s="1"/>
  <c r="R5" i="2"/>
  <c r="K6" i="11"/>
  <c r="Z18" i="11" s="1"/>
  <c r="Y18" i="11" s="1"/>
  <c r="AH3" i="5"/>
  <c r="P3" i="5"/>
  <c r="V3" i="5" s="1"/>
  <c r="D5" i="11"/>
  <c r="Z12" i="11" s="1"/>
  <c r="Y12" i="11" s="1"/>
  <c r="AB3" i="5"/>
  <c r="J5" i="2"/>
  <c r="D5" i="2"/>
  <c r="P2" i="11"/>
  <c r="Z4" i="11" s="1"/>
  <c r="Y4" i="11" s="1"/>
  <c r="I5" i="2"/>
  <c r="D4" i="11"/>
  <c r="V12" i="5"/>
  <c r="B29" i="11" s="1"/>
  <c r="H4" i="11"/>
  <c r="Z9" i="11" s="1"/>
  <c r="Y9" i="11" s="1"/>
  <c r="F5" i="2"/>
  <c r="E5" i="2"/>
  <c r="K4" i="11"/>
  <c r="Z10" i="11" s="1"/>
  <c r="Y10" i="11" s="1"/>
  <c r="M2" i="11"/>
  <c r="Z3" i="11" s="1"/>
  <c r="C5" i="2"/>
  <c r="AC20" i="5"/>
  <c r="P5" i="2"/>
  <c r="U20" i="5" l="1"/>
  <c r="U16" i="5"/>
  <c r="U17" i="5"/>
  <c r="V17" i="5" s="1"/>
  <c r="U13" i="5"/>
  <c r="V13" i="5" s="1"/>
  <c r="U22" i="5"/>
  <c r="V22" i="5" s="1"/>
  <c r="U18" i="5"/>
  <c r="V18" i="5" s="1"/>
  <c r="U14" i="5"/>
  <c r="U23" i="5"/>
  <c r="V23" i="5" s="1"/>
  <c r="U19" i="5"/>
  <c r="U15" i="5"/>
  <c r="U21" i="5"/>
  <c r="V21" i="5" s="1"/>
  <c r="S5" i="2"/>
  <c r="S30" i="5"/>
  <c r="I30" i="5" s="1"/>
  <c r="CQ5" i="2"/>
  <c r="AU5" i="2"/>
  <c r="CC5" i="2"/>
  <c r="BK41" i="5"/>
  <c r="BS41" i="5"/>
  <c r="BU5" i="2"/>
  <c r="BK24" i="5"/>
  <c r="BT36" i="5"/>
  <c r="AW5" i="2"/>
  <c r="CM5" i="2"/>
  <c r="BO5" i="2"/>
  <c r="BT33" i="5"/>
  <c r="BK33" i="5"/>
  <c r="CK5" i="2"/>
  <c r="H2" i="11"/>
  <c r="M35" i="11" s="1"/>
  <c r="L41" i="11" s="1"/>
  <c r="N23" i="11"/>
  <c r="D3" i="11"/>
  <c r="BT7" i="5"/>
  <c r="AO5" i="2"/>
  <c r="BS28" i="5"/>
  <c r="DF5" i="2"/>
  <c r="CY5" i="2"/>
  <c r="CG5" i="2"/>
  <c r="BS46" i="5"/>
  <c r="BT27" i="5"/>
  <c r="BT44" i="5"/>
  <c r="BK30" i="5"/>
  <c r="CS5" i="2"/>
  <c r="AI5" i="2"/>
  <c r="BS39" i="5"/>
  <c r="BE5" i="2"/>
  <c r="BS7" i="5"/>
  <c r="BT47" i="5"/>
  <c r="BS52" i="5"/>
  <c r="BK7" i="5"/>
  <c r="J7" i="5"/>
  <c r="BT54" i="5"/>
  <c r="BK27" i="5"/>
  <c r="BS43" i="5"/>
  <c r="CE5" i="2"/>
  <c r="BG5" i="2"/>
  <c r="BS10" i="5"/>
  <c r="BS36" i="5"/>
  <c r="CI5" i="2"/>
  <c r="CA5" i="2"/>
  <c r="BS40" i="5"/>
  <c r="BS21" i="5"/>
  <c r="BT16" i="5"/>
  <c r="BS19" i="5"/>
  <c r="BT8" i="5"/>
  <c r="BT35" i="5"/>
  <c r="BT10" i="5"/>
  <c r="BT9" i="5"/>
  <c r="BK26" i="5"/>
  <c r="BT20" i="5"/>
  <c r="BK20" i="5"/>
  <c r="BS22" i="5"/>
  <c r="BT17" i="5"/>
  <c r="U5" i="2"/>
  <c r="AQ5" i="2"/>
  <c r="BS5" i="2"/>
  <c r="BT11" i="5"/>
  <c r="BI5" i="2"/>
  <c r="BS35" i="5"/>
  <c r="AM5" i="2"/>
  <c r="BT6" i="5"/>
  <c r="BK11" i="5"/>
  <c r="AY5" i="2"/>
  <c r="CO5" i="2"/>
  <c r="BT19" i="5"/>
  <c r="BS23" i="5"/>
  <c r="BT29" i="5"/>
  <c r="BS6" i="5"/>
  <c r="BC5" i="2"/>
  <c r="BK29" i="5"/>
  <c r="BK40" i="5"/>
  <c r="BS13" i="5"/>
  <c r="BT13" i="5"/>
  <c r="BT26" i="5"/>
  <c r="BM5" i="2"/>
  <c r="BK13" i="5"/>
  <c r="BS11" i="5"/>
  <c r="BS45" i="5"/>
  <c r="BS32" i="5"/>
  <c r="BR56" i="5"/>
  <c r="BT32" i="5"/>
  <c r="BK15" i="5"/>
  <c r="AK5" i="2"/>
  <c r="BT42" i="5"/>
  <c r="BT37" i="5" s="1"/>
  <c r="BS20" i="5"/>
  <c r="BS51" i="5"/>
  <c r="BK50" i="5"/>
  <c r="BT21" i="5"/>
  <c r="BS8" i="5"/>
  <c r="BK8" i="5"/>
  <c r="BK51" i="5"/>
  <c r="K24" i="11"/>
  <c r="BK42" i="5"/>
  <c r="BT28" i="5"/>
  <c r="BK23" i="5"/>
  <c r="BS17" i="5"/>
  <c r="BT15" i="5"/>
  <c r="BT22" i="5"/>
  <c r="BK10" i="5"/>
  <c r="BS47" i="5"/>
  <c r="BK45" i="5"/>
  <c r="BT14" i="5"/>
  <c r="BK9" i="5"/>
  <c r="BS9" i="5"/>
  <c r="BT51" i="5"/>
  <c r="BK16" i="5"/>
  <c r="BW5" i="2"/>
  <c r="BS38" i="5"/>
  <c r="BA5" i="2"/>
  <c r="BS30" i="5"/>
  <c r="BR55" i="5"/>
  <c r="BS49" i="5"/>
  <c r="BT24" i="5"/>
  <c r="BK39" i="5"/>
  <c r="BQ5" i="2"/>
  <c r="BK44" i="5"/>
  <c r="BS34" i="5"/>
  <c r="BS50" i="5"/>
  <c r="BK38" i="5"/>
  <c r="CZ5" i="2"/>
  <c r="BK5" i="2"/>
  <c r="BR57" i="5"/>
  <c r="BS14" i="5"/>
  <c r="CU5" i="2"/>
  <c r="BT34" i="5"/>
  <c r="BT50" i="5"/>
  <c r="BY5" i="2"/>
  <c r="BT45" i="5"/>
  <c r="BS48" i="5"/>
  <c r="BT53" i="5"/>
  <c r="BK47" i="5"/>
  <c r="Y3" i="11"/>
  <c r="W3" i="11"/>
  <c r="C7" i="14"/>
  <c r="K5" i="2"/>
  <c r="P5" i="11"/>
  <c r="Z15" i="11" s="1"/>
  <c r="Y15" i="11" s="1"/>
  <c r="B36" i="11"/>
  <c r="B42" i="11" s="1"/>
  <c r="Z8" i="11"/>
  <c r="Y8" i="11" s="1"/>
  <c r="H35" i="11"/>
  <c r="H41" i="11" s="1"/>
  <c r="H5" i="11"/>
  <c r="Z13" i="11" s="1"/>
  <c r="Y13" i="11" s="1"/>
  <c r="H5" i="2"/>
  <c r="K5" i="11"/>
  <c r="Z14" i="11" s="1"/>
  <c r="Y14" i="11" s="1"/>
  <c r="G5" i="2"/>
  <c r="L5" i="2"/>
  <c r="D6" i="11"/>
  <c r="Z16" i="11" s="1"/>
  <c r="Y16" i="11" s="1"/>
  <c r="V14" i="5" l="1"/>
  <c r="DV5" i="2" s="1"/>
  <c r="V19" i="5"/>
  <c r="EA5" i="2" s="1"/>
  <c r="V20" i="5"/>
  <c r="EB5" i="2" s="1"/>
  <c r="V16" i="5"/>
  <c r="G31" i="11" s="1"/>
  <c r="V15" i="5"/>
  <c r="B31" i="11" s="1"/>
  <c r="BS25" i="5"/>
  <c r="E26" i="11"/>
  <c r="BT43" i="5"/>
  <c r="BS37" i="5"/>
  <c r="BT31" i="5"/>
  <c r="BS18" i="5"/>
  <c r="BT12" i="5"/>
  <c r="BT25" i="5"/>
  <c r="BT5" i="5"/>
  <c r="BS31" i="5"/>
  <c r="BS12" i="5"/>
  <c r="BS5" i="5"/>
  <c r="BT18" i="5"/>
  <c r="DZ5" i="2"/>
  <c r="DY5" i="2"/>
  <c r="BR58" i="5"/>
  <c r="W19" i="11"/>
  <c r="W10" i="11"/>
  <c r="W12" i="11"/>
  <c r="W20" i="11"/>
  <c r="W13" i="11"/>
  <c r="W14" i="11"/>
  <c r="V31" i="11"/>
  <c r="W15" i="11"/>
  <c r="W18" i="11"/>
  <c r="W16" i="11"/>
  <c r="W11" i="11"/>
  <c r="W17" i="11"/>
  <c r="V29" i="11"/>
  <c r="V27" i="11"/>
  <c r="BT49" i="5"/>
  <c r="V33" i="11"/>
  <c r="AA18" i="11"/>
  <c r="AE18" i="11" s="1"/>
  <c r="AA17" i="11"/>
  <c r="AE17" i="11" s="1"/>
  <c r="AA16" i="11"/>
  <c r="AE16" i="11" s="1"/>
  <c r="AA15" i="11"/>
  <c r="AE15" i="11" s="1"/>
  <c r="AA14" i="11"/>
  <c r="AE14" i="11" s="1"/>
  <c r="AA7" i="11"/>
  <c r="AE7" i="11" s="1"/>
  <c r="AA19" i="11"/>
  <c r="AE19" i="11" s="1"/>
  <c r="AA10" i="11"/>
  <c r="AA8" i="11"/>
  <c r="AE8" i="11" s="1"/>
  <c r="AA21" i="11"/>
  <c r="AE21" i="11" s="1"/>
  <c r="AA12" i="11"/>
  <c r="AA11" i="11"/>
  <c r="AE11" i="11" s="1"/>
  <c r="AA3" i="11"/>
  <c r="AE3" i="11" s="1"/>
  <c r="AA20" i="11"/>
  <c r="AE20" i="11" s="1"/>
  <c r="AA13" i="11"/>
  <c r="AA9" i="11"/>
  <c r="AE9" i="11" s="1"/>
  <c r="AA6" i="11"/>
  <c r="AE6" i="11" s="1"/>
  <c r="AA5" i="11"/>
  <c r="AE5" i="11" s="1"/>
  <c r="AA4" i="11"/>
  <c r="AE4" i="11" s="1"/>
  <c r="DU5" i="2"/>
  <c r="B30" i="11"/>
  <c r="G30" i="11" l="1"/>
  <c r="DW5" i="2"/>
  <c r="DX5" i="2"/>
  <c r="B32" i="11"/>
  <c r="G29" i="5"/>
  <c r="H29" i="5" s="1"/>
  <c r="J29" i="5" s="1"/>
  <c r="G10" i="5"/>
  <c r="A22" i="5"/>
  <c r="B22" i="5" s="1"/>
  <c r="G21" i="5"/>
  <c r="H21" i="5" s="1"/>
  <c r="J21" i="5" s="1"/>
  <c r="G20" i="5"/>
  <c r="H20" i="5" s="1"/>
  <c r="K20" i="5" s="1"/>
  <c r="S20" i="5" s="1"/>
  <c r="I20" i="5" s="1"/>
  <c r="G17" i="5"/>
  <c r="H17" i="5" s="1"/>
  <c r="K17" i="5" s="1"/>
  <c r="S17" i="5" s="1"/>
  <c r="I17" i="5" s="1"/>
  <c r="G23" i="5"/>
  <c r="H23" i="5" s="1"/>
  <c r="K23" i="5" s="1"/>
  <c r="S23" i="5" s="1"/>
  <c r="I23" i="5" s="1"/>
  <c r="A21" i="5"/>
  <c r="B21" i="5" s="1"/>
  <c r="G14" i="5"/>
  <c r="H14" i="5" s="1"/>
  <c r="K14" i="5" s="1"/>
  <c r="S14" i="5" s="1"/>
  <c r="G13" i="5"/>
  <c r="H13" i="5" s="1"/>
  <c r="K13" i="5" s="1"/>
  <c r="S13" i="5" s="1"/>
  <c r="I13" i="5" s="1"/>
  <c r="G22" i="5"/>
  <c r="H22" i="5" s="1"/>
  <c r="J22" i="5" s="1"/>
  <c r="G18" i="5"/>
  <c r="H18" i="5" s="1"/>
  <c r="K18" i="5" s="1"/>
  <c r="S18" i="5" s="1"/>
  <c r="I18" i="5" s="1"/>
  <c r="G27" i="5"/>
  <c r="H27" i="5" s="1"/>
  <c r="J27" i="5" s="1"/>
  <c r="G26" i="5"/>
  <c r="H26" i="5" s="1"/>
  <c r="J26" i="5" s="1"/>
  <c r="G24" i="5"/>
  <c r="H24" i="5" s="1"/>
  <c r="K24" i="5" s="1"/>
  <c r="S24" i="5" s="1"/>
  <c r="G16" i="5"/>
  <c r="H16" i="5" s="1"/>
  <c r="K16" i="5" s="1"/>
  <c r="S16" i="5" s="1"/>
  <c r="I16" i="5" s="1"/>
  <c r="G25" i="5"/>
  <c r="H25" i="5" s="1"/>
  <c r="J25" i="5" s="1"/>
  <c r="G15" i="5"/>
  <c r="H15" i="5" s="1"/>
  <c r="K15" i="5" s="1"/>
  <c r="S15" i="5" s="1"/>
  <c r="I15" i="5" s="1"/>
  <c r="G11" i="5"/>
  <c r="H11" i="5" s="1"/>
  <c r="K11" i="5" s="1"/>
  <c r="S11" i="5" s="1"/>
  <c r="I11" i="5" s="1"/>
  <c r="G9" i="5"/>
  <c r="H9" i="5" s="1"/>
  <c r="G19" i="5"/>
  <c r="H19" i="5" s="1"/>
  <c r="K19" i="5" s="1"/>
  <c r="S19" i="5" s="1"/>
  <c r="I19" i="5" s="1"/>
  <c r="G12" i="5"/>
  <c r="G28" i="5"/>
  <c r="F14" i="5" l="1"/>
  <c r="I14" i="5"/>
  <c r="E14" i="5" s="1"/>
  <c r="D14" i="5" s="1"/>
  <c r="F24" i="5"/>
  <c r="I24" i="5"/>
  <c r="E24" i="5" s="1"/>
  <c r="D24" i="5" s="1"/>
  <c r="H12" i="5"/>
  <c r="K12" i="5" s="1"/>
  <c r="S12" i="5" s="1"/>
  <c r="BQ11" i="5" s="1"/>
  <c r="H10" i="5"/>
  <c r="K10" i="5" s="1"/>
  <c r="S10" i="5" s="1"/>
  <c r="BQ7" i="5" s="1"/>
  <c r="K29" i="5"/>
  <c r="S29" i="5" s="1"/>
  <c r="J23" i="5"/>
  <c r="J24" i="5"/>
  <c r="J13" i="5"/>
  <c r="K21" i="5"/>
  <c r="S21" i="5" s="1"/>
  <c r="K22" i="5"/>
  <c r="S22" i="5" s="1"/>
  <c r="J20" i="5"/>
  <c r="K25" i="5"/>
  <c r="S25" i="5" s="1"/>
  <c r="J14" i="5"/>
  <c r="K26" i="5"/>
  <c r="S26" i="5" s="1"/>
  <c r="J16" i="5"/>
  <c r="K27" i="5"/>
  <c r="S27" i="5" s="1"/>
  <c r="J11" i="5"/>
  <c r="J19" i="5"/>
  <c r="J15" i="5"/>
  <c r="J17" i="5"/>
  <c r="BQ9" i="5"/>
  <c r="K9" i="5"/>
  <c r="S9" i="5" s="1"/>
  <c r="F9" i="5" s="1"/>
  <c r="H28" i="5"/>
  <c r="F19" i="5"/>
  <c r="E19" i="5"/>
  <c r="D19" i="5" s="1"/>
  <c r="E16" i="5"/>
  <c r="D16" i="5" s="1"/>
  <c r="F16" i="5"/>
  <c r="F13" i="5"/>
  <c r="E13" i="5"/>
  <c r="D13" i="5" s="1"/>
  <c r="F18" i="5"/>
  <c r="E18" i="5"/>
  <c r="D18" i="5" s="1"/>
  <c r="E15" i="5"/>
  <c r="D15" i="5" s="1"/>
  <c r="F15" i="5"/>
  <c r="F17" i="5"/>
  <c r="E17" i="5"/>
  <c r="D17" i="5" s="1"/>
  <c r="F23" i="5"/>
  <c r="E23" i="5"/>
  <c r="D23" i="5" s="1"/>
  <c r="F11" i="5"/>
  <c r="E11" i="5"/>
  <c r="D11" i="5" s="1"/>
  <c r="E20" i="5"/>
  <c r="D20" i="5" s="1"/>
  <c r="F20" i="5"/>
  <c r="J18" i="5"/>
  <c r="BQ8" i="5" l="1"/>
  <c r="F29" i="5"/>
  <c r="I29" i="5"/>
  <c r="I12" i="5"/>
  <c r="E12" i="5" s="1"/>
  <c r="D12" i="5" s="1"/>
  <c r="F26" i="5"/>
  <c r="I26" i="5"/>
  <c r="E26" i="5" s="1"/>
  <c r="D26" i="5" s="1"/>
  <c r="I22" i="5"/>
  <c r="E22" i="5" s="1"/>
  <c r="D22" i="5" s="1"/>
  <c r="F21" i="5"/>
  <c r="I21" i="5"/>
  <c r="E21" i="5" s="1"/>
  <c r="D21" i="5" s="1"/>
  <c r="F25" i="5"/>
  <c r="I25" i="5"/>
  <c r="E25" i="5" s="1"/>
  <c r="D25" i="5" s="1"/>
  <c r="F27" i="5"/>
  <c r="I27" i="5"/>
  <c r="E27" i="5" s="1"/>
  <c r="D27" i="5" s="1"/>
  <c r="BQ10" i="5"/>
  <c r="I10" i="5"/>
  <c r="E10" i="5" s="1"/>
  <c r="D10" i="5" s="1"/>
  <c r="J10" i="5"/>
  <c r="BQ6" i="5"/>
  <c r="F10" i="5"/>
  <c r="F12" i="5"/>
  <c r="J12" i="5"/>
  <c r="F22" i="5"/>
  <c r="BQ13" i="5"/>
  <c r="BQ53" i="5"/>
  <c r="BQ44" i="5"/>
  <c r="BQ46" i="5"/>
  <c r="BQ29" i="5"/>
  <c r="BQ15" i="5"/>
  <c r="BQ52" i="5"/>
  <c r="BQ45" i="5"/>
  <c r="BQ42" i="5"/>
  <c r="BQ51" i="5"/>
  <c r="BQ27" i="5"/>
  <c r="BQ54" i="5"/>
  <c r="BQ41" i="5"/>
  <c r="BQ38" i="5"/>
  <c r="BQ36" i="5"/>
  <c r="BQ17" i="5"/>
  <c r="BQ28" i="5"/>
  <c r="BQ50" i="5"/>
  <c r="BQ19" i="5"/>
  <c r="BQ21" i="5"/>
  <c r="BQ24" i="5"/>
  <c r="BQ23" i="5"/>
  <c r="BQ35" i="5"/>
  <c r="BQ16" i="5"/>
  <c r="BQ34" i="5"/>
  <c r="BQ47" i="5"/>
  <c r="BQ12" i="5"/>
  <c r="BQ30" i="5"/>
  <c r="BQ22" i="5"/>
  <c r="BQ14" i="5"/>
  <c r="BQ39" i="5"/>
  <c r="BQ32" i="5"/>
  <c r="BQ40" i="5"/>
  <c r="BQ20" i="5"/>
  <c r="BQ18" i="5"/>
  <c r="BQ33" i="5"/>
  <c r="BQ26" i="5"/>
  <c r="J28" i="5"/>
  <c r="K28" i="5"/>
  <c r="AH17" i="5"/>
  <c r="K22" i="11" s="1"/>
  <c r="AH16" i="5"/>
  <c r="AH18" i="5"/>
  <c r="V11" i="11" l="1"/>
  <c r="V21" i="11"/>
  <c r="V24" i="11"/>
  <c r="V16" i="11"/>
  <c r="V14" i="11"/>
  <c r="V25" i="11"/>
  <c r="V12" i="11"/>
  <c r="V19" i="11"/>
  <c r="V13" i="11"/>
  <c r="V17" i="11"/>
  <c r="V10" i="11"/>
  <c r="V18" i="11"/>
  <c r="V22" i="11"/>
  <c r="V20" i="11"/>
  <c r="V15" i="11"/>
  <c r="V23" i="11"/>
  <c r="S28" i="5"/>
  <c r="BQ48" i="5"/>
  <c r="DM5" i="2"/>
  <c r="F22" i="11"/>
  <c r="DL5" i="2"/>
  <c r="Q22" i="11"/>
  <c r="DN5" i="2"/>
  <c r="C11" i="5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10" i="5"/>
  <c r="AB19" i="5" l="1"/>
  <c r="AH10" i="5" s="1"/>
  <c r="AH9" i="5" s="1"/>
  <c r="I28" i="5"/>
  <c r="AH8" i="5" s="1"/>
  <c r="DO5" i="2"/>
  <c r="F28" i="5"/>
  <c r="B11" i="11" s="1"/>
  <c r="D11" i="11" s="1"/>
  <c r="AE24" i="5"/>
  <c r="AE23" i="5"/>
  <c r="AH19" i="5" l="1"/>
  <c r="DG5" i="2"/>
  <c r="B12" i="11"/>
  <c r="C12" i="11" s="1"/>
  <c r="C11" i="11"/>
  <c r="E25" i="11"/>
  <c r="DD5" i="2"/>
  <c r="H11" i="11"/>
  <c r="I11" i="11"/>
  <c r="AE25" i="5"/>
  <c r="E27" i="11" l="1"/>
  <c r="D12" i="11"/>
  <c r="I12" i="11" s="1"/>
  <c r="B13" i="11"/>
  <c r="D13" i="11" s="1"/>
  <c r="E24" i="11"/>
  <c r="AH12" i="5"/>
  <c r="DE5" i="2"/>
  <c r="H12" i="11" l="1"/>
  <c r="B14" i="11"/>
  <c r="C14" i="11" s="1"/>
  <c r="C13" i="11"/>
  <c r="E28" i="11"/>
  <c r="AH14" i="5"/>
  <c r="AH15" i="5" s="1"/>
  <c r="DH5" i="2"/>
  <c r="AE26" i="5"/>
  <c r="I13" i="11"/>
  <c r="H13" i="11"/>
  <c r="D14" i="11" l="1"/>
  <c r="H14" i="11" s="1"/>
  <c r="B15" i="11"/>
  <c r="B16" i="11" s="1"/>
  <c r="F41" i="11"/>
  <c r="DK5" i="2"/>
  <c r="DJ5" i="2"/>
  <c r="F35" i="11"/>
  <c r="D15" i="11" l="1"/>
  <c r="H15" i="11" s="1"/>
  <c r="C15" i="11"/>
  <c r="I14" i="11"/>
  <c r="D16" i="11"/>
  <c r="B17" i="11"/>
  <c r="C16" i="11"/>
  <c r="I15" i="11" l="1"/>
  <c r="D17" i="11"/>
  <c r="C17" i="11"/>
  <c r="B18" i="11"/>
  <c r="H16" i="11"/>
  <c r="I16" i="11"/>
  <c r="I17" i="11" l="1"/>
  <c r="H17" i="11"/>
  <c r="J11" i="11"/>
  <c r="D18" i="11"/>
  <c r="C18" i="11"/>
  <c r="H18" i="11" l="1"/>
  <c r="I18" i="11"/>
  <c r="K11" i="11"/>
  <c r="L11" i="11"/>
  <c r="J12" i="11"/>
  <c r="K12" i="11" l="1"/>
  <c r="J13" i="11"/>
  <c r="L12" i="11"/>
  <c r="Q11" i="11"/>
  <c r="P11" i="11"/>
  <c r="P12" i="11" l="1"/>
  <c r="Q12" i="11"/>
  <c r="J14" i="11"/>
  <c r="K13" i="11"/>
  <c r="L13" i="11"/>
  <c r="P13" i="11" l="1"/>
  <c r="Q13" i="11"/>
  <c r="K14" i="11"/>
  <c r="J15" i="11"/>
  <c r="L14" i="11"/>
  <c r="P14" i="11" l="1"/>
  <c r="Q14" i="11"/>
  <c r="L15" i="11"/>
  <c r="K15" i="11"/>
  <c r="J16" i="11"/>
  <c r="K16" i="11" l="1"/>
  <c r="J17" i="11"/>
  <c r="L16" i="11"/>
  <c r="P15" i="11"/>
  <c r="Q15" i="11"/>
  <c r="Q16" i="11" l="1"/>
  <c r="P16" i="11"/>
  <c r="J18" i="11"/>
  <c r="K17" i="11"/>
  <c r="L17" i="11"/>
  <c r="Q17" i="11" l="1"/>
  <c r="P17" i="11"/>
  <c r="K18" i="11"/>
  <c r="L18" i="11"/>
  <c r="CN5" i="2" s="1"/>
  <c r="Z5" i="2" l="1"/>
  <c r="AB5" i="2"/>
  <c r="CJ5" i="2"/>
  <c r="BH5" i="2"/>
  <c r="BJ5" i="2"/>
  <c r="V5" i="2"/>
  <c r="CT5" i="2"/>
  <c r="AD5" i="2"/>
  <c r="BR5" i="2"/>
  <c r="BV5" i="2"/>
  <c r="CD5" i="2"/>
  <c r="BP5" i="2"/>
  <c r="AN5" i="2"/>
  <c r="CR5" i="2"/>
  <c r="AJ5" i="2"/>
  <c r="BZ5" i="2"/>
  <c r="CL5" i="2"/>
  <c r="BT5" i="2"/>
  <c r="CH5" i="2"/>
  <c r="CX5" i="2"/>
  <c r="BB5" i="2"/>
  <c r="X5" i="2"/>
  <c r="AT5" i="2"/>
  <c r="CB5" i="2"/>
  <c r="AR5" i="2"/>
  <c r="BX5" i="2"/>
  <c r="CP5" i="2"/>
  <c r="BD5" i="2"/>
  <c r="AV5" i="2"/>
  <c r="BN5" i="2"/>
  <c r="CV5" i="2"/>
  <c r="BL5" i="2"/>
  <c r="AH5" i="2"/>
  <c r="AZ5" i="2"/>
  <c r="CF5" i="2"/>
  <c r="BF5" i="2"/>
  <c r="AX5" i="2"/>
  <c r="Q18" i="11"/>
  <c r="P18" i="11"/>
  <c r="AP5" i="2"/>
  <c r="AL5" i="2"/>
  <c r="T5" i="2"/>
  <c r="AF5" i="2"/>
</calcChain>
</file>

<file path=xl/sharedStrings.xml><?xml version="1.0" encoding="utf-8"?>
<sst xmlns="http://schemas.openxmlformats.org/spreadsheetml/2006/main" count="15720" uniqueCount="1922">
  <si>
    <t xml:space="preserve">تعليمات التسجيل </t>
  </si>
  <si>
    <t>اتبع الخطوات التالية:</t>
  </si>
  <si>
    <t>يستفيد من الحسم</t>
  </si>
  <si>
    <t>نسبة الحسم</t>
  </si>
  <si>
    <t>تملأ صفحة إدخال البيانات بالمعلومات المطلوبة وبشكل دقيق وصحيح</t>
  </si>
  <si>
    <t>الانتقال إلى صفحة اختيار المقررات</t>
  </si>
  <si>
    <t>الطلاب الأوائل</t>
  </si>
  <si>
    <t>يكون اختيار المقررات المراد التسجيل عليها على الشكل التالي:</t>
  </si>
  <si>
    <t>الحاصيلن عل وسام بطل الجمهورية العربية السورية أو أحد أبنائهم</t>
  </si>
  <si>
    <t>عند اختيار المقرر تضع بجانب اسم المقرر بالعمود الأزرق رقم /1/</t>
  </si>
  <si>
    <t>ذوي شهداء الجيش وقوى الأمن الداخلي والجرحى وأبنائهم وأبناء المفقودين وأزواجهم</t>
  </si>
  <si>
    <t xml:space="preserve">يسدد (500ل.س) فقط رسم كل مقرر </t>
  </si>
  <si>
    <t xml:space="preserve">بعد الإنتهاء من عملية اختيار المقررات انتقل إلى صفحة </t>
  </si>
  <si>
    <t>الاستمارة واطبع منها أربع نسخ</t>
  </si>
  <si>
    <t>عناصر الجيش العربي السوري والقوات المسلحة وقوى الامن الداخلي</t>
  </si>
  <si>
    <t xml:space="preserve">أعضاء نقابة المعلمين وأبنائهم والعاملين وأبنائهم المنتسبين لنقابة العمال في وزارة التعليم العالي والمؤسسات والهيئات والجامعات التابعة لها </t>
  </si>
  <si>
    <t>ذوي الاحتياجات الخاصة</t>
  </si>
  <si>
    <t>الحاصلين على وثيقة وفاة من مكتب شؤون الشهداء والجرحى والمفقودين لأبناء و أزواج المتوفيين بالعمليات المشابهة للعمليات الحربية</t>
  </si>
  <si>
    <t>السجين</t>
  </si>
  <si>
    <t>التوجه إلى المصرف العقاري لدفع الرسوم</t>
  </si>
  <si>
    <t>ملاحظة :إن كنت من المستفيدين من الحسميات يجب عليك إحضار الوثيقة التي تثبت ذلك
مع الأوراق الثبوتية التي تقدم إلى النافذة</t>
  </si>
  <si>
    <t>أدخل الرقم الإمتحاني</t>
  </si>
  <si>
    <t>يجب أن تقوم بملئ الحقول بالمعلومات المطلوبة بشكل صحيح</t>
  </si>
  <si>
    <t>علمي</t>
  </si>
  <si>
    <t>غير سوري</t>
  </si>
  <si>
    <t>العربية السورية</t>
  </si>
  <si>
    <t>تجارية</t>
  </si>
  <si>
    <t>01</t>
  </si>
  <si>
    <t>دمشق</t>
  </si>
  <si>
    <t>الفلسطينية السورية</t>
  </si>
  <si>
    <t>الرقم الوطني</t>
  </si>
  <si>
    <t>رقم جواز السفر لغير السوريين</t>
  </si>
  <si>
    <t>مكان ورقم القيد</t>
  </si>
  <si>
    <t>رقم الهاتف</t>
  </si>
  <si>
    <t>رقم الموبايل</t>
  </si>
  <si>
    <t>العنوان الدائم</t>
  </si>
  <si>
    <t>02</t>
  </si>
  <si>
    <t>حلب</t>
  </si>
  <si>
    <t>الفلسطينية</t>
  </si>
  <si>
    <t>03</t>
  </si>
  <si>
    <t>ريف دمشق</t>
  </si>
  <si>
    <t>الأردنية</t>
  </si>
  <si>
    <t>نوع الشهادة الثانوية</t>
  </si>
  <si>
    <t>سنة الشهادة</t>
  </si>
  <si>
    <t>محافظ الشهادة</t>
  </si>
  <si>
    <t>شعبة التجنيد</t>
  </si>
  <si>
    <t>04</t>
  </si>
  <si>
    <t>حمص</t>
  </si>
  <si>
    <t>اللبنانية</t>
  </si>
  <si>
    <t>05</t>
  </si>
  <si>
    <t>حماة</t>
  </si>
  <si>
    <t>التونسية</t>
  </si>
  <si>
    <t>تاريخ الميلاد</t>
  </si>
  <si>
    <t>مكان الميلاد</t>
  </si>
  <si>
    <t>الجنسية</t>
  </si>
  <si>
    <t>الجنس</t>
  </si>
  <si>
    <t>06</t>
  </si>
  <si>
    <t>اللاذقية</t>
  </si>
  <si>
    <t>الجزائرية</t>
  </si>
  <si>
    <t>07</t>
  </si>
  <si>
    <t>إدلب</t>
  </si>
  <si>
    <t>السودانية</t>
  </si>
  <si>
    <t>الاب</t>
  </si>
  <si>
    <t>الأم</t>
  </si>
  <si>
    <t>08</t>
  </si>
  <si>
    <t>الحسكة</t>
  </si>
  <si>
    <t>الصومالية</t>
  </si>
  <si>
    <t>09</t>
  </si>
  <si>
    <t>دير الزور</t>
  </si>
  <si>
    <t>العراقية</t>
  </si>
  <si>
    <t>طرطوس</t>
  </si>
  <si>
    <t>المصرية</t>
  </si>
  <si>
    <t>المغربية</t>
  </si>
  <si>
    <t>درعا</t>
  </si>
  <si>
    <t>اليمنية</t>
  </si>
  <si>
    <t>السويداء</t>
  </si>
  <si>
    <t>الإيرانية</t>
  </si>
  <si>
    <t>القنيطرة</t>
  </si>
  <si>
    <t>ذكر</t>
  </si>
  <si>
    <t>أنثى</t>
  </si>
  <si>
    <t>رقم الطالب</t>
  </si>
  <si>
    <t>الاسم والكنية:</t>
  </si>
  <si>
    <t>اسم الاب:</t>
  </si>
  <si>
    <t>اسم الام:</t>
  </si>
  <si>
    <t>نقابة معلمين</t>
  </si>
  <si>
    <t>لا</t>
  </si>
  <si>
    <t>الإنكليزية</t>
  </si>
  <si>
    <t>السنة</t>
  </si>
  <si>
    <t>place of birth</t>
  </si>
  <si>
    <t>Mother Name</t>
  </si>
  <si>
    <t>Father Name</t>
  </si>
  <si>
    <t>Full Name</t>
  </si>
  <si>
    <t>ذوي إحتياجات الخاصة</t>
  </si>
  <si>
    <t>نعم</t>
  </si>
  <si>
    <t>الفرنسية</t>
  </si>
  <si>
    <t>محافظة الهوية</t>
  </si>
  <si>
    <t>عناصر الجيش وقوى الأمن الداخلي</t>
  </si>
  <si>
    <t>نوع الشهادة</t>
  </si>
  <si>
    <t>عام الثانوية :</t>
  </si>
  <si>
    <t>محافظتها</t>
  </si>
  <si>
    <t>الموبايل</t>
  </si>
  <si>
    <t>الهاتف</t>
  </si>
  <si>
    <t>ذوي الشهداء وجرحى الجيش العربي السوري</t>
  </si>
  <si>
    <t>نوع الحسم</t>
  </si>
  <si>
    <t>رقم الإيقاف</t>
  </si>
  <si>
    <t>تاريخه</t>
  </si>
  <si>
    <t>تدوير الرسوم</t>
  </si>
  <si>
    <t>وثيقة وفاة</t>
  </si>
  <si>
    <t>مقررات السنة الأولى (فصل أول)</t>
  </si>
  <si>
    <t>سجين</t>
  </si>
  <si>
    <t>أصول المحاسبة  (1)</t>
  </si>
  <si>
    <t>الأولى</t>
  </si>
  <si>
    <t>الأول</t>
  </si>
  <si>
    <t>رسم الشهادة</t>
  </si>
  <si>
    <t>بطل الجمهورية</t>
  </si>
  <si>
    <t xml:space="preserve">الرياضيات المالية والادارية </t>
  </si>
  <si>
    <t>رمز المقرر</t>
  </si>
  <si>
    <t>المقررات التي يحق للطالب تسجيلها</t>
  </si>
  <si>
    <t>إختر اللغة في المقررات الأجنبية</t>
  </si>
  <si>
    <t>رسم المقررات</t>
  </si>
  <si>
    <t>العاملين في وزارة التعليم العالي والمؤسسات والجامعات التابعة لها وأبنائهم</t>
  </si>
  <si>
    <t>مبادئ الادارة  (1)</t>
  </si>
  <si>
    <t>رسم التسجيل</t>
  </si>
  <si>
    <t xml:space="preserve">المدخل الى القانون </t>
  </si>
  <si>
    <t>رسم فصول الانقطاع</t>
  </si>
  <si>
    <t xml:space="preserve">تقنيات الحاسوب </t>
  </si>
  <si>
    <t>الرسوم المدورة</t>
  </si>
  <si>
    <t>إجمالي الرسوم المطالب بسدادها</t>
  </si>
  <si>
    <t>مقررات السنة الأولى (فصل ثاني)</t>
  </si>
  <si>
    <t>تقسيط</t>
  </si>
  <si>
    <t>أصول المحاسبة (2)</t>
  </si>
  <si>
    <t>الثاني</t>
  </si>
  <si>
    <t>القسط الأول</t>
  </si>
  <si>
    <t xml:space="preserve">اساليب كمية في الادارة </t>
  </si>
  <si>
    <t>القسط الثاني</t>
  </si>
  <si>
    <t>مبادئ الادارة  (2)</t>
  </si>
  <si>
    <t>عدد المقررات المسجلة لأول مرة</t>
  </si>
  <si>
    <t>عدد المقررات المسجلة للمرة الثانية</t>
  </si>
  <si>
    <t xml:space="preserve">اقتصاد كلي </t>
  </si>
  <si>
    <t>عدد المقررات المسجلة لأكثر من مرتين</t>
  </si>
  <si>
    <t>مقررات السنة الثانية (فصل أول)</t>
  </si>
  <si>
    <t>عدد المقررات المسجلة</t>
  </si>
  <si>
    <t xml:space="preserve">محاسبة شركات الاشخاص </t>
  </si>
  <si>
    <t>الثانية</t>
  </si>
  <si>
    <t xml:space="preserve">ادارة مشتريات ومخازن </t>
  </si>
  <si>
    <t xml:space="preserve">الادارة المالية </t>
  </si>
  <si>
    <t xml:space="preserve">القانون التجاري </t>
  </si>
  <si>
    <t>مقررات السنة الثانية (فصل ثاني)</t>
  </si>
  <si>
    <t xml:space="preserve">محاسبة شركات الاموال </t>
  </si>
  <si>
    <t>ج</t>
  </si>
  <si>
    <t xml:space="preserve">المالية العامة </t>
  </si>
  <si>
    <t>ر1</t>
  </si>
  <si>
    <t xml:space="preserve">ادارة الانتاج </t>
  </si>
  <si>
    <t>ر2</t>
  </si>
  <si>
    <t xml:space="preserve">الاقتصاد الجزئي </t>
  </si>
  <si>
    <t xml:space="preserve">مبادئ الاحصاء </t>
  </si>
  <si>
    <t>مقررات السنة الثالثة (فصل أول)</t>
  </si>
  <si>
    <t>مبادئ التكاليف (1)</t>
  </si>
  <si>
    <t>الثالثة</t>
  </si>
  <si>
    <t xml:space="preserve">نظم المعلومات المحاسبية </t>
  </si>
  <si>
    <t>محاسبة خاصة  (1)</t>
  </si>
  <si>
    <t xml:space="preserve">محاسبة منشات مالية </t>
  </si>
  <si>
    <t xml:space="preserve">محاسبة حكومية </t>
  </si>
  <si>
    <t>مقررات السنة الثالثة (فصل ثاني)</t>
  </si>
  <si>
    <t>مبادئ التكاليف (2)</t>
  </si>
  <si>
    <t>محاسبة خاصة (2)</t>
  </si>
  <si>
    <t xml:space="preserve">نظرية المحاسبة </t>
  </si>
  <si>
    <t xml:space="preserve">محاسبة ضريبية </t>
  </si>
  <si>
    <t>مقررات السنة الرابعة (فصل أول )</t>
  </si>
  <si>
    <t>تدقيق حسابات (1)</t>
  </si>
  <si>
    <t xml:space="preserve">محاسبة ادارية </t>
  </si>
  <si>
    <t xml:space="preserve">برمجيات تطبيقية في المحاسبة </t>
  </si>
  <si>
    <t xml:space="preserve">محاسبة زراعية </t>
  </si>
  <si>
    <t>الفصل الأول 2018-2019</t>
  </si>
  <si>
    <t>مقررات السنة الرابعة (فصل ثاني)</t>
  </si>
  <si>
    <t>الفصل الثاني 2018-2019</t>
  </si>
  <si>
    <t>تدقيق حسابات (2)</t>
  </si>
  <si>
    <t>الفصل الأول 2019-2020</t>
  </si>
  <si>
    <t xml:space="preserve">محاسبة متقدمة </t>
  </si>
  <si>
    <t>الفصل الأول 2020-2021</t>
  </si>
  <si>
    <t xml:space="preserve">محاسبة البترول </t>
  </si>
  <si>
    <t>الفصل الثاني 2020-2021</t>
  </si>
  <si>
    <t xml:space="preserve">مشكلات محاسبية معاصرة </t>
  </si>
  <si>
    <t>الفصل الأول 2021-2022</t>
  </si>
  <si>
    <t>رقم الطالب:</t>
  </si>
  <si>
    <t>السنة:</t>
  </si>
  <si>
    <t>الجنس:</t>
  </si>
  <si>
    <t>تاريخ الميلاد:</t>
  </si>
  <si>
    <t>مكان الميلاد:</t>
  </si>
  <si>
    <t>الجنسية:</t>
  </si>
  <si>
    <t>الرقم الوطني:</t>
  </si>
  <si>
    <t>مكان ورقم القيد:</t>
  </si>
  <si>
    <t>المحافظة الدائمة:</t>
  </si>
  <si>
    <t>شعبة التجنيد:</t>
  </si>
  <si>
    <t>نوع الثانوية:</t>
  </si>
  <si>
    <t>محافظتها:</t>
  </si>
  <si>
    <t>عامها:</t>
  </si>
  <si>
    <t>الموبايل:</t>
  </si>
  <si>
    <t>الهاتف:</t>
  </si>
  <si>
    <t>العنوان :</t>
  </si>
  <si>
    <t xml:space="preserve"> المقررات التي سجلها الطالب</t>
  </si>
  <si>
    <t>رقم تدوير رسوم</t>
  </si>
  <si>
    <t>طابع هلال احمر
25  ل .س</t>
  </si>
  <si>
    <t xml:space="preserve">طابع مالي
 30  ل.س   </t>
  </si>
  <si>
    <t>طابع بحث علمي
25ل.س</t>
  </si>
  <si>
    <t>رسم الانقطاع</t>
  </si>
  <si>
    <t>المبلغ المستحق</t>
  </si>
  <si>
    <t>ملاحظة: لا يعد الطالب مسجلاً إذا لم ينفذ تعليمات التسجيل كاملةً ويسلم أوراقه إلى القسم المختص  ، وهو مسؤول عن صحة المعلومات الواردة في هذه الاستمارة</t>
  </si>
  <si>
    <t xml:space="preserve">إلى المصرف العقاري </t>
  </si>
  <si>
    <t>يرجى قبض مبلغ  قدره</t>
  </si>
  <si>
    <t xml:space="preserve">وتحويله إلى حساب التعليم المفتوح رقم ck1-10173186 وتسليم إشعار القبض إلى صاحب العلاقة  </t>
  </si>
  <si>
    <t>المعلومات  الشخصية</t>
  </si>
  <si>
    <t>معلومات الشهادة</t>
  </si>
  <si>
    <t>مقررات السنة الأولى</t>
  </si>
  <si>
    <t>مقررات السنة الثانية</t>
  </si>
  <si>
    <t>مقررات السنة الثالثة</t>
  </si>
  <si>
    <t>مقررات السنة الرابعة</t>
  </si>
  <si>
    <t>تدوير رسوم</t>
  </si>
  <si>
    <t>الرسوم</t>
  </si>
  <si>
    <t>الإحصائية</t>
  </si>
  <si>
    <t>البيانات باللغة الإنكليزية</t>
  </si>
  <si>
    <t>فصول الإنقطاع</t>
  </si>
  <si>
    <t>الفصل الأول</t>
  </si>
  <si>
    <t>الفصل الثاني</t>
  </si>
  <si>
    <t>الاسم والنسبة</t>
  </si>
  <si>
    <t>الأب</t>
  </si>
  <si>
    <t>الام</t>
  </si>
  <si>
    <t>عام الميلاد</t>
  </si>
  <si>
    <t>نوع الثانوية</t>
  </si>
  <si>
    <t>عام الثانوية</t>
  </si>
  <si>
    <t>رقمه</t>
  </si>
  <si>
    <t>المبلغ المدور</t>
  </si>
  <si>
    <t>رسم فصل الانقطاع</t>
  </si>
  <si>
    <t>رسم تسجيل سنوي</t>
  </si>
  <si>
    <t>تقيسط</t>
  </si>
  <si>
    <t>عدد المواد الجديدة</t>
  </si>
  <si>
    <t>عدد المواد الراسبة للمرة الأولى</t>
  </si>
  <si>
    <t>عدد المواد الراسبة للمرة الثانية</t>
  </si>
  <si>
    <t>عدد الإجمالي للمواد</t>
  </si>
  <si>
    <t>لغة الطالب</t>
  </si>
  <si>
    <t>الاستنفاذ</t>
  </si>
  <si>
    <t>خالد</t>
  </si>
  <si>
    <t>سميره</t>
  </si>
  <si>
    <t xml:space="preserve">دمشق </t>
  </si>
  <si>
    <t>احمد</t>
  </si>
  <si>
    <t>حنان</t>
  </si>
  <si>
    <t>مخيم اليرموك</t>
  </si>
  <si>
    <t>نذير</t>
  </si>
  <si>
    <t>مياده</t>
  </si>
  <si>
    <t>يوسف</t>
  </si>
  <si>
    <t>وفاء</t>
  </si>
  <si>
    <t>هناء</t>
  </si>
  <si>
    <t>زهير</t>
  </si>
  <si>
    <t>سميه</t>
  </si>
  <si>
    <t>النبك</t>
  </si>
  <si>
    <t>حيان</t>
  </si>
  <si>
    <t>محمد</t>
  </si>
  <si>
    <t>فاديا</t>
  </si>
  <si>
    <t>سلمان</t>
  </si>
  <si>
    <t>فاطمه</t>
  </si>
  <si>
    <t>فؤاد</t>
  </si>
  <si>
    <t>سمر</t>
  </si>
  <si>
    <t>فاتن</t>
  </si>
  <si>
    <t>روضه</t>
  </si>
  <si>
    <t>ابتسام</t>
  </si>
  <si>
    <t>سحر</t>
  </si>
  <si>
    <t>تغريد</t>
  </si>
  <si>
    <t>دوما</t>
  </si>
  <si>
    <t>علي</t>
  </si>
  <si>
    <t>انيسه</t>
  </si>
  <si>
    <t>سماح</t>
  </si>
  <si>
    <t>محمود</t>
  </si>
  <si>
    <t>بسام</t>
  </si>
  <si>
    <t>احسان</t>
  </si>
  <si>
    <t>سهيله</t>
  </si>
  <si>
    <t>منيره</t>
  </si>
  <si>
    <t>ماهر</t>
  </si>
  <si>
    <t>نبيل</t>
  </si>
  <si>
    <t>جمال</t>
  </si>
  <si>
    <t>نبيه</t>
  </si>
  <si>
    <t>هيام</t>
  </si>
  <si>
    <t>عائشه</t>
  </si>
  <si>
    <t>ناديا</t>
  </si>
  <si>
    <t>مها</t>
  </si>
  <si>
    <t>غسان</t>
  </si>
  <si>
    <t>زياد</t>
  </si>
  <si>
    <t>ايمان</t>
  </si>
  <si>
    <t>منى</t>
  </si>
  <si>
    <t>محمد هيثم</t>
  </si>
  <si>
    <t>عدنان</t>
  </si>
  <si>
    <t>فريال</t>
  </si>
  <si>
    <t>فطمه</t>
  </si>
  <si>
    <t>مريم</t>
  </si>
  <si>
    <t>التل</t>
  </si>
  <si>
    <t>عبد القادر</t>
  </si>
  <si>
    <t>مديحه</t>
  </si>
  <si>
    <t>موسى</t>
  </si>
  <si>
    <t>شاديه</t>
  </si>
  <si>
    <t>عماد</t>
  </si>
  <si>
    <t>نوال</t>
  </si>
  <si>
    <t>عمر</t>
  </si>
  <si>
    <t>زهريه</t>
  </si>
  <si>
    <t>صباح</t>
  </si>
  <si>
    <t>فوزي</t>
  </si>
  <si>
    <t>فريده</t>
  </si>
  <si>
    <t xml:space="preserve">العربية السورية </t>
  </si>
  <si>
    <t>رويده</t>
  </si>
  <si>
    <t>احلام</t>
  </si>
  <si>
    <t>هاله</t>
  </si>
  <si>
    <t>فريزه</t>
  </si>
  <si>
    <t>ندى</t>
  </si>
  <si>
    <t>معتز</t>
  </si>
  <si>
    <t>سعاد</t>
  </si>
  <si>
    <t>رنا</t>
  </si>
  <si>
    <t>جمانه</t>
  </si>
  <si>
    <t>هدى</t>
  </si>
  <si>
    <t>رجاء</t>
  </si>
  <si>
    <t>فهد</t>
  </si>
  <si>
    <t>صفاء</t>
  </si>
  <si>
    <t>حسين</t>
  </si>
  <si>
    <t xml:space="preserve">ريف دمشق </t>
  </si>
  <si>
    <t>رضوان</t>
  </si>
  <si>
    <t>ليلى</t>
  </si>
  <si>
    <t>هيثم</t>
  </si>
  <si>
    <t>خديجه</t>
  </si>
  <si>
    <t>حسن</t>
  </si>
  <si>
    <t>جيرود</t>
  </si>
  <si>
    <t>هبه</t>
  </si>
  <si>
    <t>وليد</t>
  </si>
  <si>
    <t>ميسون</t>
  </si>
  <si>
    <t>عوض</t>
  </si>
  <si>
    <t>ناريمان</t>
  </si>
  <si>
    <t>ابراهيم</t>
  </si>
  <si>
    <t>فلك</t>
  </si>
  <si>
    <t>جهاد</t>
  </si>
  <si>
    <t>رياض</t>
  </si>
  <si>
    <t>أحمد</t>
  </si>
  <si>
    <t>نضال</t>
  </si>
  <si>
    <t>اعتدال</t>
  </si>
  <si>
    <t>غاده</t>
  </si>
  <si>
    <t>فواز</t>
  </si>
  <si>
    <t>عبد الله</t>
  </si>
  <si>
    <t>لينا</t>
  </si>
  <si>
    <t>سعيد</t>
  </si>
  <si>
    <t>حرستا</t>
  </si>
  <si>
    <t>سمير</t>
  </si>
  <si>
    <t>عبد اللطيف</t>
  </si>
  <si>
    <t>فايز</t>
  </si>
  <si>
    <t>امل</t>
  </si>
  <si>
    <t>عائشة</t>
  </si>
  <si>
    <t>قدسيا</t>
  </si>
  <si>
    <t>كمال</t>
  </si>
  <si>
    <t>نجاح</t>
  </si>
  <si>
    <t>عليا</t>
  </si>
  <si>
    <t>سبينه</t>
  </si>
  <si>
    <t>مصطفى</t>
  </si>
  <si>
    <t>اميره</t>
  </si>
  <si>
    <t>بشار</t>
  </si>
  <si>
    <t>فراس</t>
  </si>
  <si>
    <t>عبير</t>
  </si>
  <si>
    <t>نبيله</t>
  </si>
  <si>
    <t>عيسى</t>
  </si>
  <si>
    <t>صبحه</t>
  </si>
  <si>
    <t>إبراهيم</t>
  </si>
  <si>
    <t>منير</t>
  </si>
  <si>
    <t>أمل</t>
  </si>
  <si>
    <t>محمد بسام</t>
  </si>
  <si>
    <t>فاتنه</t>
  </si>
  <si>
    <t>حافظ</t>
  </si>
  <si>
    <t>معضمية</t>
  </si>
  <si>
    <t>ياسين</t>
  </si>
  <si>
    <t>سليم</t>
  </si>
  <si>
    <t>أنور</t>
  </si>
  <si>
    <t>نور</t>
  </si>
  <si>
    <t>غصون</t>
  </si>
  <si>
    <t>عربين</t>
  </si>
  <si>
    <t>دلال</t>
  </si>
  <si>
    <t>سناء</t>
  </si>
  <si>
    <t>عبد الكريم</t>
  </si>
  <si>
    <t>امينه</t>
  </si>
  <si>
    <t>حسنه</t>
  </si>
  <si>
    <t>محمد عدنان</t>
  </si>
  <si>
    <t>رويدا</t>
  </si>
  <si>
    <t>محمد ماهر</t>
  </si>
  <si>
    <t>ثناء</t>
  </si>
  <si>
    <t>داريا</t>
  </si>
  <si>
    <t>اشرفية صحنايا</t>
  </si>
  <si>
    <t>محمد سمير</t>
  </si>
  <si>
    <t>زينب</t>
  </si>
  <si>
    <t xml:space="preserve">حرستا </t>
  </si>
  <si>
    <t>عفاف</t>
  </si>
  <si>
    <t>شام</t>
  </si>
  <si>
    <t>رسميه</t>
  </si>
  <si>
    <t>جرمانا</t>
  </si>
  <si>
    <t>القطيفة</t>
  </si>
  <si>
    <t>نهله</t>
  </si>
  <si>
    <t>معرة صيدنايا</t>
  </si>
  <si>
    <t>بديعه</t>
  </si>
  <si>
    <t>ممدوح</t>
  </si>
  <si>
    <t>منال</t>
  </si>
  <si>
    <t>امنه</t>
  </si>
  <si>
    <t>ياسر</t>
  </si>
  <si>
    <t>عصام</t>
  </si>
  <si>
    <t>براءه</t>
  </si>
  <si>
    <t>السيدة زينب</t>
  </si>
  <si>
    <t xml:space="preserve">الفلسطينية </t>
  </si>
  <si>
    <t>رامز</t>
  </si>
  <si>
    <t>وجيها</t>
  </si>
  <si>
    <t>ميساء</t>
  </si>
  <si>
    <t>محمد فتحي توتونجي</t>
  </si>
  <si>
    <t>عبد الحميد</t>
  </si>
  <si>
    <t>نظمية</t>
  </si>
  <si>
    <t>الهام</t>
  </si>
  <si>
    <t>كوثر</t>
  </si>
  <si>
    <t>سوسن</t>
  </si>
  <si>
    <t>صالحه</t>
  </si>
  <si>
    <t>زكريا</t>
  </si>
  <si>
    <t>قطنا</t>
  </si>
  <si>
    <t>هويدا</t>
  </si>
  <si>
    <t>ايه الشوم</t>
  </si>
  <si>
    <t>هنادي</t>
  </si>
  <si>
    <t>بثينه</t>
  </si>
  <si>
    <t>رنده</t>
  </si>
  <si>
    <t>انور</t>
  </si>
  <si>
    <t>نوى</t>
  </si>
  <si>
    <t>فوزيه</t>
  </si>
  <si>
    <t>حسام</t>
  </si>
  <si>
    <t>هيفاء</t>
  </si>
  <si>
    <t>سلوى</t>
  </si>
  <si>
    <t>محمد خير</t>
  </si>
  <si>
    <t>ميرفت</t>
  </si>
  <si>
    <t>ماجده</t>
  </si>
  <si>
    <t>يبرود</t>
  </si>
  <si>
    <t>وداد</t>
  </si>
  <si>
    <t>عادل</t>
  </si>
  <si>
    <t>عمار</t>
  </si>
  <si>
    <t>ملك</t>
  </si>
  <si>
    <t>زهره</t>
  </si>
  <si>
    <t>الحجر الاسود</t>
  </si>
  <si>
    <t>مأمون</t>
  </si>
  <si>
    <t>مشفى دوما</t>
  </si>
  <si>
    <t>سامر</t>
  </si>
  <si>
    <t>نزار</t>
  </si>
  <si>
    <t>امين</t>
  </si>
  <si>
    <t>مروان</t>
  </si>
  <si>
    <t>محمد فؤاد</t>
  </si>
  <si>
    <t>سهام</t>
  </si>
  <si>
    <t>كامل</t>
  </si>
  <si>
    <t>نهى</t>
  </si>
  <si>
    <t>محمد غسان</t>
  </si>
  <si>
    <t>ريم</t>
  </si>
  <si>
    <t>نسرين</t>
  </si>
  <si>
    <t>عبدالله</t>
  </si>
  <si>
    <t>اميرة</t>
  </si>
  <si>
    <t>صبحيه</t>
  </si>
  <si>
    <t>قاسم</t>
  </si>
  <si>
    <t>هند</t>
  </si>
  <si>
    <t>حسان</t>
  </si>
  <si>
    <t>مصياف</t>
  </si>
  <si>
    <t>خلود</t>
  </si>
  <si>
    <t>سهيل</t>
  </si>
  <si>
    <t>خضر</t>
  </si>
  <si>
    <t>الضمير</t>
  </si>
  <si>
    <t>يحيى</t>
  </si>
  <si>
    <t>يرموك</t>
  </si>
  <si>
    <t>هشام</t>
  </si>
  <si>
    <t>رباح</t>
  </si>
  <si>
    <t>باسل</t>
  </si>
  <si>
    <t>نجوى</t>
  </si>
  <si>
    <t>حياه</t>
  </si>
  <si>
    <t>حوريه</t>
  </si>
  <si>
    <t>بشرى</t>
  </si>
  <si>
    <t>زاكيه</t>
  </si>
  <si>
    <t>عبد الناصر</t>
  </si>
  <si>
    <t>انصاف</t>
  </si>
  <si>
    <t>سليمان</t>
  </si>
  <si>
    <t>فدوى</t>
  </si>
  <si>
    <t>سامي</t>
  </si>
  <si>
    <t>مالك</t>
  </si>
  <si>
    <t>محمد زياد</t>
  </si>
  <si>
    <t>جميله</t>
  </si>
  <si>
    <t>زهور</t>
  </si>
  <si>
    <t>فيصل</t>
  </si>
  <si>
    <t>راميا</t>
  </si>
  <si>
    <t>فطوم</t>
  </si>
  <si>
    <t>معين</t>
  </si>
  <si>
    <t>أيمن</t>
  </si>
  <si>
    <t>نعيمه</t>
  </si>
  <si>
    <t>تيسير</t>
  </si>
  <si>
    <t>ميادة</t>
  </si>
  <si>
    <t>رغده</t>
  </si>
  <si>
    <t>ايمن</t>
  </si>
  <si>
    <t>نهاد</t>
  </si>
  <si>
    <t>ريما</t>
  </si>
  <si>
    <t>عماد الدين</t>
  </si>
  <si>
    <t>روعه</t>
  </si>
  <si>
    <t>فاديه</t>
  </si>
  <si>
    <t>ناجيه</t>
  </si>
  <si>
    <t>محمد سعيد</t>
  </si>
  <si>
    <t>صلاح</t>
  </si>
  <si>
    <t>ببيلا</t>
  </si>
  <si>
    <t>حسيب</t>
  </si>
  <si>
    <t>محي الدين</t>
  </si>
  <si>
    <t>سميرة</t>
  </si>
  <si>
    <t>نواف</t>
  </si>
  <si>
    <t>نادر</t>
  </si>
  <si>
    <t xml:space="preserve">محمد </t>
  </si>
  <si>
    <t>رزان</t>
  </si>
  <si>
    <t>جمعه</t>
  </si>
  <si>
    <t>نصر</t>
  </si>
  <si>
    <t>زبيده</t>
  </si>
  <si>
    <t>سهير</t>
  </si>
  <si>
    <t>الكويت</t>
  </si>
  <si>
    <t>عبد الرحمن</t>
  </si>
  <si>
    <t>اسماعيل</t>
  </si>
  <si>
    <t>جميل</t>
  </si>
  <si>
    <t>حماه</t>
  </si>
  <si>
    <t>خيريه</t>
  </si>
  <si>
    <t>متان</t>
  </si>
  <si>
    <t>محمد علي</t>
  </si>
  <si>
    <t>لما</t>
  </si>
  <si>
    <t>خليل</t>
  </si>
  <si>
    <t>جاسم</t>
  </si>
  <si>
    <t>رحيبة</t>
  </si>
  <si>
    <t>نمر</t>
  </si>
  <si>
    <t>رغداء</t>
  </si>
  <si>
    <t>زكيه</t>
  </si>
  <si>
    <t>قمر</t>
  </si>
  <si>
    <t>اميمه</t>
  </si>
  <si>
    <t>فائز</t>
  </si>
  <si>
    <t>رمزيه</t>
  </si>
  <si>
    <t>الصنمين</t>
  </si>
  <si>
    <t>الرحا</t>
  </si>
  <si>
    <t>عبده</t>
  </si>
  <si>
    <t xml:space="preserve">حمص </t>
  </si>
  <si>
    <t>ماجد</t>
  </si>
  <si>
    <t>غباغب</t>
  </si>
  <si>
    <t>سلمى</t>
  </si>
  <si>
    <t>باسمة</t>
  </si>
  <si>
    <t>مازن</t>
  </si>
  <si>
    <t>هديه</t>
  </si>
  <si>
    <t>اسمهان</t>
  </si>
  <si>
    <t>امينة</t>
  </si>
  <si>
    <t>محمد وليد</t>
  </si>
  <si>
    <t>انعام</t>
  </si>
  <si>
    <t>مؤمنه</t>
  </si>
  <si>
    <t>غياث</t>
  </si>
  <si>
    <t>عزيزه</t>
  </si>
  <si>
    <t>رحاب</t>
  </si>
  <si>
    <t>برهان</t>
  </si>
  <si>
    <t>انتصار</t>
  </si>
  <si>
    <t>معروف</t>
  </si>
  <si>
    <t>حسني</t>
  </si>
  <si>
    <t>عيد</t>
  </si>
  <si>
    <t>عامر</t>
  </si>
  <si>
    <t>جبلة</t>
  </si>
  <si>
    <t>جديدة الوادي</t>
  </si>
  <si>
    <t>عبد الفتاح</t>
  </si>
  <si>
    <t>سلميه</t>
  </si>
  <si>
    <t>صبحي</t>
  </si>
  <si>
    <t>محمدحسن</t>
  </si>
  <si>
    <t>منا</t>
  </si>
  <si>
    <t>لؤي</t>
  </si>
  <si>
    <t>صالح</t>
  </si>
  <si>
    <t>حياة</t>
  </si>
  <si>
    <t>كوكب</t>
  </si>
  <si>
    <t>عبدالحميد</t>
  </si>
  <si>
    <t>رقيه</t>
  </si>
  <si>
    <t>فايزه</t>
  </si>
  <si>
    <t>رانيا</t>
  </si>
  <si>
    <t>حميده</t>
  </si>
  <si>
    <t>بهجت</t>
  </si>
  <si>
    <t>الرياض</t>
  </si>
  <si>
    <t>محمد خالد</t>
  </si>
  <si>
    <t>صلاح الدين</t>
  </si>
  <si>
    <t>عبد المنعم</t>
  </si>
  <si>
    <t>رائده</t>
  </si>
  <si>
    <t>يسرى</t>
  </si>
  <si>
    <t>طارق</t>
  </si>
  <si>
    <t>محمد ديب</t>
  </si>
  <si>
    <t>محمد مازن</t>
  </si>
  <si>
    <t>محمدخير</t>
  </si>
  <si>
    <t>غادة</t>
  </si>
  <si>
    <t>وحيده</t>
  </si>
  <si>
    <t>ام القصور</t>
  </si>
  <si>
    <t>عدله</t>
  </si>
  <si>
    <t>عبدالكريم</t>
  </si>
  <si>
    <t>نوره</t>
  </si>
  <si>
    <t>إيمان</t>
  </si>
  <si>
    <t>جابر</t>
  </si>
  <si>
    <t>الكسوة</t>
  </si>
  <si>
    <t>عبله</t>
  </si>
  <si>
    <t>رشيد</t>
  </si>
  <si>
    <t>ثريا</t>
  </si>
  <si>
    <t>نوفه</t>
  </si>
  <si>
    <t>بشير</t>
  </si>
  <si>
    <t xml:space="preserve">التل </t>
  </si>
  <si>
    <t>الكسوه</t>
  </si>
  <si>
    <t>كفاح</t>
  </si>
  <si>
    <t>نهلة</t>
  </si>
  <si>
    <t>رندا</t>
  </si>
  <si>
    <t>رولا</t>
  </si>
  <si>
    <t>نور الهدى</t>
  </si>
  <si>
    <t>مؤيد</t>
  </si>
  <si>
    <t>عبدالهادي</t>
  </si>
  <si>
    <t>أسماء</t>
  </si>
  <si>
    <t>فطيم</t>
  </si>
  <si>
    <t>شوكت</t>
  </si>
  <si>
    <t>محمد المصري</t>
  </si>
  <si>
    <t>بسيمه</t>
  </si>
  <si>
    <t>ابو ظبي</t>
  </si>
  <si>
    <t>كاسم</t>
  </si>
  <si>
    <t>عنايه</t>
  </si>
  <si>
    <t>فايزة</t>
  </si>
  <si>
    <t>وائل</t>
  </si>
  <si>
    <t>جبر</t>
  </si>
  <si>
    <t>محمد توفيق</t>
  </si>
  <si>
    <t>فهمية</t>
  </si>
  <si>
    <t>رائد خلوف</t>
  </si>
  <si>
    <t>عايده</t>
  </si>
  <si>
    <t>محمد جمعه</t>
  </si>
  <si>
    <t>محمد دياب</t>
  </si>
  <si>
    <t>محمد نزيه</t>
  </si>
  <si>
    <t>محمد يوسف</t>
  </si>
  <si>
    <t>مشلين</t>
  </si>
  <si>
    <t>ديبه</t>
  </si>
  <si>
    <t>قنيطرة</t>
  </si>
  <si>
    <t>مامون</t>
  </si>
  <si>
    <t>خير الدين</t>
  </si>
  <si>
    <t xml:space="preserve">عبد الكريم </t>
  </si>
  <si>
    <t xml:space="preserve">دوما </t>
  </si>
  <si>
    <t>حسيبه</t>
  </si>
  <si>
    <t>فاطمه جمعه</t>
  </si>
  <si>
    <t xml:space="preserve">الضمير </t>
  </si>
  <si>
    <t>عقل</t>
  </si>
  <si>
    <t>يولا</t>
  </si>
  <si>
    <t>بدريه</t>
  </si>
  <si>
    <t>خلف</t>
  </si>
  <si>
    <t>بركات</t>
  </si>
  <si>
    <t xml:space="preserve">معضمية </t>
  </si>
  <si>
    <t>رامي</t>
  </si>
  <si>
    <t>لمى</t>
  </si>
  <si>
    <t>كلثوم</t>
  </si>
  <si>
    <t>هدية</t>
  </si>
  <si>
    <t>عبدالحكيم</t>
  </si>
  <si>
    <t>فطومه</t>
  </si>
  <si>
    <t>سهام السعدي</t>
  </si>
  <si>
    <t>ناديا ياسين</t>
  </si>
  <si>
    <t>غزل السعدي</t>
  </si>
  <si>
    <t xml:space="preserve">عبد الوهاب </t>
  </si>
  <si>
    <t>ماريا العبد الله</t>
  </si>
  <si>
    <t>شاهيناز</t>
  </si>
  <si>
    <t xml:space="preserve">منى </t>
  </si>
  <si>
    <t>ابرار زيدان</t>
  </si>
  <si>
    <t>احمدوسيم السبيعي</t>
  </si>
  <si>
    <t>محمدخلدون</t>
  </si>
  <si>
    <t>محمدزهير</t>
  </si>
  <si>
    <t>غير سورية</t>
  </si>
  <si>
    <t>رامي الطحان</t>
  </si>
  <si>
    <t>دمشقذ</t>
  </si>
  <si>
    <t>رحاب قصاص</t>
  </si>
  <si>
    <t>رزان لمع</t>
  </si>
  <si>
    <t>فتاة</t>
  </si>
  <si>
    <t>تميمه</t>
  </si>
  <si>
    <t>نضال البني</t>
  </si>
  <si>
    <t>نوريه</t>
  </si>
  <si>
    <t xml:space="preserve">فلسطينية سورية </t>
  </si>
  <si>
    <t>عربي سوري</t>
  </si>
  <si>
    <t>سورية</t>
  </si>
  <si>
    <t>سوري</t>
  </si>
  <si>
    <t xml:space="preserve">سوري </t>
  </si>
  <si>
    <t>راقي</t>
  </si>
  <si>
    <t>سلحب</t>
  </si>
  <si>
    <t>فريدريك</t>
  </si>
  <si>
    <t>راضي</t>
  </si>
  <si>
    <t>رافع</t>
  </si>
  <si>
    <t>علي صالح</t>
  </si>
  <si>
    <t>صفا</t>
  </si>
  <si>
    <t>محمود صالح</t>
  </si>
  <si>
    <t>السوق</t>
  </si>
  <si>
    <t>الفصل الثاني 2021-2022</t>
  </si>
  <si>
    <t>م</t>
  </si>
  <si>
    <t/>
  </si>
  <si>
    <t>مستنفذ فصل ثاني 2021-2022</t>
  </si>
  <si>
    <t>مستنفذ فصل أول 2021-2022</t>
  </si>
  <si>
    <t>مستنفذ فصل ثاني 2020-2021</t>
  </si>
  <si>
    <t xml:space="preserve">عربي سوري </t>
  </si>
  <si>
    <t>السورية</t>
  </si>
  <si>
    <t>ارجوان شيخ علي</t>
  </si>
  <si>
    <t>الزهراء خضور</t>
  </si>
  <si>
    <t>امينه بشار</t>
  </si>
  <si>
    <t xml:space="preserve">سورية </t>
  </si>
  <si>
    <t>بهيسه سعد الدين</t>
  </si>
  <si>
    <t>خلود عثمان</t>
  </si>
  <si>
    <t>حواء</t>
  </si>
  <si>
    <t>سندس الطيب</t>
  </si>
  <si>
    <t>فلسطيني سوري</t>
  </si>
  <si>
    <t>شادي</t>
  </si>
  <si>
    <t>قصي الخضر</t>
  </si>
  <si>
    <t>لطيفة قبيطري</t>
  </si>
  <si>
    <t>رحيمة</t>
  </si>
  <si>
    <t>لين السيدا</t>
  </si>
  <si>
    <t>محمد امير</t>
  </si>
  <si>
    <t>محمد الحواط</t>
  </si>
  <si>
    <t>محمد علاء السيد عبيد</t>
  </si>
  <si>
    <t>محمود بعيون</t>
  </si>
  <si>
    <t>رفيده</t>
  </si>
  <si>
    <t>مرام شحم</t>
  </si>
  <si>
    <t>نهله سعد الدين</t>
  </si>
  <si>
    <t>نور الهدى هندي</t>
  </si>
  <si>
    <t>ولاء غازي</t>
  </si>
  <si>
    <t>وليد الفحيمان</t>
  </si>
  <si>
    <t>نجم</t>
  </si>
  <si>
    <t>الفصل الأول 2022-2023</t>
  </si>
  <si>
    <t>الانتقال إلى اختيار المقررات</t>
  </si>
  <si>
    <t>بطل الجمهورية والأوائل</t>
  </si>
  <si>
    <r>
      <t xml:space="preserve">محافظة </t>
    </r>
    <r>
      <rPr>
        <b/>
        <sz val="12"/>
        <rFont val="Sakkal Majalla"/>
      </rPr>
      <t xml:space="preserve"> الهوية</t>
    </r>
  </si>
  <si>
    <t>إذا كانت البيانات الظاهرة غير صحيحة أدخل بياناتك أدناه</t>
  </si>
  <si>
    <t>الفصل الثاني 2022/2023</t>
  </si>
  <si>
    <t>الرقم</t>
  </si>
  <si>
    <t>مستنفذ فصل ثاني 2022-2023</t>
  </si>
  <si>
    <t>الاسم والنسبه</t>
  </si>
  <si>
    <t>المحافظة</t>
  </si>
  <si>
    <t>تاريخ تدوير رسوم</t>
  </si>
  <si>
    <t>ID</t>
  </si>
  <si>
    <t>المبلغ المدفوع</t>
  </si>
  <si>
    <t>منقطع ف1 22/23</t>
  </si>
  <si>
    <t>منقطع ف2 22/23</t>
  </si>
  <si>
    <t>إرسال ملف الإستمارة (Excel ) عبر البريد الإلكتروني إلى العنوان التالي :
accopenlearning112@hotmail .com 
ويجب أن يكون موضوع الإيميل هو الرقم الامتحاني للطالب</t>
  </si>
  <si>
    <t>الفصل الأول 2024-2023</t>
  </si>
  <si>
    <t>مستنفذ</t>
  </si>
  <si>
    <t>بهيجه</t>
  </si>
  <si>
    <t>محمد مروان</t>
  </si>
  <si>
    <t>مستنفذ فصل اول 2023-2024</t>
  </si>
  <si>
    <t>موفق</t>
  </si>
  <si>
    <t>منتهى</t>
  </si>
  <si>
    <t>صالح العليوي</t>
  </si>
  <si>
    <t>جاسر</t>
  </si>
  <si>
    <t>الدوير</t>
  </si>
  <si>
    <t>محمد موفق</t>
  </si>
  <si>
    <t>محمد سليم عانوتي</t>
  </si>
  <si>
    <t>حسن النجار</t>
  </si>
  <si>
    <t>اسيمه</t>
  </si>
  <si>
    <t>نديم</t>
  </si>
  <si>
    <t>منهل</t>
  </si>
  <si>
    <t>محمد جمال</t>
  </si>
  <si>
    <t>مهيب الحسين الكدرو</t>
  </si>
  <si>
    <t>عمشه الكدرو</t>
  </si>
  <si>
    <t>براءه أبو راس</t>
  </si>
  <si>
    <t>ريمه</t>
  </si>
  <si>
    <t>اسعد</t>
  </si>
  <si>
    <t xml:space="preserve">محمد حسن </t>
  </si>
  <si>
    <t>هاني</t>
  </si>
  <si>
    <t>طرابلس</t>
  </si>
  <si>
    <t>اياد</t>
  </si>
  <si>
    <t>صحنايا</t>
  </si>
  <si>
    <t>محمد غياث قاووق</t>
  </si>
  <si>
    <t>خالدية</t>
  </si>
  <si>
    <t xml:space="preserve">مخيم اليرموك </t>
  </si>
  <si>
    <t>بدور</t>
  </si>
  <si>
    <t>شهبا</t>
  </si>
  <si>
    <t>سمير الحلبي</t>
  </si>
  <si>
    <t>احمد حسام الدين</t>
  </si>
  <si>
    <t>صياح</t>
  </si>
  <si>
    <t>محمد الدرويش</t>
  </si>
  <si>
    <t>غزاله</t>
  </si>
  <si>
    <t>نقولا</t>
  </si>
  <si>
    <t>سقبا</t>
  </si>
  <si>
    <t>محمد ياسين</t>
  </si>
  <si>
    <t>محمد حسن الحمصي</t>
  </si>
  <si>
    <t>محمد هشام</t>
  </si>
  <si>
    <t>نبال</t>
  </si>
  <si>
    <t>ادلب</t>
  </si>
  <si>
    <t>عبيده</t>
  </si>
  <si>
    <t>غدق يوسف</t>
  </si>
  <si>
    <t>غنى غازي</t>
  </si>
  <si>
    <t>جادالله</t>
  </si>
  <si>
    <t>محمد خير عبد الله</t>
  </si>
  <si>
    <t>خلدون</t>
  </si>
  <si>
    <t>ولاء حامد</t>
  </si>
  <si>
    <t>ريف دمشق- الزبداني</t>
  </si>
  <si>
    <t>صفوان</t>
  </si>
  <si>
    <t>امال</t>
  </si>
  <si>
    <t>ايناس شعبان</t>
  </si>
  <si>
    <t>هويده</t>
  </si>
  <si>
    <t>اية جمران</t>
  </si>
  <si>
    <t>محمد رشاد</t>
  </si>
  <si>
    <t>رنى</t>
  </si>
  <si>
    <t xml:space="preserve">فداء </t>
  </si>
  <si>
    <t>ساره يونس</t>
  </si>
  <si>
    <t>محمد لطفي</t>
  </si>
  <si>
    <t>هنادا</t>
  </si>
  <si>
    <t>سالي دعبول</t>
  </si>
  <si>
    <t>لمى ابازيد</t>
  </si>
  <si>
    <t>يلدا</t>
  </si>
  <si>
    <t>سهام حمود</t>
  </si>
  <si>
    <t>كسوة</t>
  </si>
  <si>
    <t>شهيره</t>
  </si>
  <si>
    <t>عبد العزيز</t>
  </si>
  <si>
    <t>فاروق عبلا</t>
  </si>
  <si>
    <t>راغده</t>
  </si>
  <si>
    <t>اليرموك</t>
  </si>
  <si>
    <t>أماني</t>
  </si>
  <si>
    <t xml:space="preserve">القنيطرة </t>
  </si>
  <si>
    <t>نور الدين هواري</t>
  </si>
  <si>
    <t>ياسر شيخ يوسف</t>
  </si>
  <si>
    <t>ساجده</t>
  </si>
  <si>
    <t>جهاد طيجن</t>
  </si>
  <si>
    <t>حمده مال</t>
  </si>
  <si>
    <t>سعسع</t>
  </si>
  <si>
    <t>رباب</t>
  </si>
  <si>
    <t>عبد الرحيم</t>
  </si>
  <si>
    <t>احمد صقر</t>
  </si>
  <si>
    <t>الهام المعلم</t>
  </si>
  <si>
    <t>بتول طه</t>
  </si>
  <si>
    <t>غازي</t>
  </si>
  <si>
    <t>حنين براك</t>
  </si>
  <si>
    <t>محمد أنس</t>
  </si>
  <si>
    <t>عبدالعزيز</t>
  </si>
  <si>
    <t>قمر دودكي</t>
  </si>
  <si>
    <t>دعد</t>
  </si>
  <si>
    <t>ربيعه</t>
  </si>
  <si>
    <t>محمد حسن</t>
  </si>
  <si>
    <t>محمد غالب</t>
  </si>
  <si>
    <t>محمد مهيار عيوير</t>
  </si>
  <si>
    <t>رفيف</t>
  </si>
  <si>
    <t>محمد يزن ابو البرغل</t>
  </si>
  <si>
    <t>ربى</t>
  </si>
  <si>
    <t>مهند</t>
  </si>
  <si>
    <t>عبد الوهاب</t>
  </si>
  <si>
    <t>مناهل ونوس</t>
  </si>
  <si>
    <t>نيرمين رستم</t>
  </si>
  <si>
    <t>الثانية حديث</t>
  </si>
  <si>
    <t>عبد الهادي</t>
  </si>
  <si>
    <t>هلا الفرواتي</t>
  </si>
  <si>
    <t>همسه الجرماني</t>
  </si>
  <si>
    <t>مسلط</t>
  </si>
  <si>
    <t>رمضان</t>
  </si>
  <si>
    <t>مرفت</t>
  </si>
  <si>
    <t>احمد الحمصي</t>
  </si>
  <si>
    <t>احمد ديار بكرلي</t>
  </si>
  <si>
    <t>فريد</t>
  </si>
  <si>
    <t>الاء المعلم</t>
  </si>
  <si>
    <t>المزة</t>
  </si>
  <si>
    <t>الاء محمد</t>
  </si>
  <si>
    <t>اميرة المغربي</t>
  </si>
  <si>
    <t>ايمان برغوث</t>
  </si>
  <si>
    <t>ايه اللحام</t>
  </si>
  <si>
    <t>حسين مرعي</t>
  </si>
  <si>
    <t>حيدر خير بك</t>
  </si>
  <si>
    <t>راما محمد</t>
  </si>
  <si>
    <t>نصار</t>
  </si>
  <si>
    <t>سائر</t>
  </si>
  <si>
    <t>سعاد بكر</t>
  </si>
  <si>
    <t>سلام الحموري</t>
  </si>
  <si>
    <t>سماح الشربجي المزيك</t>
  </si>
  <si>
    <t>محمد حسان</t>
  </si>
  <si>
    <t>بشيره</t>
  </si>
  <si>
    <t>عبد الرحمن الحاج</t>
  </si>
  <si>
    <t>قصيه</t>
  </si>
  <si>
    <t>عين ترما</t>
  </si>
  <si>
    <t>غفران برغوث</t>
  </si>
  <si>
    <t>حسناء</t>
  </si>
  <si>
    <t>محمد عمار</t>
  </si>
  <si>
    <t>هنيه</t>
  </si>
  <si>
    <t>محمد بسام طانه</t>
  </si>
  <si>
    <t>برزة</t>
  </si>
  <si>
    <t>محمد رامي مارديني</t>
  </si>
  <si>
    <t>محمد علي طعو</t>
  </si>
  <si>
    <t>كامله</t>
  </si>
  <si>
    <t>مصطفى شتيوي</t>
  </si>
  <si>
    <t>حربه</t>
  </si>
  <si>
    <t>عرطوز</t>
  </si>
  <si>
    <t>معاذ جمعه</t>
  </si>
  <si>
    <t>انس</t>
  </si>
  <si>
    <t>عمران</t>
  </si>
  <si>
    <t>عثمان</t>
  </si>
  <si>
    <t>نهاد كريم</t>
  </si>
  <si>
    <t>ناريمان شرف الدين</t>
  </si>
  <si>
    <t>مسرابا</t>
  </si>
  <si>
    <t>هيثم المبخر</t>
  </si>
  <si>
    <t>اماني</t>
  </si>
  <si>
    <t>يونس عبد الله</t>
  </si>
  <si>
    <t>نزهه</t>
  </si>
  <si>
    <t>صلخد</t>
  </si>
  <si>
    <t>ناديا سلما</t>
  </si>
  <si>
    <t>لطيفة</t>
  </si>
  <si>
    <t>الاء طرودي</t>
  </si>
  <si>
    <t>انوار الحراكي</t>
  </si>
  <si>
    <t>سعود</t>
  </si>
  <si>
    <t>باسل لاويلو</t>
  </si>
  <si>
    <t>بثينه محمود</t>
  </si>
  <si>
    <t xml:space="preserve">حماة </t>
  </si>
  <si>
    <t>بيان زرزور</t>
  </si>
  <si>
    <t>ديماس</t>
  </si>
  <si>
    <t>حسام الحايك</t>
  </si>
  <si>
    <t>أميرة</t>
  </si>
  <si>
    <t>حسن الاحمد</t>
  </si>
  <si>
    <t>خلفه</t>
  </si>
  <si>
    <t>خالد سمير</t>
  </si>
  <si>
    <t>دانه فرزان</t>
  </si>
  <si>
    <t>دعاء الحوراني</t>
  </si>
  <si>
    <t>رزان عبيد</t>
  </si>
  <si>
    <t>رشا الشيخ</t>
  </si>
  <si>
    <t>هارون</t>
  </si>
  <si>
    <t>رشا الميداني</t>
  </si>
  <si>
    <t>محمد مهدي</t>
  </si>
  <si>
    <t xml:space="preserve">قطنا </t>
  </si>
  <si>
    <t>نعيمة</t>
  </si>
  <si>
    <t>فاروق</t>
  </si>
  <si>
    <t>زينه العر</t>
  </si>
  <si>
    <t>اكتمال</t>
  </si>
  <si>
    <t>شروق طوقاه</t>
  </si>
  <si>
    <t>صفا الحفار</t>
  </si>
  <si>
    <t>مؤمنات</t>
  </si>
  <si>
    <t>كفاح الرشيد</t>
  </si>
  <si>
    <t>حربيه</t>
  </si>
  <si>
    <t>محمد راتب</t>
  </si>
  <si>
    <t>مرعي</t>
  </si>
  <si>
    <t>عين الفيجة</t>
  </si>
  <si>
    <t>مريم الصياد</t>
  </si>
  <si>
    <t>شما</t>
  </si>
  <si>
    <t>مصون الشلق</t>
  </si>
  <si>
    <t>مصطفى صدقي</t>
  </si>
  <si>
    <t>ميرنا حاطوم</t>
  </si>
  <si>
    <t>حكمت</t>
  </si>
  <si>
    <t>نرمين السعيد</t>
  </si>
  <si>
    <t>عائدة</t>
  </si>
  <si>
    <t>نور الهدى الجبر</t>
  </si>
  <si>
    <t>منعم</t>
  </si>
  <si>
    <t>ورده</t>
  </si>
  <si>
    <t>قنوات</t>
  </si>
  <si>
    <t>احمد الحسين</t>
  </si>
  <si>
    <t>ساجده الحسين</t>
  </si>
  <si>
    <t>احمد خليل</t>
  </si>
  <si>
    <t>دنيا</t>
  </si>
  <si>
    <t>لمعات</t>
  </si>
  <si>
    <t>اسراء الفوال</t>
  </si>
  <si>
    <t>نسيبة</t>
  </si>
  <si>
    <t>اماني الحلبي</t>
  </si>
  <si>
    <t>مثيله</t>
  </si>
  <si>
    <t>شوقي</t>
  </si>
  <si>
    <t>انعام الحشيش</t>
  </si>
  <si>
    <t>اياد سنجاب</t>
  </si>
  <si>
    <t>مراد</t>
  </si>
  <si>
    <t>أمينه أبو عساف</t>
  </si>
  <si>
    <t>زيده</t>
  </si>
  <si>
    <t>ولغا</t>
  </si>
  <si>
    <t>آيات رجب</t>
  </si>
  <si>
    <t>آيات نشواتي</t>
  </si>
  <si>
    <t>باسكال ابو اللبن</t>
  </si>
  <si>
    <t>مهجة</t>
  </si>
  <si>
    <t>بسمه الهابط</t>
  </si>
  <si>
    <t>بيان الجراح</t>
  </si>
  <si>
    <t>بيان سرحان</t>
  </si>
  <si>
    <t>عبدالفتاح</t>
  </si>
  <si>
    <t>بيان شيخ نجيب</t>
  </si>
  <si>
    <t>توفيق احمد</t>
  </si>
  <si>
    <t>صديقه</t>
  </si>
  <si>
    <t>حسان الحايك</t>
  </si>
  <si>
    <t>نبيلا</t>
  </si>
  <si>
    <t>حسن علي</t>
  </si>
  <si>
    <t>حسناء المطلق</t>
  </si>
  <si>
    <t>حمزه الحوراني</t>
  </si>
  <si>
    <t>ختام حمدان</t>
  </si>
  <si>
    <t>محمد أديب</t>
  </si>
  <si>
    <t>وهيبة</t>
  </si>
  <si>
    <t>خديجه موسى</t>
  </si>
  <si>
    <t>مولوده</t>
  </si>
  <si>
    <t>راني الشبلي</t>
  </si>
  <si>
    <t>رانيا سلو</t>
  </si>
  <si>
    <t>هنيدي</t>
  </si>
  <si>
    <t>ربا بدر</t>
  </si>
  <si>
    <t>ثمر</t>
  </si>
  <si>
    <t>طه</t>
  </si>
  <si>
    <t>رغد مسلماني</t>
  </si>
  <si>
    <t>محمد فهد</t>
  </si>
  <si>
    <t>رنيم العلي</t>
  </si>
  <si>
    <t>نورة</t>
  </si>
  <si>
    <t>ريم حبوباتي</t>
  </si>
  <si>
    <t xml:space="preserve">سيف الدين </t>
  </si>
  <si>
    <t>ريم عبد العزيز</t>
  </si>
  <si>
    <t>حميدة معزوز</t>
  </si>
  <si>
    <t>قلبلوزة</t>
  </si>
  <si>
    <t>زاهر يونس حامده</t>
  </si>
  <si>
    <t>زينه سلهب</t>
  </si>
  <si>
    <t>سلوا</t>
  </si>
  <si>
    <t>عفيف</t>
  </si>
  <si>
    <t>ساره المحمد</t>
  </si>
  <si>
    <t>ايمان الحسن</t>
  </si>
  <si>
    <t>ساره حقي</t>
  </si>
  <si>
    <t>سدره قويدر</t>
  </si>
  <si>
    <t>ادهم</t>
  </si>
  <si>
    <t>سلسبيل السلامات</t>
  </si>
  <si>
    <t>سمر الحريري</t>
  </si>
  <si>
    <t>فوزات</t>
  </si>
  <si>
    <t>اكرام</t>
  </si>
  <si>
    <t>سوار ابوحجيله</t>
  </si>
  <si>
    <t>كفا</t>
  </si>
  <si>
    <t>صفا السيد</t>
  </si>
  <si>
    <t>صفا خبيه</t>
  </si>
  <si>
    <t>مطيعه</t>
  </si>
  <si>
    <t>عبد الله المطرود رمضان</t>
  </si>
  <si>
    <t>عبير جنود</t>
  </si>
  <si>
    <t>عدي الجوجو</t>
  </si>
  <si>
    <t>قصي</t>
  </si>
  <si>
    <t>علا علي</t>
  </si>
  <si>
    <t>عهد محمود</t>
  </si>
  <si>
    <t>غيداء الاجوه</t>
  </si>
  <si>
    <t>فدوى الساعور</t>
  </si>
  <si>
    <t>فاطمة أسعد</t>
  </si>
  <si>
    <t>فاطمه الكردي</t>
  </si>
  <si>
    <t>فاطمه عرابي</t>
  </si>
  <si>
    <t>قتيبه السالم</t>
  </si>
  <si>
    <t>عائشه قادري</t>
  </si>
  <si>
    <t>كرم السليمان</t>
  </si>
  <si>
    <t>كوثر حاج حسن</t>
  </si>
  <si>
    <t>لانا ابو طراب</t>
  </si>
  <si>
    <t>ميس زينو</t>
  </si>
  <si>
    <t>لانا كوجان</t>
  </si>
  <si>
    <t>إباء</t>
  </si>
  <si>
    <t>لبنى المحمد</t>
  </si>
  <si>
    <t>سلافيا</t>
  </si>
  <si>
    <t>عرقايا</t>
  </si>
  <si>
    <t>ليث مصطفى</t>
  </si>
  <si>
    <t>خيرية</t>
  </si>
  <si>
    <t>ماجدة الأحمر</t>
  </si>
  <si>
    <t xml:space="preserve">عربين </t>
  </si>
  <si>
    <t>مجدولين نعمان نصر</t>
  </si>
  <si>
    <t>محمد الخضر</t>
  </si>
  <si>
    <t>عبد المقصود</t>
  </si>
  <si>
    <t>محمد الغندور</t>
  </si>
  <si>
    <t>جواهر</t>
  </si>
  <si>
    <t>محمد القبلان</t>
  </si>
  <si>
    <t>محمد ايمن قبش</t>
  </si>
  <si>
    <t xml:space="preserve">الرقة </t>
  </si>
  <si>
    <t>محمد خير ابو شاكر</t>
  </si>
  <si>
    <t>نايفة</t>
  </si>
  <si>
    <t>محمد شمايط</t>
  </si>
  <si>
    <t>محمد عمر محمد</t>
  </si>
  <si>
    <t>محمد عمر محيسن</t>
  </si>
  <si>
    <t>محمد غازي</t>
  </si>
  <si>
    <t>محمد فراس محفوض</t>
  </si>
  <si>
    <t>محمد مصطفى</t>
  </si>
  <si>
    <t>سبينة</t>
  </si>
  <si>
    <t>محمود المصري</t>
  </si>
  <si>
    <t>يمامه</t>
  </si>
  <si>
    <t>محمود جانودي</t>
  </si>
  <si>
    <t>الحسانية</t>
  </si>
  <si>
    <t>مرح فرزان</t>
  </si>
  <si>
    <t>مروه البشاش</t>
  </si>
  <si>
    <t>مصطفى الأحمد</t>
  </si>
  <si>
    <t>مضر عثمان</t>
  </si>
  <si>
    <t>منير برجاس</t>
  </si>
  <si>
    <t xml:space="preserve">بيان </t>
  </si>
  <si>
    <t>مي</t>
  </si>
  <si>
    <t>مهند كنعان</t>
  </si>
  <si>
    <t>محمد أمين</t>
  </si>
  <si>
    <t>نارمان غانم</t>
  </si>
  <si>
    <t>ساميه عقل</t>
  </si>
  <si>
    <t>نرمين مخلوف</t>
  </si>
  <si>
    <t>دنيا بلول</t>
  </si>
  <si>
    <t>نور الدين المحاميد</t>
  </si>
  <si>
    <t>هاجر حيدر</t>
  </si>
  <si>
    <t>محمد جهاد</t>
  </si>
  <si>
    <t>هبه الصواف</t>
  </si>
  <si>
    <t>هدى الحرستاني</t>
  </si>
  <si>
    <t>هديل الرحال</t>
  </si>
  <si>
    <t>فاطمه الرحال</t>
  </si>
  <si>
    <t>احلام الاحمد</t>
  </si>
  <si>
    <t>صبحة</t>
  </si>
  <si>
    <t>نبع الصخر</t>
  </si>
  <si>
    <t>حميد</t>
  </si>
  <si>
    <t>احمد منيني</t>
  </si>
  <si>
    <t>ارشيليا افتين</t>
  </si>
  <si>
    <t>اسعاف الزعبي</t>
  </si>
  <si>
    <t>سلطيه</t>
  </si>
  <si>
    <t>اسماء السياف</t>
  </si>
  <si>
    <t>ربيحه</t>
  </si>
  <si>
    <t>الاء عرقيه</t>
  </si>
  <si>
    <t>أحمد نور الدين</t>
  </si>
  <si>
    <t>الياس مخول</t>
  </si>
  <si>
    <t>انس شيخو</t>
  </si>
  <si>
    <t>ايمان كليب</t>
  </si>
  <si>
    <t>ايه الحلبي</t>
  </si>
  <si>
    <t>احمد رافع</t>
  </si>
  <si>
    <t>ايه حجازي</t>
  </si>
  <si>
    <t>أميمة</t>
  </si>
  <si>
    <t>الدانا</t>
  </si>
  <si>
    <t>بشار حمزه</t>
  </si>
  <si>
    <t>بشرى الدكاك</t>
  </si>
  <si>
    <t xml:space="preserve">اميمة </t>
  </si>
  <si>
    <t>بلال ابراهيم</t>
  </si>
  <si>
    <t>تسنيم حسين</t>
  </si>
  <si>
    <t>مرضيه</t>
  </si>
  <si>
    <t>تماضر دوبا</t>
  </si>
  <si>
    <t xml:space="preserve">ممدوح </t>
  </si>
  <si>
    <t xml:space="preserve">شامه </t>
  </si>
  <si>
    <t>تمام فرزان</t>
  </si>
  <si>
    <t>نسيبه</t>
  </si>
  <si>
    <t>حسين سعد</t>
  </si>
  <si>
    <t>حمزه الحسن</t>
  </si>
  <si>
    <t>حياه المحشي</t>
  </si>
  <si>
    <t>خالد المصري</t>
  </si>
  <si>
    <t>خلدون حمشو</t>
  </si>
  <si>
    <t>إتحاد</t>
  </si>
  <si>
    <t>مزة</t>
  </si>
  <si>
    <t>خلود قطط</t>
  </si>
  <si>
    <t>دير العصافير</t>
  </si>
  <si>
    <t>دانيه العوض</t>
  </si>
  <si>
    <t>ديما جاهل</t>
  </si>
  <si>
    <t>وفاء الخضري</t>
  </si>
  <si>
    <t>راما سعده</t>
  </si>
  <si>
    <t>راما لاذقاني</t>
  </si>
  <si>
    <t>رايه الازروني</t>
  </si>
  <si>
    <t>سائره</t>
  </si>
  <si>
    <t>رسلان ابو قش</t>
  </si>
  <si>
    <t>رضوان زيادة</t>
  </si>
  <si>
    <t>رنيم السمكري</t>
  </si>
  <si>
    <t>محمد ضياء الدين</t>
  </si>
  <si>
    <t>بدر الدين</t>
  </si>
  <si>
    <t>رنيم قصاب</t>
  </si>
  <si>
    <t>رهام ذياب</t>
  </si>
  <si>
    <t xml:space="preserve">فكيهة </t>
  </si>
  <si>
    <t>رهف سعيد</t>
  </si>
  <si>
    <t>علياء</t>
  </si>
  <si>
    <t>ريم خشفه</t>
  </si>
  <si>
    <t>سدره غميض</t>
  </si>
  <si>
    <t>سعيد فرحات</t>
  </si>
  <si>
    <t xml:space="preserve">مخيم اليموك </t>
  </si>
  <si>
    <t>هالا</t>
  </si>
  <si>
    <t>سيدره عريضه</t>
  </si>
  <si>
    <t>اديب</t>
  </si>
  <si>
    <t>عبد الرحيم الطحان</t>
  </si>
  <si>
    <t>عبد الله زردلي</t>
  </si>
  <si>
    <t>عبد الله علي</t>
  </si>
  <si>
    <t>علي قاسم</t>
  </si>
  <si>
    <t>عمار المليح</t>
  </si>
  <si>
    <t>عمر العلي</t>
  </si>
  <si>
    <t>عمران حسنين</t>
  </si>
  <si>
    <t>عاطف</t>
  </si>
  <si>
    <t>فاتن غصن</t>
  </si>
  <si>
    <t>فاطمة نضر</t>
  </si>
  <si>
    <t>فاطمه طه</t>
  </si>
  <si>
    <t>فهد شاكر</t>
  </si>
  <si>
    <t>فادية</t>
  </si>
  <si>
    <t>لما سنوبر</t>
  </si>
  <si>
    <t>ليندا القداح</t>
  </si>
  <si>
    <t>ماهر شعبان</t>
  </si>
  <si>
    <t>مايا الحلاق</t>
  </si>
  <si>
    <t>مجد الناطور</t>
  </si>
  <si>
    <t>محمد ابراهيم الحبال</t>
  </si>
  <si>
    <t>محمد الحصوه</t>
  </si>
  <si>
    <t>مازنه عبد الجليل</t>
  </si>
  <si>
    <t>محمد بدر حمامي</t>
  </si>
  <si>
    <t>محمد حرفوش</t>
  </si>
  <si>
    <t>هوازن</t>
  </si>
  <si>
    <t>محمد حميدي</t>
  </si>
  <si>
    <t>محمد خير عامر</t>
  </si>
  <si>
    <t>محمد زياد الغندور</t>
  </si>
  <si>
    <t>محمد سلامة</t>
  </si>
  <si>
    <t>محمد شفيق الرفاعي</t>
  </si>
  <si>
    <t>محمد صوفان</t>
  </si>
  <si>
    <t>محمد عمران كل</t>
  </si>
  <si>
    <t>محمد هيتو</t>
  </si>
  <si>
    <t>لامع</t>
  </si>
  <si>
    <t>محمود قدادو</t>
  </si>
  <si>
    <t>مرح بغدادي</t>
  </si>
  <si>
    <t>محمد فادي</t>
  </si>
  <si>
    <t>مروه حميدو</t>
  </si>
  <si>
    <t>مصطفى خليل</t>
  </si>
  <si>
    <t>ترفه</t>
  </si>
  <si>
    <t>مضر البكاري</t>
  </si>
  <si>
    <t>ميساء بكر</t>
  </si>
  <si>
    <t>أسامة</t>
  </si>
  <si>
    <t>ميساء علي</t>
  </si>
  <si>
    <t>نوال اللحام</t>
  </si>
  <si>
    <t>هبه عباس</t>
  </si>
  <si>
    <t>ولاء بلال</t>
  </si>
  <si>
    <t>رنيم الخطيب</t>
  </si>
  <si>
    <t>زمزم</t>
  </si>
  <si>
    <t>محمد برهان الاسدي</t>
  </si>
  <si>
    <t>زاهرا</t>
  </si>
  <si>
    <t>احمد تركمان</t>
  </si>
  <si>
    <t>عاتكه</t>
  </si>
  <si>
    <t>اسراء الأفيوني</t>
  </si>
  <si>
    <t>اسلام مصطفى</t>
  </si>
  <si>
    <t>اسماء الخلف</t>
  </si>
  <si>
    <t>حموره</t>
  </si>
  <si>
    <t>امنة عبدالرحمن</t>
  </si>
  <si>
    <t>امينة مشكاف</t>
  </si>
  <si>
    <t>أحمد اللحام</t>
  </si>
  <si>
    <t>أحمد عثمان</t>
  </si>
  <si>
    <t>الدوره</t>
  </si>
  <si>
    <t>أماني شبيب</t>
  </si>
  <si>
    <t>آلاء عكاش</t>
  </si>
  <si>
    <t>محمدفهد</t>
  </si>
  <si>
    <t>هاجرالريحاوي</t>
  </si>
  <si>
    <t>آيات الاسطواني</t>
  </si>
  <si>
    <t>ضحى</t>
  </si>
  <si>
    <t>محمد سهيل</t>
  </si>
  <si>
    <t>آية مطيط</t>
  </si>
  <si>
    <t>محمد سعدو</t>
  </si>
  <si>
    <t>بتول برهان</t>
  </si>
  <si>
    <t>جيداء</t>
  </si>
  <si>
    <t>بشرى نصرالله</t>
  </si>
  <si>
    <t>جميل يونس</t>
  </si>
  <si>
    <t>حسن محمد</t>
  </si>
  <si>
    <t>قصية</t>
  </si>
  <si>
    <t>خديجة العودات</t>
  </si>
  <si>
    <t>راما شعايريه</t>
  </si>
  <si>
    <t>راما معاد</t>
  </si>
  <si>
    <t>هنايا</t>
  </si>
  <si>
    <t>عادليه</t>
  </si>
  <si>
    <t>رجاء جمال</t>
  </si>
  <si>
    <t>رنا شيخ موسى</t>
  </si>
  <si>
    <t>رنيم الخولي</t>
  </si>
  <si>
    <t>رؤى الحصوه</t>
  </si>
  <si>
    <t xml:space="preserve">ربا </t>
  </si>
  <si>
    <t>زينب شباط</t>
  </si>
  <si>
    <t>الشعفه</t>
  </si>
  <si>
    <t>شهناز حافظ</t>
  </si>
  <si>
    <t>شيرين اسماعيل</t>
  </si>
  <si>
    <t>شيرين سوقية</t>
  </si>
  <si>
    <t>صالح مرعي</t>
  </si>
  <si>
    <t>صفا العلي</t>
  </si>
  <si>
    <t>ضياء الدين الشريف</t>
  </si>
  <si>
    <t>عبد الرحمن غريبة</t>
  </si>
  <si>
    <t>خولة</t>
  </si>
  <si>
    <t>عبد السلام البغدادي</t>
  </si>
  <si>
    <t>عبد القادر الحسيني</t>
  </si>
  <si>
    <t>عبد الله المحتسب</t>
  </si>
  <si>
    <t>روزانا</t>
  </si>
  <si>
    <t>عفراء ابراهيم</t>
  </si>
  <si>
    <t>علاء النصار</t>
  </si>
  <si>
    <t>فرح</t>
  </si>
  <si>
    <t>علي الصبيح</t>
  </si>
  <si>
    <t>الشقرانية</t>
  </si>
  <si>
    <t>جوبر</t>
  </si>
  <si>
    <t>عمر الفاروق الخولي</t>
  </si>
  <si>
    <t>غرام الحموي</t>
  </si>
  <si>
    <t>غسان بكيره</t>
  </si>
  <si>
    <t>فاتن الإبراهيم</t>
  </si>
  <si>
    <t>فراس العلي</t>
  </si>
  <si>
    <t>لانا البرازي</t>
  </si>
  <si>
    <t>كوثر الأغا</t>
  </si>
  <si>
    <t>لوتس حمود</t>
  </si>
  <si>
    <t>محمد زاهر الشويكي</t>
  </si>
  <si>
    <t xml:space="preserve">عبد الغني </t>
  </si>
  <si>
    <t>محمد عوده</t>
  </si>
  <si>
    <t>عبد الباري</t>
  </si>
  <si>
    <t>محمدعلي نقشه</t>
  </si>
  <si>
    <t>محمدكمال الحلقي</t>
  </si>
  <si>
    <t>نبيل وجدي</t>
  </si>
  <si>
    <t>محمدنبيل الحصني</t>
  </si>
  <si>
    <t>محمود حمود</t>
  </si>
  <si>
    <t>مرام قاروط</t>
  </si>
  <si>
    <t>مرح شحرور</t>
  </si>
  <si>
    <t>مرفت التغلبي</t>
  </si>
  <si>
    <t>شفيقة</t>
  </si>
  <si>
    <t>منال ابراهيم</t>
  </si>
  <si>
    <t>ناصر ناصر</t>
  </si>
  <si>
    <t>نبال الكردي</t>
  </si>
  <si>
    <t>هبة</t>
  </si>
  <si>
    <t>نور السويداني</t>
  </si>
  <si>
    <t>نورما سليمان</t>
  </si>
  <si>
    <t>هشام نزيهه</t>
  </si>
  <si>
    <t>هيفاء زين الدين</t>
  </si>
  <si>
    <t>شعف</t>
  </si>
  <si>
    <t>وصال نطفجي</t>
  </si>
  <si>
    <t>يارا السيد</t>
  </si>
  <si>
    <t>ياسمين مزهر</t>
  </si>
  <si>
    <t>هاله عايدي</t>
  </si>
  <si>
    <t>ابتهاج العبد</t>
  </si>
  <si>
    <t>جراجير</t>
  </si>
  <si>
    <t>احمد العلان</t>
  </si>
  <si>
    <t>اريج الخولي</t>
  </si>
  <si>
    <t>اليسار محمد</t>
  </si>
  <si>
    <t>اماني الكيال</t>
  </si>
  <si>
    <t>امل الحسين</t>
  </si>
  <si>
    <t>نوله</t>
  </si>
  <si>
    <t>اويس صفايا</t>
  </si>
  <si>
    <t>ايه أبو حمدة</t>
  </si>
  <si>
    <t>ألاء مصطفى</t>
  </si>
  <si>
    <t>مفيدة</t>
  </si>
  <si>
    <t>أماني خطاب</t>
  </si>
  <si>
    <t>رفيا</t>
  </si>
  <si>
    <t>آية الفحام</t>
  </si>
  <si>
    <t>باتريك موسى</t>
  </si>
  <si>
    <t>ونيس</t>
  </si>
  <si>
    <t>معرونة</t>
  </si>
  <si>
    <t>براء قهوه جي</t>
  </si>
  <si>
    <t>محمد زين</t>
  </si>
  <si>
    <t>بسمه شربجي</t>
  </si>
  <si>
    <t>بلال مغمومه</t>
  </si>
  <si>
    <t>بيان بلال</t>
  </si>
  <si>
    <t>هدا</t>
  </si>
  <si>
    <t>جميله فضول</t>
  </si>
  <si>
    <t>انطوان</t>
  </si>
  <si>
    <t>حلا اليوسف</t>
  </si>
  <si>
    <t>حنين الجباوي</t>
  </si>
  <si>
    <t>حياه كرمان</t>
  </si>
  <si>
    <t>خلود حسين</t>
  </si>
  <si>
    <t>خلود مصلح</t>
  </si>
  <si>
    <t>خيريه عليا</t>
  </si>
  <si>
    <t>رأفه</t>
  </si>
  <si>
    <t>عربية سورية</t>
  </si>
  <si>
    <t>دارين زامتلي</t>
  </si>
  <si>
    <t>مجيدة</t>
  </si>
  <si>
    <t>رزان القيس</t>
  </si>
  <si>
    <t>رشا الجاسم الحرب</t>
  </si>
  <si>
    <t>رفعا عيسى</t>
  </si>
  <si>
    <t>رنيم الجوهري</t>
  </si>
  <si>
    <t>احمد فايز</t>
  </si>
  <si>
    <t>مازنه</t>
  </si>
  <si>
    <t>سماح الصفدي</t>
  </si>
  <si>
    <t>ابتسام الصفدي</t>
  </si>
  <si>
    <t>سميره الخلف</t>
  </si>
  <si>
    <t>سميره العجوز</t>
  </si>
  <si>
    <t>سندس عكنان</t>
  </si>
  <si>
    <t>سولافه حسن</t>
  </si>
  <si>
    <t>ياسمين</t>
  </si>
  <si>
    <t>شذى الصالح</t>
  </si>
  <si>
    <t>شذى شنكان</t>
  </si>
  <si>
    <t>محمد نور</t>
  </si>
  <si>
    <t>شيهانه بكار</t>
  </si>
  <si>
    <t>ضياء نجيب</t>
  </si>
  <si>
    <t>عائشة طالب ستوت</t>
  </si>
  <si>
    <t>عائشه طحيشان</t>
  </si>
  <si>
    <t>عبد الرحمن الميدعاني</t>
  </si>
  <si>
    <t xml:space="preserve">بحارية </t>
  </si>
  <si>
    <t>عبير النوفل</t>
  </si>
  <si>
    <t>علي ابراهيم</t>
  </si>
  <si>
    <t>عمر بلطه</t>
  </si>
  <si>
    <t>عمر راجح</t>
  </si>
  <si>
    <t xml:space="preserve">كفر حور </t>
  </si>
  <si>
    <t>عمران حمزة</t>
  </si>
  <si>
    <t xml:space="preserve">حسام  </t>
  </si>
  <si>
    <t>غانيا وسوف</t>
  </si>
  <si>
    <t>فدوا</t>
  </si>
  <si>
    <t>غدير حسن</t>
  </si>
  <si>
    <t>وكيله</t>
  </si>
  <si>
    <t>غفران العبيد</t>
  </si>
  <si>
    <t>فداء طفيليه</t>
  </si>
  <si>
    <t>قمر كاتبه</t>
  </si>
  <si>
    <t>لطيفه عبيد</t>
  </si>
  <si>
    <t>مجد السيدحسين</t>
  </si>
  <si>
    <t>محمد هيثم عويضه</t>
  </si>
  <si>
    <t>محمدحسام الرفاعي</t>
  </si>
  <si>
    <t>عبدالمنعم</t>
  </si>
  <si>
    <t>محمدهمام يونس</t>
  </si>
  <si>
    <t>مرام ابراهيم</t>
  </si>
  <si>
    <t>عدلا</t>
  </si>
  <si>
    <t>مريم كمون</t>
  </si>
  <si>
    <t>ريف دمشق- داريا</t>
  </si>
  <si>
    <t>منذر مصطفى</t>
  </si>
  <si>
    <t>حليمة</t>
  </si>
  <si>
    <t>مؤيد الشريف</t>
  </si>
  <si>
    <t>نجم الدين حمدان</t>
  </si>
  <si>
    <t>نسرين شيخ الارض</t>
  </si>
  <si>
    <t>نور الدين عاتكه</t>
  </si>
  <si>
    <t>نور الطويل</t>
  </si>
  <si>
    <t>عبدالمعين</t>
  </si>
  <si>
    <t>حزه</t>
  </si>
  <si>
    <t>نور فندي</t>
  </si>
  <si>
    <t>نيبال خليل</t>
  </si>
  <si>
    <t>هبه الحسين</t>
  </si>
  <si>
    <t>ياسمين الشاوي</t>
  </si>
  <si>
    <t>يامن شعبان</t>
  </si>
  <si>
    <t>يزن القباني</t>
  </si>
  <si>
    <t>محمد شاهر</t>
  </si>
  <si>
    <t>عبادة المشكاوي</t>
  </si>
  <si>
    <t>مجد هلال</t>
  </si>
  <si>
    <t>فرج</t>
  </si>
  <si>
    <t>زهره صعب</t>
  </si>
  <si>
    <t>كميل</t>
  </si>
  <si>
    <t>ابراهيم  هديها</t>
  </si>
  <si>
    <t xml:space="preserve">وفاء </t>
  </si>
  <si>
    <t>ابراهيم قراب</t>
  </si>
  <si>
    <t xml:space="preserve">اسعد </t>
  </si>
  <si>
    <t>احمد عمار</t>
  </si>
  <si>
    <t>اخلاص مصطفى</t>
  </si>
  <si>
    <t>اريج زهر</t>
  </si>
  <si>
    <t>اسراء ياسين</t>
  </si>
  <si>
    <t>اكرام الاحمد</t>
  </si>
  <si>
    <t>ظريفه</t>
  </si>
  <si>
    <t>الفت ابو فاعور</t>
  </si>
  <si>
    <t>ورد</t>
  </si>
  <si>
    <t>المهدي جركس</t>
  </si>
  <si>
    <t>تانيا</t>
  </si>
  <si>
    <t>اماني الاعرج</t>
  </si>
  <si>
    <t>اميره سكر</t>
  </si>
  <si>
    <t>امين جنيد</t>
  </si>
  <si>
    <t>ايمان الزغير</t>
  </si>
  <si>
    <t>ايمان جمعه</t>
  </si>
  <si>
    <t>توفيقة</t>
  </si>
  <si>
    <t>ايمان عبد الحق</t>
  </si>
  <si>
    <t>ايمن طعمه</t>
  </si>
  <si>
    <t>ايناس أبو زيتون</t>
  </si>
  <si>
    <t>ايه الخياط</t>
  </si>
  <si>
    <t xml:space="preserve">ريما </t>
  </si>
  <si>
    <t>إيمان كامل</t>
  </si>
  <si>
    <t>أحمد رامي الخوام</t>
  </si>
  <si>
    <t>أماني نصر الله</t>
  </si>
  <si>
    <t>بسيمة</t>
  </si>
  <si>
    <t>أمل حياه عودة</t>
  </si>
  <si>
    <t>أويس خباز</t>
  </si>
  <si>
    <t>أيهم سعود</t>
  </si>
  <si>
    <t>آمنة ديب</t>
  </si>
  <si>
    <t>آيات شنوان</t>
  </si>
  <si>
    <t>آيه الهيتو</t>
  </si>
  <si>
    <t>منبج</t>
  </si>
  <si>
    <t>بتول الغلاييني</t>
  </si>
  <si>
    <t>بتول بكرو</t>
  </si>
  <si>
    <t>بدور كامل</t>
  </si>
  <si>
    <t>تسنيم يوسف</t>
  </si>
  <si>
    <t>تغريد السيد</t>
  </si>
  <si>
    <t>ثناء سليم</t>
  </si>
  <si>
    <t>جعفر سليمان</t>
  </si>
  <si>
    <t>رين فرنسا</t>
  </si>
  <si>
    <t>نورس</t>
  </si>
  <si>
    <t>حازم طيجون</t>
  </si>
  <si>
    <t>حسام ابو عصفور</t>
  </si>
  <si>
    <t>رانية</t>
  </si>
  <si>
    <t>حسن صبح</t>
  </si>
  <si>
    <t>حسناء الدلف الجاسم</t>
  </si>
  <si>
    <t>حسنة الخالد</t>
  </si>
  <si>
    <t>طعان</t>
  </si>
  <si>
    <t>سفيرة</t>
  </si>
  <si>
    <t>مهين</t>
  </si>
  <si>
    <t>حسين الحته</t>
  </si>
  <si>
    <t>حلا عيسى</t>
  </si>
  <si>
    <t>حمزه الطويل</t>
  </si>
  <si>
    <t>حنان بوبس</t>
  </si>
  <si>
    <t>محمدعيد</t>
  </si>
  <si>
    <t>حنين حسن</t>
  </si>
  <si>
    <t>حيدر درويش</t>
  </si>
  <si>
    <t>ختام اسكندر</t>
  </si>
  <si>
    <t>خلود شبيب</t>
  </si>
  <si>
    <t>دعاء احسان</t>
  </si>
  <si>
    <t>رايده</t>
  </si>
  <si>
    <t>دعاء احمد</t>
  </si>
  <si>
    <t>ديمه هاشم</t>
  </si>
  <si>
    <t>راغب ماضي</t>
  </si>
  <si>
    <t>منتجب</t>
  </si>
  <si>
    <t>راما دوكه</t>
  </si>
  <si>
    <t>ميسم</t>
  </si>
  <si>
    <t>راما شيخ درويش</t>
  </si>
  <si>
    <t>رزان غنوم</t>
  </si>
  <si>
    <t>رشا العلي</t>
  </si>
  <si>
    <t>رشا حمزه</t>
  </si>
  <si>
    <t>رقيه مناع</t>
  </si>
  <si>
    <t>رنده حداد</t>
  </si>
  <si>
    <t>ايلي</t>
  </si>
  <si>
    <t>رهام سلامة</t>
  </si>
  <si>
    <t>مناد</t>
  </si>
  <si>
    <t>رهف هلال</t>
  </si>
  <si>
    <t>صيدا</t>
  </si>
  <si>
    <t>روان الرميله</t>
  </si>
  <si>
    <t>مزرعة النفور</t>
  </si>
  <si>
    <t>رونا عوده</t>
  </si>
  <si>
    <t>ريم الكناني</t>
  </si>
  <si>
    <t>ريم حسن</t>
  </si>
  <si>
    <t>غيساء</t>
  </si>
  <si>
    <t>ريما جمعه</t>
  </si>
  <si>
    <t>غياده</t>
  </si>
  <si>
    <t>ريما شرف الدين ابوفخر</t>
  </si>
  <si>
    <t>ماجدولين</t>
  </si>
  <si>
    <t xml:space="preserve">ريمه اللحف </t>
  </si>
  <si>
    <t>زين العابدين خلايلي</t>
  </si>
  <si>
    <t>زين العابدين خورشيد</t>
  </si>
  <si>
    <t>سائر طه</t>
  </si>
  <si>
    <t>سائر مطر</t>
  </si>
  <si>
    <t>سلوى عبد الله</t>
  </si>
  <si>
    <t xml:space="preserve">فيروز </t>
  </si>
  <si>
    <t xml:space="preserve">جبلة </t>
  </si>
  <si>
    <t>سليمان حلاوي</t>
  </si>
  <si>
    <t>سماح جنن</t>
  </si>
  <si>
    <t>سميه المشتولي</t>
  </si>
  <si>
    <t>سناء شاويش</t>
  </si>
  <si>
    <t>مضياف</t>
  </si>
  <si>
    <t>سوزان الشاهين</t>
  </si>
  <si>
    <t>حميدة</t>
  </si>
  <si>
    <t>سيزار المهر</t>
  </si>
  <si>
    <t>شذى سليمان</t>
  </si>
  <si>
    <t xml:space="preserve">جميله </t>
  </si>
  <si>
    <t xml:space="preserve">دوير المشايخ </t>
  </si>
  <si>
    <t>شهد العبسي</t>
  </si>
  <si>
    <t>شهناز الصياد</t>
  </si>
  <si>
    <t>دانيا</t>
  </si>
  <si>
    <t>شهيرة الحاجه</t>
  </si>
  <si>
    <t>ضياء الدين تركمان</t>
  </si>
  <si>
    <t>طلال درويشه</t>
  </si>
  <si>
    <t>عاطف ابراهيم</t>
  </si>
  <si>
    <t>بت ديبة</t>
  </si>
  <si>
    <t>عامر بزكادي</t>
  </si>
  <si>
    <t>;كفر سجنة</t>
  </si>
  <si>
    <t>عباده حجازي</t>
  </si>
  <si>
    <t>عبد الباري غنوم</t>
  </si>
  <si>
    <t>جوده</t>
  </si>
  <si>
    <t>عبد الرحمن الأيوبي</t>
  </si>
  <si>
    <t>عبد الرحمن الشخشير</t>
  </si>
  <si>
    <t>عبد الرحمن جحا</t>
  </si>
  <si>
    <t>عبير الاحمد</t>
  </si>
  <si>
    <t>عبير زاهده</t>
  </si>
  <si>
    <t>عتاب خداج</t>
  </si>
  <si>
    <t>عدنان الحلواني</t>
  </si>
  <si>
    <t>احمد إيهاب</t>
  </si>
  <si>
    <t>عزام عبداللطيف</t>
  </si>
  <si>
    <t>عفراء عيسى</t>
  </si>
  <si>
    <t xml:space="preserve">محسن </t>
  </si>
  <si>
    <t>مشروع دمر</t>
  </si>
  <si>
    <t>علاء الدين حمود</t>
  </si>
  <si>
    <t>علاء خالد</t>
  </si>
  <si>
    <t>علي الغفري</t>
  </si>
  <si>
    <t>علي بوحمد</t>
  </si>
  <si>
    <t>عمار المصري</t>
  </si>
  <si>
    <t>عزت</t>
  </si>
  <si>
    <t>عمار أحمد</t>
  </si>
  <si>
    <t>عمر مريش</t>
  </si>
  <si>
    <t>عمران سالم</t>
  </si>
  <si>
    <t>غانيه</t>
  </si>
  <si>
    <t>غدير مجاهد</t>
  </si>
  <si>
    <t>عبدالوهاب</t>
  </si>
  <si>
    <t>فرزت</t>
  </si>
  <si>
    <t>فاتن عثمان</t>
  </si>
  <si>
    <t>فاطمة أبو ساق</t>
  </si>
  <si>
    <t>فضيلة</t>
  </si>
  <si>
    <t>الرامي</t>
  </si>
  <si>
    <t>فاطمه محمد</t>
  </si>
  <si>
    <t>فداء ناصيف</t>
  </si>
  <si>
    <t>فرح الخباز</t>
  </si>
  <si>
    <t>بهية</t>
  </si>
  <si>
    <t>كنانه حماميه</t>
  </si>
  <si>
    <t>لارا الشايب</t>
  </si>
  <si>
    <t xml:space="preserve">معلولة </t>
  </si>
  <si>
    <t>لانا حقي</t>
  </si>
  <si>
    <t>ليال دكاك</t>
  </si>
  <si>
    <t>ليلا دبانه</t>
  </si>
  <si>
    <t>ليليان محب الدين</t>
  </si>
  <si>
    <t>ماجده الشومري</t>
  </si>
  <si>
    <t>ماسه الباشا</t>
  </si>
  <si>
    <t>مامون الدره</t>
  </si>
  <si>
    <t>رفيقة</t>
  </si>
  <si>
    <t>مجد زياد</t>
  </si>
  <si>
    <t>ذهب</t>
  </si>
  <si>
    <t xml:space="preserve">محمد الخليفة </t>
  </si>
  <si>
    <t>محمد العربينيه</t>
  </si>
  <si>
    <t>محمد حسن سوقيه</t>
  </si>
  <si>
    <t>أماني دياب</t>
  </si>
  <si>
    <t>محمد داوود</t>
  </si>
  <si>
    <t>محمد ربيع السن</t>
  </si>
  <si>
    <t>محمد زهير الشمص</t>
  </si>
  <si>
    <t>محمد عطايا</t>
  </si>
  <si>
    <t>محمد علي عمران</t>
  </si>
  <si>
    <t>محمد فرحات</t>
  </si>
  <si>
    <t>محمد قاسم دمشقي</t>
  </si>
  <si>
    <t>علا الالشي</t>
  </si>
  <si>
    <t xml:space="preserve">محمد كندوش </t>
  </si>
  <si>
    <t>محمد نادر</t>
  </si>
  <si>
    <t>محمد هاجر العمري</t>
  </si>
  <si>
    <t>محمد يمان برنيه</t>
  </si>
  <si>
    <t>محمدنور شبلي</t>
  </si>
  <si>
    <t>محمود المحيمد</t>
  </si>
  <si>
    <t>ملوح</t>
  </si>
  <si>
    <t>مرام ريحاوي</t>
  </si>
  <si>
    <t>ميناز</t>
  </si>
  <si>
    <t>مرح الاغواني</t>
  </si>
  <si>
    <t>مرح غنوم</t>
  </si>
  <si>
    <t>مروا القطان</t>
  </si>
  <si>
    <t>ايهاب</t>
  </si>
  <si>
    <t>مروه ترياقي</t>
  </si>
  <si>
    <t>منار مراد</t>
  </si>
  <si>
    <t>منال علبي</t>
  </si>
  <si>
    <t>ثنوى</t>
  </si>
  <si>
    <t>منير الناصر</t>
  </si>
  <si>
    <t>مها الحجلي</t>
  </si>
  <si>
    <t>مهدي عرول</t>
  </si>
  <si>
    <t>مهى السماحي</t>
  </si>
  <si>
    <t>مياس الشريف</t>
  </si>
  <si>
    <t>ميس الريم النمر</t>
  </si>
  <si>
    <t>ميس محمد</t>
  </si>
  <si>
    <t>ميسم الحلاق</t>
  </si>
  <si>
    <t>ناديا احمد</t>
  </si>
  <si>
    <t>ندى تجور</t>
  </si>
  <si>
    <t>نسرين عاقل</t>
  </si>
  <si>
    <t>اشواق</t>
  </si>
  <si>
    <t>مرنة</t>
  </si>
  <si>
    <t>نضال النجار</t>
  </si>
  <si>
    <t>نضال دوخي</t>
  </si>
  <si>
    <t>كريمه</t>
  </si>
  <si>
    <t>نور الاغا</t>
  </si>
  <si>
    <t>نور الدين غره</t>
  </si>
  <si>
    <t>نور حسن</t>
  </si>
  <si>
    <t>نورالدين علي</t>
  </si>
  <si>
    <t>نقير</t>
  </si>
  <si>
    <t>نوران مشمش</t>
  </si>
  <si>
    <t>نادين</t>
  </si>
  <si>
    <t>هبا الدغلي</t>
  </si>
  <si>
    <t>محمدهشام</t>
  </si>
  <si>
    <t>هبه الحايك</t>
  </si>
  <si>
    <t>هبه طعمينا</t>
  </si>
  <si>
    <t>هبه مرعي</t>
  </si>
  <si>
    <t>هيا قاسم ياسين</t>
  </si>
  <si>
    <t>وائل العاقل</t>
  </si>
  <si>
    <t>وسام الحمود</t>
  </si>
  <si>
    <t>وعد العيسى</t>
  </si>
  <si>
    <t>وفاء أحمد</t>
  </si>
  <si>
    <t>ولاء الاخرس</t>
  </si>
  <si>
    <t>وليد الصمادي</t>
  </si>
  <si>
    <t xml:space="preserve">رنا </t>
  </si>
  <si>
    <t>ياسمين شمسو</t>
  </si>
  <si>
    <t>ياسمين قاسم</t>
  </si>
  <si>
    <t>بطيحة</t>
  </si>
  <si>
    <t>يزن علوم</t>
  </si>
  <si>
    <t>يولا سليمان</t>
  </si>
  <si>
    <t>نور الهدى العلي</t>
  </si>
  <si>
    <t>اية عزي</t>
  </si>
  <si>
    <t>منقطع ف1 24/23</t>
  </si>
  <si>
    <t>ساره الحلاق</t>
  </si>
  <si>
    <t>كاتيا</t>
  </si>
  <si>
    <t>رنيم ادريس</t>
  </si>
  <si>
    <t>وئام العبد الله</t>
  </si>
  <si>
    <t>اسامه حسين مصطفى</t>
  </si>
  <si>
    <t>مستنفذين</t>
  </si>
  <si>
    <t>سلاف بدوي</t>
  </si>
  <si>
    <t>عباده حسن</t>
  </si>
  <si>
    <t>يوسف عثمان</t>
  </si>
  <si>
    <t>سلسبيل العسلي</t>
  </si>
  <si>
    <t>سليمان المحمدالنجرس</t>
  </si>
  <si>
    <t>نتالي التيناوي</t>
  </si>
  <si>
    <t>مجدولين</t>
  </si>
  <si>
    <t>A</t>
  </si>
  <si>
    <t>الفصل الثاني2024-2023</t>
  </si>
  <si>
    <t>مستنفذ فصل ثاني 2023-2024</t>
  </si>
  <si>
    <t>مستنفذ فصل اول 2022/2023</t>
  </si>
  <si>
    <t>منقطع ف2 23/24</t>
  </si>
  <si>
    <t>استمارة طلاب برنامج المحاسبة في الفصل الثاني للعام الدراسي 2025/2024</t>
  </si>
  <si>
    <t xml:space="preserve">                                                       المقررات المسجلة في الفصل الثاني للعام الدراسي 2024/ 2025
ملاحظة 1:تقع اختيار جميع هذه المقررات على مسؤولية الطالب.
ملاحظة 2 :لا تعدل هذه المقررات أو يضاف تسجيل أي مقرر بعد تسديد الرسوم وتثبيت التسجيل .</t>
  </si>
  <si>
    <t>الفصل الأول 2024-2025</t>
  </si>
  <si>
    <t>منقطع ف1 24/25</t>
  </si>
  <si>
    <t>القنوات</t>
  </si>
  <si>
    <t>لايوجد</t>
  </si>
  <si>
    <t>مستنفذ فصل اول 2024/2025</t>
  </si>
  <si>
    <t>الميدان</t>
  </si>
  <si>
    <t>الصالحية</t>
  </si>
  <si>
    <t>محمد سامر نجيب</t>
  </si>
  <si>
    <t>ميدان</t>
  </si>
  <si>
    <t>ضاحية قدسيا</t>
  </si>
  <si>
    <t>كفرسوسة</t>
  </si>
  <si>
    <t>لا يوجد</t>
  </si>
  <si>
    <t>ساروجة</t>
  </si>
  <si>
    <t>لينده طليعه</t>
  </si>
  <si>
    <t>ربيع مهدي</t>
  </si>
  <si>
    <t>زاهرة جديدة</t>
  </si>
  <si>
    <t>ريم خلوف</t>
  </si>
  <si>
    <t>صائب</t>
  </si>
  <si>
    <t>امل عرعار</t>
  </si>
  <si>
    <t xml:space="preserve">داريا </t>
  </si>
  <si>
    <t>قيمرية</t>
  </si>
  <si>
    <t xml:space="preserve">محمد غزال </t>
  </si>
  <si>
    <t xml:space="preserve">جزيه </t>
  </si>
  <si>
    <t>ركن الدين</t>
  </si>
  <si>
    <t>أنس كفا الشهير بالمصري</t>
  </si>
  <si>
    <t>شرق التجارة</t>
  </si>
  <si>
    <t>محمد اديب الرباط</t>
  </si>
  <si>
    <t xml:space="preserve">سمر </t>
  </si>
  <si>
    <t>مزرعة</t>
  </si>
  <si>
    <t>محمد زاهر شعبان</t>
  </si>
  <si>
    <t>دويلعة</t>
  </si>
  <si>
    <t>مزينه مشلح</t>
  </si>
  <si>
    <t>محمد نجيب</t>
  </si>
  <si>
    <t>لميس</t>
  </si>
  <si>
    <t>الزبداني</t>
  </si>
  <si>
    <t xml:space="preserve">جرمانا </t>
  </si>
  <si>
    <t>محمد راشد</t>
  </si>
  <si>
    <t>دمر</t>
  </si>
  <si>
    <t>برامكة</t>
  </si>
  <si>
    <t>سعاد منلا رسول</t>
  </si>
  <si>
    <t>صالحية شيخ محي الدين</t>
  </si>
  <si>
    <t xml:space="preserve">الصالحية </t>
  </si>
  <si>
    <t>محمود البراعي</t>
  </si>
  <si>
    <t>انسام عيسات</t>
  </si>
  <si>
    <t>ريف دمشق - جرمانا</t>
  </si>
  <si>
    <t xml:space="preserve">القطيفة </t>
  </si>
  <si>
    <t xml:space="preserve">ريف دمشق القطيفة </t>
  </si>
  <si>
    <t>زينب قره شلي</t>
  </si>
  <si>
    <t>صالحية</t>
  </si>
  <si>
    <t>ريف دمشق-يلدا</t>
  </si>
  <si>
    <t>مساكن برزة</t>
  </si>
  <si>
    <t>أحمدقطه</t>
  </si>
  <si>
    <t>باب شرقي</t>
  </si>
  <si>
    <t>كوثر معمو هلاوي</t>
  </si>
  <si>
    <t>حوار</t>
  </si>
  <si>
    <t xml:space="preserve">حلب </t>
  </si>
  <si>
    <t>ثائر عياش</t>
  </si>
  <si>
    <t>مخيم اليؤموك</t>
  </si>
  <si>
    <t>السودا</t>
  </si>
  <si>
    <t>حي الورود</t>
  </si>
  <si>
    <t xml:space="preserve">اشرفية صحنايا - دخلة الهرم </t>
  </si>
  <si>
    <t>رحيمه</t>
  </si>
  <si>
    <t>القرداحة</t>
  </si>
  <si>
    <t>صحنايا ضاحية 8آذار</t>
  </si>
  <si>
    <t>ريف دمشق / حرستا</t>
  </si>
  <si>
    <t>د\مشق</t>
  </si>
  <si>
    <t xml:space="preserve">الزبداني </t>
  </si>
  <si>
    <t>حمورية</t>
  </si>
  <si>
    <t>دمشق - ركن الدين</t>
  </si>
  <si>
    <t xml:space="preserve">وادي بردى </t>
  </si>
  <si>
    <t>ريف دمشق-يلدا ساحة الكشك</t>
  </si>
  <si>
    <t xml:space="preserve">عرطوز الشارع العام </t>
  </si>
  <si>
    <t>كفرسوسة-معصرة</t>
  </si>
  <si>
    <t>الخالدية</t>
  </si>
  <si>
    <t>حمص طريق الشام مقابل جامع بلال</t>
  </si>
  <si>
    <t xml:space="preserve">عين الخضراء </t>
  </si>
  <si>
    <t>دمشق دحاديل</t>
  </si>
  <si>
    <t xml:space="preserve">الهامة / جبل الورد </t>
  </si>
  <si>
    <t>ريف دمشق - ببيلا</t>
  </si>
  <si>
    <t xml:space="preserve">الغزلانية </t>
  </si>
  <si>
    <t>قدم</t>
  </si>
  <si>
    <t>دمشق - نهر عيشة</t>
  </si>
  <si>
    <t>دمر البلد</t>
  </si>
  <si>
    <t>27/4/1991</t>
  </si>
  <si>
    <t xml:space="preserve">نبك </t>
  </si>
  <si>
    <t>ريف دمشق- ديرعطية</t>
  </si>
  <si>
    <t>ريف دمشق - عين ترما</t>
  </si>
  <si>
    <t xml:space="preserve">لا يوجد </t>
  </si>
  <si>
    <t>الحميدية</t>
  </si>
  <si>
    <t>حمص/ الوعر</t>
  </si>
  <si>
    <t>قدسيا -طريق المعهد</t>
  </si>
  <si>
    <t>المرداسية</t>
  </si>
  <si>
    <t>دمشق - مزة جبل</t>
  </si>
  <si>
    <t>ريف دمشق حرستا</t>
  </si>
  <si>
    <t>دمشق - ميدان</t>
  </si>
  <si>
    <t xml:space="preserve">البوكمال </t>
  </si>
  <si>
    <t>درعا جباب</t>
  </si>
  <si>
    <t>درعا -  جباب</t>
  </si>
  <si>
    <t>دمشق/دف الشوك</t>
  </si>
  <si>
    <t>ريف دمشق قطنا</t>
  </si>
  <si>
    <t>ريف مصياف</t>
  </si>
  <si>
    <t>ريف دمشق - عدرا العمالية</t>
  </si>
  <si>
    <t>دمشق- العدوي</t>
  </si>
  <si>
    <t xml:space="preserve">ريف دمشق جديدة عرطوز البلد سكن اول معهد المستقبل </t>
  </si>
  <si>
    <t>دروشا</t>
  </si>
  <si>
    <t>ريف دمشق - مخيم الوافدين</t>
  </si>
  <si>
    <t>الهامة</t>
  </si>
  <si>
    <t>احمد بيرم</t>
  </si>
  <si>
    <t xml:space="preserve">قمر </t>
  </si>
  <si>
    <t>امجد المصري</t>
  </si>
  <si>
    <t>دمشق قنوات</t>
  </si>
  <si>
    <t>ايفا الشيخ</t>
  </si>
  <si>
    <t>جون</t>
  </si>
  <si>
    <t>الحواش</t>
  </si>
  <si>
    <t>إيناس محفوض</t>
  </si>
  <si>
    <t>بتول عبدالله</t>
  </si>
  <si>
    <t>ع. س</t>
  </si>
  <si>
    <t>تسنيم الريان</t>
  </si>
  <si>
    <t>تهاني شريفه</t>
  </si>
  <si>
    <t>حسين قشوع</t>
  </si>
  <si>
    <t>الرحيبة حي السلام</t>
  </si>
  <si>
    <t>حنين الرفاعي</t>
  </si>
  <si>
    <t>باب مصلى</t>
  </si>
  <si>
    <t>عبد المعين</t>
  </si>
  <si>
    <t>سيدرا النائب</t>
  </si>
  <si>
    <t>عدنان عطايا</t>
  </si>
  <si>
    <t>عز الدين البرقاوي</t>
  </si>
  <si>
    <t xml:space="preserve">محمد عصام </t>
  </si>
  <si>
    <t>عمير الدباس</t>
  </si>
  <si>
    <t>غاليه</t>
  </si>
  <si>
    <t>التل جامع الكوثر</t>
  </si>
  <si>
    <t>ماسه ابو حرب</t>
  </si>
  <si>
    <t>محمد عرابي</t>
  </si>
  <si>
    <t>محمد انس</t>
  </si>
  <si>
    <t>مريم الطويل</t>
  </si>
  <si>
    <t>منار يونس</t>
  </si>
  <si>
    <t>عين التينه</t>
  </si>
  <si>
    <t>هديل محمد</t>
  </si>
  <si>
    <t>أيسر</t>
  </si>
  <si>
    <t>فائقة</t>
  </si>
  <si>
    <t>مرام الرواس</t>
  </si>
  <si>
    <t xml:space="preserve">التجارة </t>
  </si>
  <si>
    <t>ادهم حيدر</t>
  </si>
  <si>
    <t>ريف دمش</t>
  </si>
  <si>
    <t>كنانة الحموي</t>
  </si>
  <si>
    <t>غنى</t>
  </si>
  <si>
    <t>علي الحته</t>
  </si>
  <si>
    <t>محمد خليل</t>
  </si>
  <si>
    <t>منيرفا حمدان</t>
  </si>
  <si>
    <t>محمد نوري</t>
  </si>
  <si>
    <t>يزن احمد</t>
  </si>
  <si>
    <t>رئيف</t>
  </si>
  <si>
    <t>عين الشرقية</t>
  </si>
  <si>
    <t>رنيم بوز العسل</t>
  </si>
  <si>
    <t xml:space="preserve">محمد ماهر </t>
  </si>
  <si>
    <t>هيلين سعد</t>
  </si>
  <si>
    <t>وديع</t>
  </si>
  <si>
    <t>هديل احمد</t>
  </si>
  <si>
    <t>يحيى الكور</t>
  </si>
  <si>
    <t>هبة عثمان</t>
  </si>
  <si>
    <t>لين المصري</t>
  </si>
  <si>
    <t>جومانة</t>
  </si>
  <si>
    <t>هادي الخطيب</t>
  </si>
  <si>
    <t>قطيفة</t>
  </si>
  <si>
    <t>لا  يوجد</t>
  </si>
  <si>
    <t>زينه زرقا</t>
  </si>
  <si>
    <t>صافيه حتوش الخلف</t>
  </si>
  <si>
    <t>بسمه نجيم</t>
  </si>
  <si>
    <t>جديده عرطوز</t>
  </si>
  <si>
    <t>زينب حوراني</t>
  </si>
  <si>
    <t>ايمان الصيرفي</t>
  </si>
  <si>
    <t>سلام زيتونه</t>
  </si>
  <si>
    <t>صبحيه الابراهيم</t>
  </si>
  <si>
    <t xml:space="preserve">ذكر </t>
  </si>
  <si>
    <t>السنة ف1</t>
  </si>
  <si>
    <t>محمد زاهر الديري</t>
  </si>
  <si>
    <t>عبد الجواد</t>
  </si>
  <si>
    <t>فادي حبوباتي</t>
  </si>
  <si>
    <t>محمد فاروق</t>
  </si>
  <si>
    <t>محمد الجلاد</t>
  </si>
  <si>
    <t>غاده الرفاعي</t>
  </si>
  <si>
    <t>راتب الريس</t>
  </si>
  <si>
    <t>نجاح الريس</t>
  </si>
  <si>
    <t>محمد البوشي</t>
  </si>
  <si>
    <t>سوزان البيروتي</t>
  </si>
  <si>
    <t>نبال الديري</t>
  </si>
  <si>
    <t>صباح الراجح</t>
  </si>
  <si>
    <t>مضر العباس</t>
  </si>
  <si>
    <t>ايهم طعمه</t>
  </si>
  <si>
    <t>ربيعه فهاد</t>
  </si>
  <si>
    <t>نزيه بخشين</t>
  </si>
  <si>
    <t>ضياء الشواخ</t>
  </si>
  <si>
    <t>عائشه الخلف</t>
  </si>
  <si>
    <t>علاء الدين عفان</t>
  </si>
  <si>
    <t>كاترين الجوفاني</t>
  </si>
  <si>
    <t>اشرف غنام</t>
  </si>
  <si>
    <t>جهاد عرابي</t>
  </si>
  <si>
    <t>تيسير شبعانيه</t>
  </si>
  <si>
    <t>هشام العر</t>
  </si>
  <si>
    <t>فاطمه العر</t>
  </si>
  <si>
    <t>يوسف البقاعي</t>
  </si>
  <si>
    <t>خالد برهوم</t>
  </si>
  <si>
    <t>ملك كردي</t>
  </si>
  <si>
    <t>الاء يزبك</t>
  </si>
  <si>
    <t>زينب عراط</t>
  </si>
  <si>
    <t>حياه المصري</t>
  </si>
  <si>
    <t>لؤي طالب</t>
  </si>
  <si>
    <t>سحر عبود</t>
  </si>
  <si>
    <t>روان ناصيف</t>
  </si>
  <si>
    <t>امجاد الجغامي</t>
  </si>
  <si>
    <t>محمد الملاح</t>
  </si>
  <si>
    <t>زياد الشرابي</t>
  </si>
  <si>
    <t>سعاد السيد عباس</t>
  </si>
  <si>
    <t>عبد الباسط الاحمر</t>
  </si>
  <si>
    <t>محمد صلاح</t>
  </si>
  <si>
    <t>سميه الأحمر</t>
  </si>
  <si>
    <t>صفا انجق</t>
  </si>
  <si>
    <t>عمرو المصري</t>
  </si>
  <si>
    <t>تامر ابو الذهب</t>
  </si>
  <si>
    <t>ممدوح جفال</t>
  </si>
  <si>
    <t>جفال</t>
  </si>
  <si>
    <t>زينب عمر</t>
  </si>
  <si>
    <t>ولاء الطرح</t>
  </si>
  <si>
    <t>لمى المملوك</t>
  </si>
  <si>
    <t>غياث الصفدي</t>
  </si>
  <si>
    <t>عامر فهاد</t>
  </si>
  <si>
    <t>خليل السليمان</t>
  </si>
  <si>
    <t>شامخ</t>
  </si>
  <si>
    <t>صبحه خالد</t>
  </si>
  <si>
    <t>عبد الكريم قاسم</t>
  </si>
  <si>
    <t>خالصه مليس</t>
  </si>
  <si>
    <t>صالح الطويل</t>
  </si>
  <si>
    <t>صيته</t>
  </si>
  <si>
    <t>محمود هيكل</t>
  </si>
  <si>
    <t>نعيمه الجباوي</t>
  </si>
  <si>
    <t>غزوان الحمود</t>
  </si>
  <si>
    <t>بيان زين</t>
  </si>
  <si>
    <t>محمد عمار هيكل</t>
  </si>
  <si>
    <t>محمد نور الدين نجم</t>
  </si>
  <si>
    <t>ندى قصيباتي</t>
  </si>
  <si>
    <t>مريانا حيدر</t>
  </si>
  <si>
    <t>نجلا</t>
  </si>
  <si>
    <t>رجب مصطفى</t>
  </si>
  <si>
    <t>نوال العوض</t>
  </si>
  <si>
    <t>محمد مياسا</t>
  </si>
  <si>
    <t>نجاح دلوان</t>
  </si>
  <si>
    <t>امل اسامي</t>
  </si>
  <si>
    <t>رسميه عبد الهادي</t>
  </si>
  <si>
    <t>محمد الشحرور</t>
  </si>
  <si>
    <t>محمد المحمود</t>
  </si>
  <si>
    <t>حوريه العليوي</t>
  </si>
  <si>
    <t>محمد نعيم بكوره</t>
  </si>
  <si>
    <t>سامح</t>
  </si>
  <si>
    <t>روبه</t>
  </si>
  <si>
    <t>خالد سريول</t>
  </si>
  <si>
    <t>محمد نزار سليلو</t>
  </si>
  <si>
    <t>حميدي</t>
  </si>
  <si>
    <t>محمد الحسن</t>
  </si>
  <si>
    <t>انور الحو</t>
  </si>
  <si>
    <t>احمد سمران</t>
  </si>
  <si>
    <t>سامي صبري</t>
  </si>
  <si>
    <t>محمد اياد خلوف</t>
  </si>
  <si>
    <t>محمد زهير علي</t>
  </si>
  <si>
    <t>محمد حتاحت</t>
  </si>
  <si>
    <t>محمدسمير</t>
  </si>
  <si>
    <t>اكرام رحمون</t>
  </si>
  <si>
    <t>محمد معن</t>
  </si>
  <si>
    <t>عبد الرحمن شربجي</t>
  </si>
  <si>
    <t>مها طبوش</t>
  </si>
  <si>
    <t>حسام نكاش</t>
  </si>
  <si>
    <t>علاء الدين التونسي</t>
  </si>
  <si>
    <t>امل التونسي</t>
  </si>
  <si>
    <t>مهند خميس</t>
  </si>
  <si>
    <t>يسرا</t>
  </si>
  <si>
    <t>نيرمين السحار</t>
  </si>
  <si>
    <t>يوسف الجيرودي</t>
  </si>
  <si>
    <t>ياسمين الحسين</t>
  </si>
  <si>
    <t>اياد الشيخ</t>
  </si>
  <si>
    <t>تركيه البلال</t>
  </si>
  <si>
    <t>احمد دبين</t>
  </si>
  <si>
    <t>بديعه البني</t>
  </si>
  <si>
    <t>يجب مراجعة شؤون الطلاب لاستكمال أوراق إعادة الارتباط والا يعتبر تسجيلك ملغى</t>
  </si>
  <si>
    <r>
      <t xml:space="preserve">ثم تسليم استمارة التسجيل مع إيصال المصرف إلى شؤون طلاب المحاسبة - مركز التعليم المفتوح - الطابق الاول جانب كلية الحقوق خلال مدة أقصاها أسبوع من تاريخ إرسال الإيميل .
</t>
    </r>
    <r>
      <rPr>
        <b/>
        <sz val="14"/>
        <color theme="0"/>
        <rFont val="Sakkal Majalla"/>
      </rPr>
      <t>أو إرسالها عن طريق المؤسسة العامة للبريد إلى العنوان التالي :</t>
    </r>
    <r>
      <rPr>
        <sz val="14"/>
        <color theme="0"/>
        <rFont val="Sakkal Majalla"/>
      </rPr>
      <t xml:space="preserve">
 دمشق -البرامكة - مركز التعليم المفتوح - جانب كلية الحقوق - ص ب/ 35063/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</si>
</sst>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10000]yyyy/mm/dd;@"/>
    <numFmt numFmtId="165" formatCode="#,##0\ &quot;ل.س.‏&quot;"/>
    <numFmt numFmtId="166" formatCode="[$-1010000]d/m/yyyy;@"/>
  </numFmts>
  <fonts count="9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2"/>
      <name val="Arial"/>
      <family val="2"/>
    </font>
    <font>
      <b/>
      <sz val="12"/>
      <name val="Sakkal Majalla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Traditional Arabic"/>
      <family val="1"/>
    </font>
    <font>
      <sz val="11"/>
      <color theme="0"/>
      <name val="Arial"/>
      <family val="2"/>
      <scheme val="minor"/>
    </font>
    <font>
      <u/>
      <sz val="10"/>
      <color theme="10"/>
      <name val="Arial"/>
      <family val="2"/>
    </font>
    <font>
      <sz val="11"/>
      <color rgb="FFFF000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Sakkal Majalla"/>
    </font>
    <font>
      <b/>
      <sz val="16"/>
      <color theme="0"/>
      <name val="Arial"/>
      <family val="2"/>
    </font>
    <font>
      <b/>
      <sz val="1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color theme="8" tint="-0.249977111117893"/>
      <name val="Arial"/>
      <family val="2"/>
      <scheme val="minor"/>
    </font>
    <font>
      <b/>
      <sz val="14"/>
      <name val="Arial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  <scheme val="minor"/>
    </font>
    <font>
      <b/>
      <sz val="10"/>
      <color theme="0"/>
      <name val="Arial"/>
      <family val="2"/>
    </font>
    <font>
      <b/>
      <sz val="14"/>
      <color theme="1"/>
      <name val="Sakkal Majalla"/>
    </font>
    <font>
      <sz val="11"/>
      <color theme="1"/>
      <name val="Sakkal Majalla"/>
    </font>
    <font>
      <b/>
      <sz val="18"/>
      <color theme="1"/>
      <name val="Sakkal Majalla"/>
    </font>
    <font>
      <b/>
      <sz val="14"/>
      <color rgb="FFFF0000"/>
      <name val="Sakkal Majalla"/>
    </font>
    <font>
      <b/>
      <sz val="18"/>
      <color rgb="FFFF0000"/>
      <name val="Sakkal Majalla"/>
    </font>
    <font>
      <b/>
      <sz val="14"/>
      <color theme="0"/>
      <name val="Sakkal Majalla"/>
    </font>
    <font>
      <b/>
      <u/>
      <sz val="14"/>
      <color theme="0"/>
      <name val="Sakkal Majalla"/>
    </font>
    <font>
      <sz val="14"/>
      <color theme="0"/>
      <name val="Sakkal Majalla"/>
    </font>
    <font>
      <sz val="11"/>
      <color theme="0"/>
      <name val="Sakkal Majalla"/>
    </font>
    <font>
      <sz val="14"/>
      <color theme="1"/>
      <name val="Sakkal Majalla"/>
    </font>
    <font>
      <b/>
      <u/>
      <sz val="16"/>
      <color theme="0"/>
      <name val="Sakkal Majalla"/>
    </font>
    <font>
      <b/>
      <sz val="16"/>
      <color rgb="FFFF0000"/>
      <name val="Sakkal Majalla"/>
    </font>
    <font>
      <b/>
      <u/>
      <sz val="12"/>
      <color theme="10"/>
      <name val="Sakkal Majalla"/>
    </font>
    <font>
      <b/>
      <sz val="16"/>
      <color rgb="FF0070C0"/>
      <name val="Sakkal Majalla"/>
    </font>
    <font>
      <b/>
      <u/>
      <sz val="12"/>
      <name val="Arial"/>
      <family val="2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u/>
      <sz val="12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14"/>
      <color rgb="FF002060"/>
      <name val="Arial"/>
      <family val="2"/>
    </font>
    <font>
      <sz val="11"/>
      <name val="Arial"/>
      <family val="2"/>
      <scheme val="minor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b/>
      <sz val="18"/>
      <color theme="0"/>
      <name val="Arial"/>
      <family val="2"/>
    </font>
    <font>
      <b/>
      <sz val="14"/>
      <color rgb="FF002060"/>
      <name val="Arial"/>
      <family val="2"/>
    </font>
    <font>
      <sz val="11"/>
      <name val="Arial"/>
      <family val="2"/>
    </font>
    <font>
      <sz val="8"/>
      <color theme="0"/>
      <name val="Arial"/>
      <family val="2"/>
    </font>
    <font>
      <b/>
      <sz val="12"/>
      <color rgb="FF002060"/>
      <name val="Arial"/>
      <family val="2"/>
    </font>
    <font>
      <sz val="10"/>
      <color theme="0"/>
      <name val="Arial"/>
      <family val="2"/>
    </font>
    <font>
      <sz val="12"/>
      <color rgb="FF002060"/>
      <name val="Arial"/>
      <family val="2"/>
    </font>
    <font>
      <b/>
      <sz val="18"/>
      <color rgb="FFFF0000"/>
      <name val="Arial"/>
      <family val="2"/>
    </font>
    <font>
      <b/>
      <sz val="14"/>
      <color theme="7" tint="0.79998168889431442"/>
      <name val="Arial"/>
      <family val="2"/>
      <scheme val="minor"/>
    </font>
    <font>
      <b/>
      <sz val="16"/>
      <color theme="0"/>
      <name val="Sakkal Majalla"/>
    </font>
    <font>
      <sz val="14"/>
      <name val="Sakkal Majalla"/>
    </font>
    <font>
      <sz val="14"/>
      <color rgb="FFFF0000"/>
      <name val="Sakkal Majalla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theme="0"/>
      <name val="Sakkal Majalla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1"/>
      <color theme="2"/>
      <name val="Arial"/>
      <family val="2"/>
    </font>
    <font>
      <b/>
      <sz val="12"/>
      <color theme="2"/>
      <name val="Arial"/>
      <family val="2"/>
    </font>
    <font>
      <b/>
      <sz val="16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  <scheme val="minor"/>
    </font>
    <font>
      <sz val="12"/>
      <color indexed="8"/>
      <name val="Calibri"/>
      <family val="2"/>
    </font>
    <font>
      <sz val="12"/>
      <color indexed="8"/>
      <name val="Arial"/>
      <family val="2"/>
    </font>
    <font>
      <sz val="11"/>
      <name val="Arial"/>
      <family val="2"/>
      <charset val="178"/>
      <scheme val="minor"/>
    </font>
    <font>
      <sz val="11"/>
      <color indexed="8"/>
      <name val="Calibri"/>
      <family val="2"/>
      <charset val="178"/>
    </font>
    <font>
      <sz val="18"/>
      <color theme="1"/>
      <name val="Arial"/>
      <family val="2"/>
      <scheme val="minor"/>
    </font>
    <font>
      <sz val="18"/>
      <name val="Arial"/>
      <family val="2"/>
      <scheme val="minor"/>
    </font>
    <font>
      <b/>
      <sz val="22"/>
      <color rgb="FFFF0000"/>
      <name val="Sakkal Majalla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855A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C00000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 style="dashDot">
        <color theme="0"/>
      </right>
      <top/>
      <bottom/>
      <diagonal/>
    </border>
    <border>
      <left style="dashDot">
        <color theme="0"/>
      </left>
      <right style="dashDot">
        <color theme="0"/>
      </right>
      <top/>
      <bottom/>
      <diagonal/>
    </border>
    <border>
      <left style="dashDotDot">
        <color theme="0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">
        <color theme="0"/>
      </left>
      <right style="dashDot">
        <color theme="0"/>
      </right>
      <top/>
      <bottom style="medium">
        <color theme="0"/>
      </bottom>
      <diagonal/>
    </border>
    <border>
      <left style="dashDot">
        <color theme="0"/>
      </left>
      <right/>
      <top/>
      <bottom/>
      <diagonal/>
    </border>
    <border>
      <left style="dashDot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dashDotDot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/>
      <diagonal/>
    </border>
    <border>
      <left style="mediumDashDot">
        <color auto="1"/>
      </left>
      <right style="mediumDashDot">
        <color auto="1"/>
      </right>
      <top/>
      <bottom/>
      <diagonal/>
    </border>
    <border>
      <left style="mediumDashDot">
        <color auto="1"/>
      </left>
      <right style="mediumDashDot">
        <color auto="1"/>
      </right>
      <top/>
      <bottom style="medium">
        <color auto="1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/>
      <top/>
      <bottom style="dashed">
        <color theme="0"/>
      </bottom>
      <diagonal/>
    </border>
    <border>
      <left/>
      <right style="medium">
        <color theme="0"/>
      </right>
      <top/>
      <bottom style="dashed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dashed">
        <color theme="0"/>
      </top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/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medium">
        <color theme="0"/>
      </bottom>
      <diagonal/>
    </border>
    <border>
      <left/>
      <right/>
      <top style="dashed">
        <color theme="0"/>
      </top>
      <bottom style="medium">
        <color theme="0"/>
      </bottom>
      <diagonal/>
    </border>
    <border>
      <left/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medium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auto="1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theme="0"/>
      </bottom>
      <diagonal/>
    </border>
    <border>
      <left/>
      <right/>
      <top style="double">
        <color auto="1"/>
      </top>
      <bottom style="thin">
        <color theme="0"/>
      </bottom>
      <diagonal/>
    </border>
    <border>
      <left/>
      <right style="dashed">
        <color theme="0"/>
      </right>
      <top style="double">
        <color auto="1"/>
      </top>
      <bottom style="thin">
        <color theme="0"/>
      </bottom>
      <diagonal/>
    </border>
    <border>
      <left style="dashed">
        <color theme="0"/>
      </left>
      <right/>
      <top style="double">
        <color auto="1"/>
      </top>
      <bottom style="thin">
        <color theme="0"/>
      </bottom>
      <diagonal/>
    </border>
    <border>
      <left/>
      <right style="double">
        <color auto="1"/>
      </right>
      <top style="double">
        <color auto="1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ashed">
        <color theme="0"/>
      </right>
      <top style="thin">
        <color theme="0"/>
      </top>
      <bottom style="double">
        <color indexed="64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double">
        <color indexed="64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/>
      <top style="thin">
        <color theme="0"/>
      </top>
      <bottom style="thin">
        <color theme="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rgb="FF3855A6"/>
      </left>
      <right/>
      <top style="thick">
        <color rgb="FF3855A6"/>
      </top>
      <bottom/>
      <diagonal/>
    </border>
    <border>
      <left/>
      <right/>
      <top style="thick">
        <color rgb="FF3855A6"/>
      </top>
      <bottom/>
      <diagonal/>
    </border>
    <border>
      <left/>
      <right style="thick">
        <color rgb="FF3855A6"/>
      </right>
      <top style="thick">
        <color rgb="FF3855A6"/>
      </top>
      <bottom/>
      <diagonal/>
    </border>
    <border>
      <left style="thick">
        <color rgb="FF3855A6"/>
      </left>
      <right/>
      <top/>
      <bottom style="thick">
        <color rgb="FF3855A6"/>
      </bottom>
      <diagonal/>
    </border>
    <border>
      <left/>
      <right/>
      <top/>
      <bottom style="thick">
        <color rgb="FF3855A6"/>
      </bottom>
      <diagonal/>
    </border>
    <border>
      <left/>
      <right style="thick">
        <color rgb="FF3855A6"/>
      </right>
      <top/>
      <bottom style="thick">
        <color rgb="FF3855A6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3">
    <xf numFmtId="0" fontId="0" fillId="0" borderId="0"/>
    <xf numFmtId="0" fontId="12" fillId="0" borderId="0" applyNumberForma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41" fillId="0" borderId="0"/>
    <xf numFmtId="0" fontId="3" fillId="0" borderId="0"/>
    <xf numFmtId="0" fontId="79" fillId="0" borderId="0"/>
    <xf numFmtId="0" fontId="79" fillId="0" borderId="0"/>
    <xf numFmtId="0" fontId="83" fillId="0" borderId="0"/>
    <xf numFmtId="0" fontId="79" fillId="0" borderId="0"/>
    <xf numFmtId="0" fontId="2" fillId="0" borderId="0"/>
    <xf numFmtId="0" fontId="79" fillId="0" borderId="0"/>
  </cellStyleXfs>
  <cellXfs count="57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17" fillId="7" borderId="13" xfId="0" applyFont="1" applyFill="1" applyBorder="1" applyAlignment="1">
      <alignment horizontal="center" vertical="center"/>
    </xf>
    <xf numFmtId="0" fontId="17" fillId="7" borderId="14" xfId="0" applyFont="1" applyFill="1" applyBorder="1" applyAlignment="1">
      <alignment horizontal="center" vertical="center"/>
    </xf>
    <xf numFmtId="0" fontId="0" fillId="5" borderId="15" xfId="0" applyFill="1" applyBorder="1" applyAlignment="1" applyProtection="1">
      <alignment wrapText="1"/>
      <protection locked="0"/>
    </xf>
    <xf numFmtId="49" fontId="0" fillId="5" borderId="15" xfId="0" applyNumberFormat="1" applyFill="1" applyBorder="1" applyAlignment="1" applyProtection="1">
      <alignment wrapText="1"/>
      <protection locked="0"/>
    </xf>
    <xf numFmtId="49" fontId="17" fillId="7" borderId="14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19" fillId="0" borderId="0" xfId="0" applyFont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14" fillId="0" borderId="0" xfId="0" applyFont="1" applyProtection="1">
      <protection hidden="1"/>
    </xf>
    <xf numFmtId="0" fontId="21" fillId="9" borderId="23" xfId="0" applyFont="1" applyFill="1" applyBorder="1" applyAlignment="1" applyProtection="1">
      <alignment horizontal="center" vertical="center"/>
      <protection hidden="1"/>
    </xf>
    <xf numFmtId="0" fontId="21" fillId="9" borderId="24" xfId="0" applyFont="1" applyFill="1" applyBorder="1" applyAlignment="1" applyProtection="1">
      <alignment horizontal="center" vertical="center"/>
      <protection hidden="1"/>
    </xf>
    <xf numFmtId="14" fontId="21" fillId="9" borderId="24" xfId="0" applyNumberFormat="1" applyFont="1" applyFill="1" applyBorder="1" applyAlignment="1" applyProtection="1">
      <alignment horizontal="center" vertical="center"/>
      <protection hidden="1"/>
    </xf>
    <xf numFmtId="14" fontId="0" fillId="0" borderId="0" xfId="0" applyNumberFormat="1" applyProtection="1">
      <protection hidden="1"/>
    </xf>
    <xf numFmtId="0" fontId="0" fillId="0" borderId="0" xfId="0" applyAlignment="1">
      <alignment wrapText="1"/>
    </xf>
    <xf numFmtId="0" fontId="27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0" fontId="32" fillId="9" borderId="63" xfId="1" applyFont="1" applyFill="1" applyBorder="1"/>
    <xf numFmtId="0" fontId="35" fillId="0" borderId="0" xfId="0" applyFont="1"/>
    <xf numFmtId="0" fontId="35" fillId="0" borderId="0" xfId="0" applyFont="1" applyAlignment="1">
      <alignment horizontal="center"/>
    </xf>
    <xf numFmtId="0" fontId="38" fillId="0" borderId="0" xfId="1" applyFont="1" applyFill="1" applyBorder="1" applyAlignment="1">
      <alignment vertical="center" wrapText="1"/>
    </xf>
    <xf numFmtId="0" fontId="38" fillId="0" borderId="0" xfId="1" applyFont="1" applyFill="1" applyAlignment="1"/>
    <xf numFmtId="0" fontId="13" fillId="0" borderId="0" xfId="0" applyFont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23" fillId="0" borderId="0" xfId="0" applyFont="1" applyAlignment="1" applyProtection="1">
      <alignment vertical="center" shrinkToFit="1"/>
      <protection hidden="1"/>
    </xf>
    <xf numFmtId="0" fontId="23" fillId="0" borderId="0" xfId="0" applyFont="1" applyProtection="1">
      <protection hidden="1"/>
    </xf>
    <xf numFmtId="0" fontId="17" fillId="7" borderId="108" xfId="0" applyFont="1" applyFill="1" applyBorder="1" applyAlignment="1">
      <alignment horizontal="center" vertical="center"/>
    </xf>
    <xf numFmtId="0" fontId="47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 shrinkToFit="1"/>
      <protection hidden="1"/>
    </xf>
    <xf numFmtId="0" fontId="23" fillId="0" borderId="0" xfId="0" applyFont="1" applyAlignment="1" applyProtection="1">
      <alignment horizontal="center" vertical="center" shrinkToFit="1"/>
      <protection hidden="1"/>
    </xf>
    <xf numFmtId="0" fontId="43" fillId="0" borderId="0" xfId="1" applyFont="1" applyFill="1" applyBorder="1" applyAlignment="1" applyProtection="1">
      <alignment vertical="center"/>
      <protection hidden="1"/>
    </xf>
    <xf numFmtId="0" fontId="43" fillId="0" borderId="0" xfId="1" applyFont="1" applyFill="1" applyBorder="1" applyAlignment="1" applyProtection="1">
      <alignment vertical="center" wrapText="1"/>
      <protection hidden="1"/>
    </xf>
    <xf numFmtId="0" fontId="44" fillId="0" borderId="0" xfId="1" applyFont="1" applyFill="1" applyBorder="1" applyAlignment="1" applyProtection="1">
      <alignment vertical="center" wrapText="1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0" borderId="0" xfId="0" applyFont="1" applyProtection="1"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vertical="center" wrapText="1"/>
      <protection hidden="1"/>
    </xf>
    <xf numFmtId="0" fontId="48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right" vertical="center"/>
      <protection hidden="1"/>
    </xf>
    <xf numFmtId="0" fontId="49" fillId="0" borderId="0" xfId="1" applyFont="1" applyFill="1" applyBorder="1" applyProtection="1">
      <protection hidden="1"/>
    </xf>
    <xf numFmtId="0" fontId="25" fillId="0" borderId="0" xfId="0" applyFont="1" applyAlignment="1" applyProtection="1">
      <alignment horizontal="center" vertical="center" wrapText="1"/>
      <protection hidden="1"/>
    </xf>
    <xf numFmtId="0" fontId="45" fillId="0" borderId="0" xfId="0" applyFont="1" applyAlignment="1" applyProtection="1">
      <alignment shrinkToFit="1"/>
      <protection hidden="1"/>
    </xf>
    <xf numFmtId="0" fontId="50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 shrinkToFi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right"/>
      <protection hidden="1"/>
    </xf>
    <xf numFmtId="0" fontId="52" fillId="0" borderId="0" xfId="1" applyFont="1" applyFill="1" applyBorder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3" fillId="0" borderId="22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50" fillId="0" borderId="0" xfId="0" applyFont="1" applyProtection="1">
      <protection hidden="1"/>
    </xf>
    <xf numFmtId="0" fontId="58" fillId="0" borderId="0" xfId="0" applyFont="1" applyProtection="1">
      <protection hidden="1"/>
    </xf>
    <xf numFmtId="0" fontId="60" fillId="0" borderId="0" xfId="0" applyFont="1" applyProtection="1">
      <protection hidden="1"/>
    </xf>
    <xf numFmtId="0" fontId="59" fillId="0" borderId="0" xfId="0" applyFont="1" applyProtection="1">
      <protection hidden="1"/>
    </xf>
    <xf numFmtId="0" fontId="59" fillId="0" borderId="0" xfId="0" applyFont="1" applyAlignment="1" applyProtection="1">
      <alignment shrinkToFit="1"/>
      <protection hidden="1"/>
    </xf>
    <xf numFmtId="0" fontId="18" fillId="0" borderId="75" xfId="0" applyFont="1" applyBorder="1" applyAlignment="1" applyProtection="1">
      <alignment horizontal="center" vertical="center"/>
      <protection hidden="1"/>
    </xf>
    <xf numFmtId="0" fontId="18" fillId="16" borderId="75" xfId="0" applyFont="1" applyFill="1" applyBorder="1" applyAlignment="1" applyProtection="1">
      <alignment horizontal="center" vertical="center"/>
      <protection hidden="1"/>
    </xf>
    <xf numFmtId="0" fontId="61" fillId="0" borderId="0" xfId="0" applyFont="1" applyProtection="1">
      <protection hidden="1"/>
    </xf>
    <xf numFmtId="0" fontId="57" fillId="14" borderId="75" xfId="0" applyFont="1" applyFill="1" applyBorder="1" applyAlignment="1" applyProtection="1">
      <alignment horizontal="center" vertical="center"/>
      <protection hidden="1"/>
    </xf>
    <xf numFmtId="0" fontId="57" fillId="16" borderId="75" xfId="0" applyFont="1" applyFill="1" applyBorder="1" applyAlignment="1" applyProtection="1">
      <alignment horizontal="center" vertical="center"/>
      <protection hidden="1"/>
    </xf>
    <xf numFmtId="0" fontId="57" fillId="16" borderId="75" xfId="0" applyFont="1" applyFill="1" applyBorder="1" applyAlignment="1" applyProtection="1">
      <alignment horizontal="center" vertical="center"/>
      <protection locked="0" hidden="1"/>
    </xf>
    <xf numFmtId="0" fontId="44" fillId="0" borderId="0" xfId="0" applyFont="1" applyProtection="1"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0" fillId="15" borderId="0" xfId="0" applyFill="1" applyProtection="1">
      <protection hidden="1"/>
    </xf>
    <xf numFmtId="0" fontId="0" fillId="15" borderId="0" xfId="0" applyFill="1" applyAlignment="1" applyProtection="1">
      <alignment horizontal="center" vertical="center"/>
      <protection hidden="1"/>
    </xf>
    <xf numFmtId="0" fontId="69" fillId="0" borderId="8" xfId="0" applyFont="1" applyBorder="1" applyAlignment="1" applyProtection="1">
      <alignment horizontal="right" vertical="center" shrinkToFit="1"/>
      <protection hidden="1"/>
    </xf>
    <xf numFmtId="0" fontId="72" fillId="0" borderId="0" xfId="0" applyFont="1" applyAlignment="1" applyProtection="1">
      <alignment horizontal="center" vertical="center" shrinkToFit="1"/>
      <protection hidden="1"/>
    </xf>
    <xf numFmtId="0" fontId="70" fillId="0" borderId="83" xfId="0" applyFont="1" applyBorder="1" applyAlignment="1" applyProtection="1">
      <alignment horizontal="center" vertical="center" shrinkToFit="1"/>
      <protection hidden="1"/>
    </xf>
    <xf numFmtId="0" fontId="70" fillId="2" borderId="0" xfId="0" applyFont="1" applyFill="1" applyAlignment="1" applyProtection="1">
      <alignment horizontal="center" vertical="center" shrinkToFit="1"/>
      <protection hidden="1"/>
    </xf>
    <xf numFmtId="0" fontId="61" fillId="0" borderId="0" xfId="0" applyFont="1" applyAlignment="1" applyProtection="1">
      <alignment horizontal="center" vertical="center" shrinkToFit="1"/>
      <protection hidden="1"/>
    </xf>
    <xf numFmtId="0" fontId="70" fillId="0" borderId="80" xfId="0" applyFont="1" applyBorder="1" applyAlignment="1" applyProtection="1">
      <alignment horizontal="center" vertical="center" shrinkToFit="1"/>
      <protection hidden="1"/>
    </xf>
    <xf numFmtId="0" fontId="72" fillId="0" borderId="16" xfId="0" applyFont="1" applyBorder="1" applyAlignment="1" applyProtection="1">
      <alignment horizontal="center" vertical="center" shrinkToFit="1"/>
      <protection hidden="1"/>
    </xf>
    <xf numFmtId="0" fontId="72" fillId="0" borderId="82" xfId="0" applyFont="1" applyBorder="1" applyAlignment="1" applyProtection="1">
      <alignment horizontal="center" vertical="center" shrinkToFit="1"/>
      <protection hidden="1"/>
    </xf>
    <xf numFmtId="0" fontId="72" fillId="0" borderId="81" xfId="0" applyFont="1" applyBorder="1" applyAlignment="1" applyProtection="1">
      <alignment horizontal="center" vertical="center" shrinkToFit="1"/>
      <protection hidden="1"/>
    </xf>
    <xf numFmtId="0" fontId="70" fillId="0" borderId="12" xfId="0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 applyProtection="1">
      <alignment vertical="center" shrinkToFit="1"/>
      <protection hidden="1"/>
    </xf>
    <xf numFmtId="0" fontId="72" fillId="0" borderId="0" xfId="0" applyFont="1" applyAlignment="1" applyProtection="1">
      <alignment shrinkToFit="1"/>
      <protection hidden="1"/>
    </xf>
    <xf numFmtId="0" fontId="72" fillId="3" borderId="7" xfId="0" applyFont="1" applyFill="1" applyBorder="1" applyAlignment="1" applyProtection="1">
      <alignment vertical="center" shrinkToFit="1"/>
      <protection hidden="1"/>
    </xf>
    <xf numFmtId="0" fontId="72" fillId="3" borderId="109" xfId="0" applyFont="1" applyFill="1" applyBorder="1" applyAlignment="1" applyProtection="1">
      <alignment vertical="center" shrinkToFit="1"/>
      <protection hidden="1"/>
    </xf>
    <xf numFmtId="0" fontId="69" fillId="16" borderId="0" xfId="0" applyFont="1" applyFill="1" applyAlignment="1" applyProtection="1">
      <alignment horizontal="center" vertical="center" shrinkToFit="1"/>
      <protection hidden="1"/>
    </xf>
    <xf numFmtId="165" fontId="69" fillId="16" borderId="0" xfId="0" applyNumberFormat="1" applyFont="1" applyFill="1" applyAlignment="1" applyProtection="1">
      <alignment horizontal="center" vertical="center" shrinkToFit="1"/>
      <protection hidden="1"/>
    </xf>
    <xf numFmtId="165" fontId="69" fillId="16" borderId="112" xfId="0" applyNumberFormat="1" applyFont="1" applyFill="1" applyBorder="1" applyAlignment="1" applyProtection="1">
      <alignment horizontal="center" vertical="center" shrinkToFit="1"/>
      <protection hidden="1"/>
    </xf>
    <xf numFmtId="0" fontId="73" fillId="6" borderId="113" xfId="0" applyFont="1" applyFill="1" applyBorder="1" applyAlignment="1" applyProtection="1">
      <alignment horizontal="center" vertical="center" shrinkToFit="1"/>
      <protection hidden="1"/>
    </xf>
    <xf numFmtId="0" fontId="70" fillId="0" borderId="44" xfId="0" applyFont="1" applyBorder="1" applyAlignment="1" applyProtection="1">
      <alignment vertical="center" textRotation="90" shrinkToFit="1"/>
      <protection hidden="1"/>
    </xf>
    <xf numFmtId="0" fontId="72" fillId="0" borderId="44" xfId="0" applyFont="1" applyBorder="1" applyAlignment="1" applyProtection="1">
      <alignment horizontal="center" vertical="center" shrinkToFit="1"/>
      <protection hidden="1"/>
    </xf>
    <xf numFmtId="0" fontId="70" fillId="0" borderId="45" xfId="0" applyFont="1" applyBorder="1" applyAlignment="1" applyProtection="1">
      <alignment vertical="center" textRotation="90" shrinkToFit="1"/>
      <protection hidden="1"/>
    </xf>
    <xf numFmtId="0" fontId="72" fillId="0" borderId="45" xfId="0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 applyProtection="1">
      <alignment vertical="center" shrinkToFit="1"/>
      <protection hidden="1"/>
    </xf>
    <xf numFmtId="0" fontId="72" fillId="0" borderId="0" xfId="0" applyFont="1" applyProtection="1">
      <protection hidden="1"/>
    </xf>
    <xf numFmtId="0" fontId="72" fillId="0" borderId="117" xfId="0" applyFont="1" applyBorder="1" applyProtection="1">
      <protection hidden="1"/>
    </xf>
    <xf numFmtId="0" fontId="75" fillId="0" borderId="48" xfId="0" applyFont="1" applyBorder="1" applyAlignment="1">
      <alignment horizontal="center" vertical="center"/>
    </xf>
    <xf numFmtId="0" fontId="73" fillId="6" borderId="6" xfId="0" applyFont="1" applyFill="1" applyBorder="1" applyAlignment="1" applyProtection="1">
      <alignment horizontal="center" vertical="center" shrinkToFit="1"/>
      <protection hidden="1"/>
    </xf>
    <xf numFmtId="0" fontId="9" fillId="3" borderId="7" xfId="0" applyFont="1" applyFill="1" applyBorder="1" applyAlignment="1" applyProtection="1">
      <alignment horizontal="center" vertical="center" shrinkToFit="1"/>
      <protection hidden="1"/>
    </xf>
    <xf numFmtId="0" fontId="72" fillId="0" borderId="7" xfId="0" applyFont="1" applyBorder="1" applyAlignment="1" applyProtection="1">
      <alignment horizontal="center" vertical="center" shrinkToFit="1"/>
      <protection hidden="1"/>
    </xf>
    <xf numFmtId="0" fontId="70" fillId="0" borderId="0" xfId="0" applyFont="1" applyAlignment="1" applyProtection="1">
      <alignment horizontal="center" vertical="center" shrinkToFit="1"/>
      <protection hidden="1"/>
    </xf>
    <xf numFmtId="0" fontId="70" fillId="0" borderId="44" xfId="0" applyFont="1" applyBorder="1" applyAlignment="1" applyProtection="1">
      <alignment horizontal="center" vertical="top" shrinkToFit="1"/>
      <protection hidden="1"/>
    </xf>
    <xf numFmtId="0" fontId="70" fillId="0" borderId="45" xfId="0" applyFont="1" applyBorder="1" applyAlignment="1" applyProtection="1">
      <alignment horizontal="center" vertical="top" shrinkToFit="1"/>
      <protection hidden="1"/>
    </xf>
    <xf numFmtId="0" fontId="69" fillId="0" borderId="7" xfId="0" applyFont="1" applyBorder="1" applyAlignment="1" applyProtection="1">
      <alignment horizontal="right" vertical="center" shrinkToFit="1"/>
      <protection hidden="1"/>
    </xf>
    <xf numFmtId="0" fontId="70" fillId="0" borderId="7" xfId="0" applyFont="1" applyBorder="1" applyAlignment="1" applyProtection="1">
      <alignment horizontal="right" vertical="center" shrinkToFit="1"/>
      <protection hidden="1"/>
    </xf>
    <xf numFmtId="0" fontId="70" fillId="0" borderId="9" xfId="0" applyFont="1" applyBorder="1" applyAlignment="1" applyProtection="1">
      <alignment horizontal="center" vertical="center" shrinkToFit="1"/>
      <protection hidden="1"/>
    </xf>
    <xf numFmtId="0" fontId="70" fillId="0" borderId="7" xfId="0" applyFont="1" applyBorder="1" applyAlignment="1" applyProtection="1">
      <alignment horizontal="left" vertical="center" shrinkToFit="1"/>
      <protection hidden="1"/>
    </xf>
    <xf numFmtId="0" fontId="68" fillId="0" borderId="0" xfId="0" applyFont="1" applyAlignment="1">
      <alignment shrinkToFit="1"/>
    </xf>
    <xf numFmtId="49" fontId="68" fillId="0" borderId="0" xfId="0" applyNumberFormat="1" applyFont="1" applyAlignment="1">
      <alignment shrinkToFit="1"/>
    </xf>
    <xf numFmtId="0" fontId="16" fillId="0" borderId="0" xfId="0" applyFont="1" applyAlignment="1">
      <alignment vertical="center"/>
    </xf>
    <xf numFmtId="0" fontId="20" fillId="9" borderId="23" xfId="0" applyFont="1" applyFill="1" applyBorder="1" applyAlignment="1">
      <alignment horizontal="center" vertical="center"/>
    </xf>
    <xf numFmtId="0" fontId="20" fillId="9" borderId="24" xfId="0" applyFont="1" applyFill="1" applyBorder="1" applyAlignment="1">
      <alignment horizontal="center" vertical="center"/>
    </xf>
    <xf numFmtId="14" fontId="20" fillId="9" borderId="24" xfId="0" applyNumberFormat="1" applyFont="1" applyFill="1" applyBorder="1" applyAlignment="1">
      <alignment horizontal="center" vertical="center"/>
    </xf>
    <xf numFmtId="49" fontId="20" fillId="9" borderId="24" xfId="0" applyNumberFormat="1" applyFont="1" applyFill="1" applyBorder="1" applyAlignment="1">
      <alignment horizontal="center" vertical="center"/>
    </xf>
    <xf numFmtId="0" fontId="66" fillId="16" borderId="25" xfId="0" applyFont="1" applyFill="1" applyBorder="1" applyAlignment="1">
      <alignment horizontal="center"/>
    </xf>
    <xf numFmtId="164" fontId="66" fillId="16" borderId="25" xfId="0" applyNumberFormat="1" applyFont="1" applyFill="1" applyBorder="1" applyAlignment="1">
      <alignment horizontal="center"/>
    </xf>
    <xf numFmtId="49" fontId="66" fillId="16" borderId="25" xfId="0" applyNumberFormat="1" applyFont="1" applyFill="1" applyBorder="1" applyAlignment="1">
      <alignment horizontal="center"/>
    </xf>
    <xf numFmtId="0" fontId="66" fillId="16" borderId="26" xfId="0" applyFont="1" applyFill="1" applyBorder="1" applyAlignment="1">
      <alignment horizontal="center"/>
    </xf>
    <xf numFmtId="0" fontId="66" fillId="16" borderId="32" xfId="0" applyFont="1" applyFill="1" applyBorder="1" applyAlignment="1">
      <alignment horizontal="center"/>
    </xf>
    <xf numFmtId="0" fontId="66" fillId="16" borderId="27" xfId="0" applyFont="1" applyFill="1" applyBorder="1" applyAlignment="1">
      <alignment horizontal="center"/>
    </xf>
    <xf numFmtId="0" fontId="66" fillId="16" borderId="134" xfId="0" applyFont="1" applyFill="1" applyBorder="1" applyAlignment="1">
      <alignment horizontal="center"/>
    </xf>
    <xf numFmtId="0" fontId="29" fillId="20" borderId="135" xfId="0" applyFont="1" applyFill="1" applyBorder="1" applyAlignment="1">
      <alignment horizontal="center" vertical="center"/>
    </xf>
    <xf numFmtId="0" fontId="66" fillId="7" borderId="15" xfId="0" applyFont="1" applyFill="1" applyBorder="1" applyAlignment="1">
      <alignment horizontal="center" vertical="center"/>
    </xf>
    <xf numFmtId="0" fontId="29" fillId="20" borderId="15" xfId="0" applyFont="1" applyFill="1" applyBorder="1" applyAlignment="1">
      <alignment horizontal="center" vertical="center"/>
    </xf>
    <xf numFmtId="0" fontId="66" fillId="7" borderId="128" xfId="0" applyFont="1" applyFill="1" applyBorder="1" applyAlignment="1">
      <alignment horizontal="center" vertical="center"/>
    </xf>
    <xf numFmtId="0" fontId="29" fillId="20" borderId="127" xfId="0" applyFont="1" applyFill="1" applyBorder="1" applyAlignment="1">
      <alignment horizontal="center" vertical="center"/>
    </xf>
    <xf numFmtId="0" fontId="66" fillId="7" borderId="136" xfId="0" applyFont="1" applyFill="1" applyBorder="1" applyAlignment="1">
      <alignment horizontal="center" vertical="center"/>
    </xf>
    <xf numFmtId="0" fontId="53" fillId="0" borderId="0" xfId="0" applyFont="1"/>
    <xf numFmtId="0" fontId="66" fillId="3" borderId="127" xfId="0" applyFont="1" applyFill="1" applyBorder="1" applyAlignment="1">
      <alignment horizontal="center" vertical="center"/>
    </xf>
    <xf numFmtId="0" fontId="66" fillId="3" borderId="15" xfId="0" applyFont="1" applyFill="1" applyBorder="1" applyAlignment="1">
      <alignment horizontal="center" vertical="center"/>
    </xf>
    <xf numFmtId="1" fontId="66" fillId="3" borderId="128" xfId="0" applyNumberFormat="1" applyFont="1" applyFill="1" applyBorder="1" applyAlignment="1">
      <alignment horizontal="center"/>
    </xf>
    <xf numFmtId="0" fontId="66" fillId="3" borderId="128" xfId="0" applyFont="1" applyFill="1" applyBorder="1" applyAlignment="1">
      <alignment horizontal="center"/>
    </xf>
    <xf numFmtId="0" fontId="66" fillId="3" borderId="127" xfId="0" applyFont="1" applyFill="1" applyBorder="1" applyAlignment="1">
      <alignment horizontal="center"/>
    </xf>
    <xf numFmtId="0" fontId="66" fillId="3" borderId="15" xfId="0" applyFont="1" applyFill="1" applyBorder="1" applyAlignment="1">
      <alignment horizontal="center"/>
    </xf>
    <xf numFmtId="0" fontId="67" fillId="3" borderId="15" xfId="0" applyFont="1" applyFill="1" applyBorder="1" applyAlignment="1">
      <alignment horizontal="center"/>
    </xf>
    <xf numFmtId="0" fontId="66" fillId="3" borderId="15" xfId="0" applyFont="1" applyFill="1" applyBorder="1"/>
    <xf numFmtId="0" fontId="66" fillId="3" borderId="128" xfId="0" applyFont="1" applyFill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 applyProtection="1">
      <alignment wrapText="1"/>
      <protection locked="0"/>
    </xf>
    <xf numFmtId="0" fontId="53" fillId="0" borderId="0" xfId="0" applyFont="1" applyAlignment="1">
      <alignment wrapText="1"/>
    </xf>
    <xf numFmtId="0" fontId="76" fillId="21" borderId="0" xfId="0" applyFont="1" applyFill="1" applyAlignment="1">
      <alignment horizontal="center" vertical="center"/>
    </xf>
    <xf numFmtId="0" fontId="68" fillId="0" borderId="0" xfId="0" applyFont="1" applyProtection="1">
      <protection hidden="1"/>
    </xf>
    <xf numFmtId="0" fontId="77" fillId="0" borderId="0" xfId="0" applyFont="1" applyProtection="1">
      <protection hidden="1"/>
    </xf>
    <xf numFmtId="0" fontId="69" fillId="0" borderId="0" xfId="0" applyFont="1" applyProtection="1">
      <protection hidden="1"/>
    </xf>
    <xf numFmtId="0" fontId="78" fillId="0" borderId="0" xfId="0" applyFont="1" applyAlignment="1" applyProtection="1">
      <alignment vertical="center"/>
      <protection hidden="1"/>
    </xf>
    <xf numFmtId="0" fontId="74" fillId="0" borderId="0" xfId="0" applyFont="1" applyAlignment="1" applyProtection="1">
      <alignment vertical="center" shrinkToFit="1"/>
      <protection hidden="1"/>
    </xf>
    <xf numFmtId="0" fontId="12" fillId="0" borderId="0" xfId="1"/>
    <xf numFmtId="0" fontId="77" fillId="0" borderId="0" xfId="0" applyFont="1" applyAlignment="1" applyProtection="1">
      <alignment vertical="center"/>
      <protection hidden="1"/>
    </xf>
    <xf numFmtId="0" fontId="69" fillId="0" borderId="0" xfId="0" applyFont="1" applyAlignment="1" applyProtection="1">
      <alignment vertical="center"/>
      <protection hidden="1"/>
    </xf>
    <xf numFmtId="0" fontId="78" fillId="18" borderId="0" xfId="0" applyFont="1" applyFill="1" applyAlignment="1" applyProtection="1">
      <alignment horizontal="center" vertical="center" wrapText="1"/>
      <protection hidden="1"/>
    </xf>
    <xf numFmtId="0" fontId="78" fillId="14" borderId="77" xfId="0" applyFont="1" applyFill="1" applyBorder="1" applyAlignment="1" applyProtection="1">
      <alignment horizontal="center" vertical="center"/>
      <protection hidden="1"/>
    </xf>
    <xf numFmtId="0" fontId="80" fillId="0" borderId="0" xfId="0" applyFont="1" applyProtection="1">
      <protection hidden="1"/>
    </xf>
    <xf numFmtId="0" fontId="77" fillId="0" borderId="0" xfId="0" applyFont="1" applyAlignment="1" applyProtection="1">
      <alignment vertical="center" textRotation="90"/>
      <protection hidden="1"/>
    </xf>
    <xf numFmtId="0" fontId="81" fillId="0" borderId="0" xfId="0" applyFont="1" applyAlignment="1" applyProtection="1">
      <alignment shrinkToFit="1"/>
      <protection hidden="1"/>
    </xf>
    <xf numFmtId="0" fontId="82" fillId="0" borderId="0" xfId="0" applyFont="1" applyAlignment="1" applyProtection="1">
      <alignment vertical="center"/>
      <protection hidden="1"/>
    </xf>
    <xf numFmtId="0" fontId="74" fillId="0" borderId="0" xfId="0" applyFont="1" applyAlignment="1" applyProtection="1">
      <alignment vertical="center"/>
      <protection hidden="1"/>
    </xf>
    <xf numFmtId="0" fontId="17" fillId="7" borderId="13" xfId="0" applyFont="1" applyFill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4" borderId="2" xfId="0" applyFont="1" applyFill="1" applyBorder="1" applyAlignment="1" applyProtection="1">
      <alignment horizontal="center" vertical="center"/>
      <protection hidden="1"/>
    </xf>
    <xf numFmtId="0" fontId="7" fillId="4" borderId="43" xfId="0" applyFont="1" applyFill="1" applyBorder="1" applyAlignment="1" applyProtection="1">
      <alignment horizontal="center" vertical="center"/>
      <protection hidden="1"/>
    </xf>
    <xf numFmtId="0" fontId="7" fillId="4" borderId="49" xfId="0" applyFont="1" applyFill="1" applyBorder="1" applyAlignment="1" applyProtection="1">
      <alignment horizontal="center" vertical="center"/>
      <protection hidden="1"/>
    </xf>
    <xf numFmtId="0" fontId="58" fillId="4" borderId="43" xfId="0" applyFont="1" applyFill="1" applyBorder="1" applyAlignment="1" applyProtection="1">
      <alignment horizontal="center" vertical="center"/>
      <protection hidden="1"/>
    </xf>
    <xf numFmtId="0" fontId="58" fillId="4" borderId="49" xfId="0" applyFont="1" applyFill="1" applyBorder="1" applyAlignment="1" applyProtection="1">
      <alignment horizontal="center" vertical="center"/>
      <protection hidden="1"/>
    </xf>
    <xf numFmtId="0" fontId="58" fillId="4" borderId="74" xfId="0" applyFont="1" applyFill="1" applyBorder="1" applyAlignment="1" applyProtection="1">
      <alignment horizontal="center" vertical="center"/>
      <protection hidden="1"/>
    </xf>
    <xf numFmtId="0" fontId="58" fillId="4" borderId="2" xfId="0" applyFont="1" applyFill="1" applyBorder="1" applyAlignment="1" applyProtection="1">
      <alignment horizontal="center" vertical="center"/>
      <protection hidden="1"/>
    </xf>
    <xf numFmtId="0" fontId="7" fillId="4" borderId="74" xfId="0" applyFont="1" applyFill="1" applyBorder="1" applyAlignment="1" applyProtection="1">
      <alignment horizontal="center" vertical="center"/>
      <protection hidden="1"/>
    </xf>
    <xf numFmtId="2" fontId="66" fillId="16" borderId="32" xfId="0" applyNumberFormat="1" applyFont="1" applyFill="1" applyBorder="1" applyAlignment="1">
      <alignment horizontal="center"/>
    </xf>
    <xf numFmtId="0" fontId="0" fillId="5" borderId="109" xfId="0" applyFill="1" applyBorder="1" applyAlignment="1" applyProtection="1">
      <alignment wrapText="1"/>
      <protection locked="0" hidden="1"/>
    </xf>
    <xf numFmtId="0" fontId="17" fillId="7" borderId="13" xfId="0" applyFont="1" applyFill="1" applyBorder="1" applyAlignment="1" applyProtection="1">
      <alignment horizontal="center" vertical="center"/>
      <protection locked="0" hidden="1"/>
    </xf>
    <xf numFmtId="0" fontId="11" fillId="21" borderId="0" xfId="0" applyFont="1" applyFill="1" applyAlignment="1" applyProtection="1">
      <alignment wrapText="1"/>
      <protection locked="0" hidden="1"/>
    </xf>
    <xf numFmtId="0" fontId="0" fillId="0" borderId="0" xfId="0" applyAlignment="1" applyProtection="1">
      <alignment wrapText="1"/>
      <protection locked="0" hidden="1"/>
    </xf>
    <xf numFmtId="0" fontId="0" fillId="5" borderId="15" xfId="0" applyFill="1" applyBorder="1" applyAlignment="1" applyProtection="1">
      <alignment wrapText="1"/>
      <protection locked="0" hidden="1"/>
    </xf>
    <xf numFmtId="0" fontId="0" fillId="0" borderId="0" xfId="0" applyProtection="1">
      <protection locked="0" hidden="1"/>
    </xf>
    <xf numFmtId="0" fontId="17" fillId="7" borderId="15" xfId="0" applyFont="1" applyFill="1" applyBorder="1" applyAlignment="1" applyProtection="1">
      <alignment horizontal="center" vertical="center"/>
      <protection locked="0" hidden="1"/>
    </xf>
    <xf numFmtId="0" fontId="5" fillId="7" borderId="15" xfId="0" applyFont="1" applyFill="1" applyBorder="1" applyAlignment="1" applyProtection="1">
      <alignment horizontal="center" vertical="center"/>
      <protection locked="0" hidden="1"/>
    </xf>
    <xf numFmtId="166" fontId="0" fillId="5" borderId="109" xfId="0" applyNumberFormat="1" applyFill="1" applyBorder="1" applyAlignment="1" applyProtection="1">
      <alignment wrapText="1"/>
      <protection locked="0" hidden="1"/>
    </xf>
    <xf numFmtId="166" fontId="0" fillId="5" borderId="15" xfId="0" applyNumberFormat="1" applyFill="1" applyBorder="1" applyAlignment="1" applyProtection="1">
      <alignment wrapText="1"/>
      <protection locked="0" hidden="1"/>
    </xf>
    <xf numFmtId="0" fontId="84" fillId="14" borderId="75" xfId="0" applyFont="1" applyFill="1" applyBorder="1" applyAlignment="1" applyProtection="1">
      <alignment horizontal="center" vertical="center"/>
      <protection hidden="1"/>
    </xf>
    <xf numFmtId="0" fontId="84" fillId="16" borderId="75" xfId="0" applyFont="1" applyFill="1" applyBorder="1" applyAlignment="1" applyProtection="1">
      <alignment horizontal="center" vertical="center"/>
      <protection locked="0" hidden="1"/>
    </xf>
    <xf numFmtId="0" fontId="0" fillId="22" borderId="0" xfId="0" applyFill="1" applyAlignment="1" applyProtection="1">
      <alignment horizontal="center" vertical="center" wrapText="1"/>
      <protection hidden="1"/>
    </xf>
    <xf numFmtId="0" fontId="85" fillId="0" borderId="0" xfId="0" applyFont="1" applyProtection="1">
      <protection hidden="1"/>
    </xf>
    <xf numFmtId="0" fontId="86" fillId="0" borderId="0" xfId="0" applyFont="1" applyAlignment="1" applyProtection="1">
      <alignment vertical="center"/>
      <protection hidden="1"/>
    </xf>
    <xf numFmtId="0" fontId="88" fillId="0" borderId="22" xfId="0" applyFont="1" applyBorder="1" applyAlignment="1" applyProtection="1">
      <alignment horizontal="center" vertical="center"/>
      <protection hidden="1"/>
    </xf>
    <xf numFmtId="0" fontId="88" fillId="0" borderId="0" xfId="0" applyFont="1" applyAlignment="1" applyProtection="1">
      <alignment horizontal="center" vertical="center"/>
      <protection hidden="1"/>
    </xf>
    <xf numFmtId="0" fontId="88" fillId="0" borderId="0" xfId="0" applyFont="1" applyAlignment="1" applyProtection="1">
      <alignment vertical="center"/>
      <protection hidden="1"/>
    </xf>
    <xf numFmtId="0" fontId="88" fillId="0" borderId="0" xfId="0" applyFont="1" applyAlignment="1" applyProtection="1">
      <alignment vertical="center" shrinkToFit="1"/>
      <protection hidden="1"/>
    </xf>
    <xf numFmtId="0" fontId="55" fillId="0" borderId="0" xfId="0" applyFont="1" applyProtection="1">
      <protection hidden="1"/>
    </xf>
    <xf numFmtId="0" fontId="55" fillId="0" borderId="0" xfId="0" applyFont="1" applyAlignment="1" applyProtection="1">
      <alignment horizontal="center"/>
      <protection hidden="1"/>
    </xf>
    <xf numFmtId="0" fontId="89" fillId="0" borderId="0" xfId="0" applyFont="1" applyAlignment="1" applyProtection="1">
      <alignment horizontal="center" vertical="center"/>
      <protection hidden="1"/>
    </xf>
    <xf numFmtId="0" fontId="89" fillId="0" borderId="0" xfId="0" applyFont="1" applyAlignment="1" applyProtection="1">
      <alignment vertical="center"/>
      <protection hidden="1"/>
    </xf>
    <xf numFmtId="0" fontId="4" fillId="21" borderId="0" xfId="0" applyFont="1" applyFill="1" applyAlignment="1" applyProtection="1">
      <alignment horizontal="center" vertical="center"/>
      <protection hidden="1"/>
    </xf>
    <xf numFmtId="0" fontId="58" fillId="21" borderId="0" xfId="0" applyFont="1" applyFill="1" applyProtection="1">
      <protection hidden="1"/>
    </xf>
    <xf numFmtId="0" fontId="4" fillId="21" borderId="0" xfId="0" applyFont="1" applyFill="1" applyAlignment="1" applyProtection="1">
      <alignment vertical="center" shrinkToFit="1"/>
      <protection hidden="1"/>
    </xf>
    <xf numFmtId="0" fontId="4" fillId="21" borderId="0" xfId="0" applyFont="1" applyFill="1" applyProtection="1">
      <protection hidden="1"/>
    </xf>
    <xf numFmtId="0" fontId="4" fillId="21" borderId="0" xfId="0" applyFont="1" applyFill="1" applyAlignment="1" applyProtection="1">
      <alignment vertical="center"/>
      <protection hidden="1"/>
    </xf>
    <xf numFmtId="0" fontId="84" fillId="21" borderId="0" xfId="0" applyFont="1" applyFill="1" applyAlignment="1" applyProtection="1">
      <alignment vertical="center"/>
      <protection hidden="1"/>
    </xf>
    <xf numFmtId="0" fontId="70" fillId="21" borderId="0" xfId="0" applyFont="1" applyFill="1" applyProtection="1">
      <protection hidden="1"/>
    </xf>
    <xf numFmtId="0" fontId="7" fillId="21" borderId="0" xfId="0" applyFont="1" applyFill="1" applyAlignment="1" applyProtection="1">
      <alignment shrinkToFit="1"/>
      <protection hidden="1"/>
    </xf>
    <xf numFmtId="0" fontId="6" fillId="21" borderId="0" xfId="0" applyFont="1" applyFill="1" applyAlignment="1" applyProtection="1">
      <alignment vertical="center"/>
      <protection hidden="1"/>
    </xf>
    <xf numFmtId="0" fontId="9" fillId="21" borderId="0" xfId="0" applyFont="1" applyFill="1" applyProtection="1">
      <protection hidden="1"/>
    </xf>
    <xf numFmtId="0" fontId="87" fillId="21" borderId="0" xfId="0" applyFont="1" applyFill="1" applyAlignment="1" applyProtection="1">
      <alignment vertical="center"/>
      <protection hidden="1"/>
    </xf>
    <xf numFmtId="0" fontId="87" fillId="21" borderId="0" xfId="0" applyFont="1" applyFill="1" applyAlignment="1" applyProtection="1">
      <alignment vertical="center" shrinkToFit="1"/>
      <protection hidden="1"/>
    </xf>
    <xf numFmtId="0" fontId="87" fillId="21" borderId="0" xfId="0" applyFont="1" applyFill="1" applyProtection="1">
      <protection hidden="1"/>
    </xf>
    <xf numFmtId="0" fontId="70" fillId="21" borderId="0" xfId="0" applyFont="1" applyFill="1" applyAlignment="1" applyProtection="1">
      <alignment horizontal="center" vertical="center"/>
      <protection hidden="1"/>
    </xf>
    <xf numFmtId="0" fontId="84" fillId="21" borderId="0" xfId="0" applyFont="1" applyFill="1" applyAlignment="1" applyProtection="1">
      <alignment horizontal="right" vertical="center"/>
      <protection hidden="1"/>
    </xf>
    <xf numFmtId="0" fontId="8" fillId="21" borderId="0" xfId="0" applyFont="1" applyFill="1" applyAlignment="1" applyProtection="1">
      <alignment vertical="center"/>
      <protection hidden="1"/>
    </xf>
    <xf numFmtId="0" fontId="53" fillId="21" borderId="0" xfId="0" applyFont="1" applyFill="1"/>
    <xf numFmtId="0" fontId="58" fillId="21" borderId="0" xfId="0" applyFont="1" applyFill="1" applyAlignment="1" applyProtection="1">
      <alignment vertical="center"/>
      <protection hidden="1"/>
    </xf>
    <xf numFmtId="0" fontId="87" fillId="21" borderId="0" xfId="0" applyFont="1" applyFill="1" applyAlignment="1" applyProtection="1">
      <alignment horizontal="center" vertical="center"/>
      <protection hidden="1"/>
    </xf>
    <xf numFmtId="0" fontId="87" fillId="21" borderId="0" xfId="0" applyFont="1" applyFill="1" applyAlignment="1" applyProtection="1">
      <alignment horizontal="right"/>
      <protection hidden="1"/>
    </xf>
    <xf numFmtId="0" fontId="50" fillId="21" borderId="0" xfId="0" applyFont="1" applyFill="1" applyProtection="1">
      <protection hidden="1"/>
    </xf>
    <xf numFmtId="0" fontId="59" fillId="21" borderId="0" xfId="0" applyFont="1" applyFill="1" applyProtection="1">
      <protection hidden="1"/>
    </xf>
    <xf numFmtId="0" fontId="50" fillId="21" borderId="0" xfId="0" applyFont="1" applyFill="1"/>
    <xf numFmtId="0" fontId="23" fillId="21" borderId="0" xfId="0" applyFont="1" applyFill="1" applyProtection="1">
      <protection hidden="1"/>
    </xf>
    <xf numFmtId="0" fontId="90" fillId="0" borderId="0" xfId="0" applyFont="1" applyAlignment="1">
      <alignment shrinkToFit="1"/>
    </xf>
    <xf numFmtId="164" fontId="90" fillId="0" borderId="0" xfId="0" applyNumberFormat="1" applyFont="1" applyAlignment="1">
      <alignment shrinkToFit="1"/>
    </xf>
    <xf numFmtId="0" fontId="91" fillId="23" borderId="145" xfId="9" applyFont="1" applyFill="1" applyBorder="1"/>
    <xf numFmtId="14" fontId="91" fillId="23" borderId="145" xfId="9" applyNumberFormat="1" applyFont="1" applyFill="1" applyBorder="1"/>
    <xf numFmtId="0" fontId="14" fillId="0" borderId="0" xfId="0" applyFont="1"/>
    <xf numFmtId="0" fontId="92" fillId="23" borderId="145" xfId="10" applyFont="1" applyFill="1" applyBorder="1"/>
    <xf numFmtId="0" fontId="92" fillId="0" borderId="0" xfId="8" applyFont="1"/>
    <xf numFmtId="0" fontId="93" fillId="0" borderId="0" xfId="0" applyFont="1" applyAlignment="1">
      <alignment horizontal="center" vertical="center" shrinkToFit="1"/>
    </xf>
    <xf numFmtId="0" fontId="93" fillId="22" borderId="0" xfId="0" applyFont="1" applyFill="1" applyAlignment="1">
      <alignment horizontal="center" vertical="center" shrinkToFit="1"/>
    </xf>
    <xf numFmtId="0" fontId="93" fillId="21" borderId="0" xfId="0" applyFont="1" applyFill="1" applyAlignment="1">
      <alignment horizontal="center" vertical="center" shrinkToFit="1"/>
    </xf>
    <xf numFmtId="14" fontId="90" fillId="0" borderId="0" xfId="0" applyNumberFormat="1" applyFont="1" applyAlignment="1">
      <alignment shrinkToFit="1"/>
    </xf>
    <xf numFmtId="0" fontId="0" fillId="22" borderId="0" xfId="0" applyFill="1" applyAlignment="1">
      <alignment horizontal="center" vertical="center" shrinkToFit="1"/>
    </xf>
    <xf numFmtId="0" fontId="94" fillId="0" borderId="148" xfId="7" applyFont="1" applyBorder="1" applyAlignment="1">
      <alignment horizontal="center" vertical="center" shrinkToFit="1"/>
    </xf>
    <xf numFmtId="0" fontId="94" fillId="21" borderId="148" xfId="7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91" fillId="0" borderId="0" xfId="12" applyFont="1" applyAlignment="1">
      <alignment wrapText="1"/>
    </xf>
    <xf numFmtId="14" fontId="91" fillId="0" borderId="0" xfId="12" applyNumberFormat="1" applyFont="1" applyAlignment="1">
      <alignment wrapText="1"/>
    </xf>
    <xf numFmtId="14" fontId="14" fillId="0" borderId="0" xfId="0" applyNumberFormat="1" applyFont="1"/>
    <xf numFmtId="0" fontId="90" fillId="0" borderId="144" xfId="0" applyFont="1" applyBorder="1" applyAlignment="1">
      <alignment shrinkToFit="1"/>
    </xf>
    <xf numFmtId="0" fontId="91" fillId="0" borderId="0" xfId="8" applyFont="1" applyAlignment="1">
      <alignment wrapText="1"/>
    </xf>
    <xf numFmtId="0" fontId="0" fillId="0" borderId="147" xfId="0" applyBorder="1"/>
    <xf numFmtId="14" fontId="0" fillId="0" borderId="146" xfId="0" applyNumberFormat="1" applyBorder="1"/>
    <xf numFmtId="0" fontId="0" fillId="0" borderId="146" xfId="0" applyBorder="1"/>
    <xf numFmtId="0" fontId="0" fillId="0" borderId="144" xfId="0" applyBorder="1"/>
    <xf numFmtId="0" fontId="0" fillId="0" borderId="147" xfId="0" applyBorder="1" applyAlignment="1">
      <alignment shrinkToFit="1"/>
    </xf>
    <xf numFmtId="0" fontId="0" fillId="22" borderId="0" xfId="0" applyFill="1" applyAlignment="1">
      <alignment shrinkToFit="1"/>
    </xf>
    <xf numFmtId="0" fontId="0" fillId="22" borderId="0" xfId="0" applyFill="1" applyAlignment="1">
      <alignment horizontal="center" vertical="center"/>
    </xf>
    <xf numFmtId="0" fontId="0" fillId="24" borderId="0" xfId="0" applyFill="1" applyAlignment="1">
      <alignment shrinkToFit="1"/>
    </xf>
    <xf numFmtId="0" fontId="95" fillId="0" borderId="0" xfId="0" applyFont="1"/>
    <xf numFmtId="0" fontId="96" fillId="0" borderId="0" xfId="0" applyFont="1"/>
    <xf numFmtId="49" fontId="95" fillId="0" borderId="0" xfId="0" applyNumberFormat="1" applyFont="1"/>
    <xf numFmtId="0" fontId="32" fillId="9" borderId="62" xfId="1" applyFont="1" applyFill="1" applyBorder="1" applyAlignment="1">
      <alignment horizontal="right"/>
    </xf>
    <xf numFmtId="0" fontId="32" fillId="9" borderId="31" xfId="1" applyFont="1" applyFill="1" applyBorder="1" applyAlignment="1">
      <alignment horizontal="right"/>
    </xf>
    <xf numFmtId="0" fontId="32" fillId="9" borderId="63" xfId="1" applyFont="1" applyFill="1" applyBorder="1" applyAlignment="1">
      <alignment horizontal="right"/>
    </xf>
    <xf numFmtId="0" fontId="33" fillId="9" borderId="64" xfId="0" applyFont="1" applyFill="1" applyBorder="1" applyAlignment="1">
      <alignment horizontal="right" vertical="center"/>
    </xf>
    <xf numFmtId="0" fontId="33" fillId="9" borderId="65" xfId="0" applyFont="1" applyFill="1" applyBorder="1" applyAlignment="1">
      <alignment horizontal="right" vertical="center"/>
    </xf>
    <xf numFmtId="0" fontId="33" fillId="9" borderId="66" xfId="0" applyFont="1" applyFill="1" applyBorder="1" applyAlignment="1">
      <alignment horizontal="right" vertical="center"/>
    </xf>
    <xf numFmtId="9" fontId="33" fillId="9" borderId="59" xfId="1" applyNumberFormat="1" applyFont="1" applyFill="1" applyBorder="1" applyAlignment="1">
      <alignment horizontal="right" vertical="center"/>
    </xf>
    <xf numFmtId="0" fontId="33" fillId="9" borderId="67" xfId="1" applyFont="1" applyFill="1" applyBorder="1" applyAlignment="1">
      <alignment horizontal="right" vertical="center"/>
    </xf>
    <xf numFmtId="0" fontId="28" fillId="0" borderId="0" xfId="0" applyFont="1" applyAlignment="1">
      <alignment horizontal="center"/>
    </xf>
    <xf numFmtId="0" fontId="29" fillId="0" borderId="5" xfId="0" applyFont="1" applyBorder="1" applyAlignment="1">
      <alignment horizontal="right"/>
    </xf>
    <xf numFmtId="0" fontId="30" fillId="9" borderId="51" xfId="0" applyFont="1" applyFill="1" applyBorder="1" applyAlignment="1">
      <alignment horizontal="center" vertical="center"/>
    </xf>
    <xf numFmtId="0" fontId="31" fillId="9" borderId="52" xfId="0" applyFont="1" applyFill="1" applyBorder="1" applyAlignment="1">
      <alignment horizontal="center" vertical="center"/>
    </xf>
    <xf numFmtId="0" fontId="31" fillId="9" borderId="58" xfId="0" applyFont="1" applyFill="1" applyBorder="1" applyAlignment="1">
      <alignment horizontal="center" vertical="center"/>
    </xf>
    <xf numFmtId="0" fontId="31" fillId="9" borderId="59" xfId="0" applyFont="1" applyFill="1" applyBorder="1" applyAlignment="1">
      <alignment horizontal="center" vertical="center"/>
    </xf>
    <xf numFmtId="0" fontId="31" fillId="9" borderId="53" xfId="0" applyFont="1" applyFill="1" applyBorder="1" applyAlignment="1">
      <alignment horizontal="center" vertical="center"/>
    </xf>
    <xf numFmtId="0" fontId="31" fillId="9" borderId="54" xfId="0" applyFont="1" applyFill="1" applyBorder="1" applyAlignment="1">
      <alignment horizontal="center" vertical="center"/>
    </xf>
    <xf numFmtId="0" fontId="31" fillId="9" borderId="60" xfId="0" applyFont="1" applyFill="1" applyBorder="1" applyAlignment="1">
      <alignment horizontal="center" vertical="center"/>
    </xf>
    <xf numFmtId="0" fontId="31" fillId="9" borderId="61" xfId="0" applyFont="1" applyFill="1" applyBorder="1" applyAlignment="1">
      <alignment horizontal="center" vertical="center"/>
    </xf>
    <xf numFmtId="0" fontId="32" fillId="9" borderId="55" xfId="1" applyFont="1" applyFill="1" applyBorder="1" applyAlignment="1">
      <alignment horizontal="right"/>
    </xf>
    <xf numFmtId="0" fontId="32" fillId="9" borderId="56" xfId="1" applyFont="1" applyFill="1" applyBorder="1" applyAlignment="1">
      <alignment horizontal="right"/>
    </xf>
    <xf numFmtId="0" fontId="32" fillId="9" borderId="57" xfId="1" applyFont="1" applyFill="1" applyBorder="1" applyAlignment="1">
      <alignment horizontal="right"/>
    </xf>
    <xf numFmtId="0" fontId="33" fillId="9" borderId="62" xfId="0" applyFont="1" applyFill="1" applyBorder="1" applyAlignment="1">
      <alignment horizontal="center"/>
    </xf>
    <xf numFmtId="0" fontId="33" fillId="9" borderId="31" xfId="0" applyFont="1" applyFill="1" applyBorder="1" applyAlignment="1">
      <alignment horizontal="center"/>
    </xf>
    <xf numFmtId="0" fontId="33" fillId="9" borderId="58" xfId="0" applyFont="1" applyFill="1" applyBorder="1" applyAlignment="1">
      <alignment horizontal="right" vertical="center"/>
    </xf>
    <xf numFmtId="0" fontId="33" fillId="9" borderId="59" xfId="0" applyFont="1" applyFill="1" applyBorder="1" applyAlignment="1">
      <alignment horizontal="right" vertical="center"/>
    </xf>
    <xf numFmtId="0" fontId="33" fillId="9" borderId="62" xfId="0" applyFont="1" applyFill="1" applyBorder="1" applyAlignment="1">
      <alignment horizontal="right"/>
    </xf>
    <xf numFmtId="0" fontId="33" fillId="9" borderId="31" xfId="0" applyFont="1" applyFill="1" applyBorder="1" applyAlignment="1">
      <alignment horizontal="right"/>
    </xf>
    <xf numFmtId="0" fontId="33" fillId="9" borderId="63" xfId="0" applyFont="1" applyFill="1" applyBorder="1" applyAlignment="1">
      <alignment horizontal="right"/>
    </xf>
    <xf numFmtId="0" fontId="34" fillId="9" borderId="59" xfId="0" applyFont="1" applyFill="1" applyBorder="1" applyAlignment="1">
      <alignment horizontal="right" vertical="center"/>
    </xf>
    <xf numFmtId="0" fontId="34" fillId="9" borderId="67" xfId="0" applyFont="1" applyFill="1" applyBorder="1" applyAlignment="1">
      <alignment horizontal="right" vertical="center"/>
    </xf>
    <xf numFmtId="0" fontId="36" fillId="9" borderId="31" xfId="1" applyFont="1" applyFill="1" applyBorder="1" applyAlignment="1">
      <alignment horizontal="center"/>
    </xf>
    <xf numFmtId="0" fontId="36" fillId="9" borderId="63" xfId="1" applyFont="1" applyFill="1" applyBorder="1" applyAlignment="1">
      <alignment horizontal="center"/>
    </xf>
    <xf numFmtId="0" fontId="33" fillId="9" borderId="64" xfId="0" applyFont="1" applyFill="1" applyBorder="1" applyAlignment="1">
      <alignment horizontal="right"/>
    </xf>
    <xf numFmtId="0" fontId="33" fillId="9" borderId="65" xfId="0" applyFont="1" applyFill="1" applyBorder="1" applyAlignment="1">
      <alignment horizontal="right"/>
    </xf>
    <xf numFmtId="0" fontId="33" fillId="9" borderId="66" xfId="0" applyFont="1" applyFill="1" applyBorder="1" applyAlignment="1">
      <alignment horizontal="right"/>
    </xf>
    <xf numFmtId="9" fontId="33" fillId="9" borderId="59" xfId="0" applyNumberFormat="1" applyFont="1" applyFill="1" applyBorder="1" applyAlignment="1">
      <alignment horizontal="right" vertical="center"/>
    </xf>
    <xf numFmtId="0" fontId="33" fillId="9" borderId="67" xfId="0" applyFont="1" applyFill="1" applyBorder="1" applyAlignment="1">
      <alignment horizontal="right" vertical="center"/>
    </xf>
    <xf numFmtId="0" fontId="33" fillId="9" borderId="50" xfId="0" applyFont="1" applyFill="1" applyBorder="1" applyAlignment="1">
      <alignment horizontal="center" vertical="center" wrapText="1"/>
    </xf>
    <xf numFmtId="0" fontId="33" fillId="9" borderId="0" xfId="0" applyFont="1" applyFill="1" applyAlignment="1">
      <alignment horizontal="center" vertical="center" wrapText="1"/>
    </xf>
    <xf numFmtId="0" fontId="33" fillId="9" borderId="46" xfId="0" applyFont="1" applyFill="1" applyBorder="1" applyAlignment="1">
      <alignment horizontal="center" vertical="center" wrapText="1"/>
    </xf>
    <xf numFmtId="0" fontId="33" fillId="9" borderId="58" xfId="0" applyFont="1" applyFill="1" applyBorder="1" applyAlignment="1">
      <alignment horizontal="right" vertical="center" wrapText="1"/>
    </xf>
    <xf numFmtId="0" fontId="33" fillId="9" borderId="59" xfId="0" applyFont="1" applyFill="1" applyBorder="1" applyAlignment="1">
      <alignment horizontal="right" vertical="center" wrapText="1"/>
    </xf>
    <xf numFmtId="9" fontId="33" fillId="9" borderId="59" xfId="0" applyNumberFormat="1" applyFont="1" applyFill="1" applyBorder="1" applyAlignment="1">
      <alignment horizontal="right"/>
    </xf>
    <xf numFmtId="0" fontId="33" fillId="9" borderId="67" xfId="0" applyFont="1" applyFill="1" applyBorder="1" applyAlignment="1">
      <alignment horizontal="right"/>
    </xf>
    <xf numFmtId="0" fontId="33" fillId="9" borderId="59" xfId="0" applyFont="1" applyFill="1" applyBorder="1" applyAlignment="1">
      <alignment horizontal="right"/>
    </xf>
    <xf numFmtId="9" fontId="33" fillId="9" borderId="59" xfId="0" applyNumberFormat="1" applyFont="1" applyFill="1" applyBorder="1" applyAlignment="1">
      <alignment horizontal="right" vertical="center" wrapText="1"/>
    </xf>
    <xf numFmtId="0" fontId="33" fillId="9" borderId="67" xfId="0" applyFont="1" applyFill="1" applyBorder="1" applyAlignment="1">
      <alignment horizontal="right" vertical="center" wrapText="1"/>
    </xf>
    <xf numFmtId="0" fontId="39" fillId="0" borderId="10" xfId="0" applyFont="1" applyBorder="1" applyAlignment="1">
      <alignment horizontal="center" wrapText="1"/>
    </xf>
    <xf numFmtId="0" fontId="39" fillId="0" borderId="3" xfId="0" applyFont="1" applyBorder="1" applyAlignment="1">
      <alignment horizontal="center" wrapText="1"/>
    </xf>
    <xf numFmtId="0" fontId="39" fillId="0" borderId="21" xfId="0" applyFont="1" applyBorder="1" applyAlignment="1">
      <alignment horizontal="center" wrapText="1"/>
    </xf>
    <xf numFmtId="0" fontId="39" fillId="0" borderId="11" xfId="0" applyFont="1" applyBorder="1" applyAlignment="1">
      <alignment horizontal="center" wrapText="1"/>
    </xf>
    <xf numFmtId="0" fontId="39" fillId="0" borderId="0" xfId="0" applyFont="1" applyAlignment="1">
      <alignment horizontal="center" wrapText="1"/>
    </xf>
    <xf numFmtId="0" fontId="39" fillId="0" borderId="17" xfId="0" applyFont="1" applyBorder="1" applyAlignment="1">
      <alignment horizontal="center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39" fillId="0" borderId="18" xfId="0" applyFont="1" applyBorder="1" applyAlignment="1">
      <alignment horizontal="center" wrapText="1"/>
    </xf>
    <xf numFmtId="0" fontId="33" fillId="9" borderId="68" xfId="0" applyFont="1" applyFill="1" applyBorder="1" applyAlignment="1">
      <alignment horizontal="right" vertical="center"/>
    </xf>
    <xf numFmtId="0" fontId="33" fillId="9" borderId="69" xfId="0" applyFont="1" applyFill="1" applyBorder="1" applyAlignment="1">
      <alignment horizontal="right" vertical="center"/>
    </xf>
    <xf numFmtId="0" fontId="33" fillId="9" borderId="70" xfId="0" applyFont="1" applyFill="1" applyBorder="1" applyAlignment="1">
      <alignment horizontal="right" vertical="center"/>
    </xf>
    <xf numFmtId="9" fontId="33" fillId="9" borderId="71" xfId="0" applyNumberFormat="1" applyFont="1" applyFill="1" applyBorder="1" applyAlignment="1">
      <alignment horizontal="right" vertical="center"/>
    </xf>
    <xf numFmtId="0" fontId="33" fillId="9" borderId="72" xfId="0" applyFont="1" applyFill="1" applyBorder="1" applyAlignment="1">
      <alignment horizontal="right" vertical="center"/>
    </xf>
    <xf numFmtId="0" fontId="33" fillId="9" borderId="62" xfId="0" applyFont="1" applyFill="1" applyBorder="1" applyAlignment="1">
      <alignment horizontal="right" wrapText="1"/>
    </xf>
    <xf numFmtId="0" fontId="33" fillId="9" borderId="31" xfId="0" applyFont="1" applyFill="1" applyBorder="1" applyAlignment="1">
      <alignment horizontal="right" wrapText="1"/>
    </xf>
    <xf numFmtId="0" fontId="33" fillId="9" borderId="63" xfId="0" applyFont="1" applyFill="1" applyBorder="1" applyAlignment="1">
      <alignment horizontal="right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3" fillId="9" borderId="50" xfId="0" applyFont="1" applyFill="1" applyBorder="1" applyAlignment="1">
      <alignment horizontal="right" wrapText="1"/>
    </xf>
    <xf numFmtId="0" fontId="33" fillId="9" borderId="0" xfId="0" applyFont="1" applyFill="1" applyAlignment="1">
      <alignment horizontal="right" wrapText="1"/>
    </xf>
    <xf numFmtId="0" fontId="33" fillId="9" borderId="5" xfId="0" applyFont="1" applyFill="1" applyBorder="1" applyAlignment="1">
      <alignment horizontal="right" wrapText="1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/>
    </xf>
    <xf numFmtId="0" fontId="74" fillId="14" borderId="0" xfId="0" applyFont="1" applyFill="1" applyAlignment="1">
      <alignment horizontal="right" vertical="center"/>
    </xf>
    <xf numFmtId="0" fontId="97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0" fontId="4" fillId="21" borderId="79" xfId="0" applyFont="1" applyFill="1" applyBorder="1" applyAlignment="1" applyProtection="1">
      <alignment horizontal="center" vertical="center" shrinkToFit="1"/>
      <protection hidden="1"/>
    </xf>
    <xf numFmtId="0" fontId="4" fillId="21" borderId="0" xfId="0" applyFont="1" applyFill="1" applyAlignment="1" applyProtection="1">
      <alignment horizontal="center" vertical="center" shrinkToFit="1"/>
      <protection hidden="1"/>
    </xf>
    <xf numFmtId="0" fontId="4" fillId="21" borderId="97" xfId="0" applyFont="1" applyFill="1" applyBorder="1" applyAlignment="1" applyProtection="1">
      <alignment horizontal="center" vertical="center" shrinkToFit="1"/>
      <protection hidden="1"/>
    </xf>
    <xf numFmtId="0" fontId="7" fillId="3" borderId="75" xfId="1" applyFont="1" applyFill="1" applyBorder="1" applyAlignment="1" applyProtection="1">
      <alignment horizontal="center" vertical="center" shrinkToFit="1"/>
      <protection hidden="1"/>
    </xf>
    <xf numFmtId="0" fontId="52" fillId="10" borderId="94" xfId="0" applyFont="1" applyFill="1" applyBorder="1" applyAlignment="1" applyProtection="1">
      <alignment horizontal="center"/>
      <protection hidden="1"/>
    </xf>
    <xf numFmtId="0" fontId="52" fillId="10" borderId="95" xfId="0" applyFont="1" applyFill="1" applyBorder="1" applyAlignment="1" applyProtection="1">
      <alignment horizontal="center"/>
      <protection hidden="1"/>
    </xf>
    <xf numFmtId="0" fontId="23" fillId="15" borderId="75" xfId="0" applyFont="1" applyFill="1" applyBorder="1" applyAlignment="1" applyProtection="1">
      <alignment horizontal="center" vertical="center" shrinkToFit="1"/>
      <protection hidden="1"/>
    </xf>
    <xf numFmtId="0" fontId="7" fillId="3" borderId="104" xfId="1" applyFont="1" applyFill="1" applyBorder="1" applyAlignment="1" applyProtection="1">
      <alignment horizontal="center" vertical="center" shrinkToFit="1"/>
      <protection locked="0" hidden="1"/>
    </xf>
    <xf numFmtId="0" fontId="7" fillId="3" borderId="105" xfId="1" applyFont="1" applyFill="1" applyBorder="1" applyAlignment="1" applyProtection="1">
      <alignment horizontal="center" vertical="center" shrinkToFit="1"/>
      <protection locked="0" hidden="1"/>
    </xf>
    <xf numFmtId="0" fontId="7" fillId="3" borderId="106" xfId="1" applyFont="1" applyFill="1" applyBorder="1" applyAlignment="1" applyProtection="1">
      <alignment horizontal="center" vertical="center" shrinkToFit="1"/>
      <protection locked="0" hidden="1"/>
    </xf>
    <xf numFmtId="0" fontId="44" fillId="8" borderId="76" xfId="0" applyFont="1" applyFill="1" applyBorder="1" applyAlignment="1" applyProtection="1">
      <alignment horizontal="center"/>
      <protection hidden="1"/>
    </xf>
    <xf numFmtId="0" fontId="44" fillId="8" borderId="73" xfId="0" applyFont="1" applyFill="1" applyBorder="1" applyAlignment="1" applyProtection="1">
      <alignment horizontal="center"/>
      <protection hidden="1"/>
    </xf>
    <xf numFmtId="0" fontId="44" fillId="8" borderId="77" xfId="0" applyFont="1" applyFill="1" applyBorder="1" applyAlignment="1" applyProtection="1">
      <alignment horizontal="center"/>
      <protection hidden="1"/>
    </xf>
    <xf numFmtId="0" fontId="7" fillId="3" borderId="96" xfId="1" applyFont="1" applyFill="1" applyBorder="1" applyAlignment="1" applyProtection="1">
      <alignment horizontal="center" vertical="center" shrinkToFit="1"/>
      <protection hidden="1"/>
    </xf>
    <xf numFmtId="0" fontId="23" fillId="15" borderId="96" xfId="0" applyFont="1" applyFill="1" applyBorder="1" applyAlignment="1" applyProtection="1">
      <alignment horizontal="center" vertical="center" shrinkToFit="1"/>
      <protection hidden="1"/>
    </xf>
    <xf numFmtId="164" fontId="7" fillId="3" borderId="96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75" xfId="0" applyFont="1" applyFill="1" applyBorder="1" applyAlignment="1" applyProtection="1">
      <alignment horizontal="center" vertical="center" shrinkToFit="1"/>
      <protection hidden="1"/>
    </xf>
    <xf numFmtId="0" fontId="7" fillId="3" borderId="96" xfId="0" applyFont="1" applyFill="1" applyBorder="1" applyAlignment="1" applyProtection="1">
      <alignment horizontal="center" vertical="center" shrinkToFit="1"/>
      <protection hidden="1"/>
    </xf>
    <xf numFmtId="0" fontId="44" fillId="19" borderId="0" xfId="0" applyFont="1" applyFill="1" applyAlignment="1" applyProtection="1">
      <alignment horizontal="center"/>
      <protection hidden="1"/>
    </xf>
    <xf numFmtId="0" fontId="63" fillId="0" borderId="0" xfId="0" applyFont="1" applyAlignment="1" applyProtection="1">
      <alignment horizontal="center"/>
      <protection hidden="1"/>
    </xf>
    <xf numFmtId="0" fontId="48" fillId="18" borderId="78" xfId="0" applyFont="1" applyFill="1" applyBorder="1" applyAlignment="1" applyProtection="1">
      <alignment horizontal="center"/>
      <protection hidden="1"/>
    </xf>
    <xf numFmtId="0" fontId="44" fillId="8" borderId="75" xfId="0" applyFont="1" applyFill="1" applyBorder="1" applyAlignment="1" applyProtection="1">
      <alignment horizontal="center"/>
      <protection hidden="1"/>
    </xf>
    <xf numFmtId="0" fontId="62" fillId="17" borderId="93" xfId="0" applyFont="1" applyFill="1" applyBorder="1" applyAlignment="1" applyProtection="1">
      <alignment horizontal="center" shrinkToFit="1"/>
      <protection hidden="1"/>
    </xf>
    <xf numFmtId="0" fontId="62" fillId="17" borderId="94" xfId="0" applyFont="1" applyFill="1" applyBorder="1" applyAlignment="1" applyProtection="1">
      <alignment horizontal="center" shrinkToFit="1"/>
      <protection hidden="1"/>
    </xf>
    <xf numFmtId="0" fontId="55" fillId="0" borderId="143" xfId="0" applyFont="1" applyBorder="1" applyAlignment="1" applyProtection="1">
      <alignment horizontal="center" shrinkToFit="1"/>
      <protection hidden="1"/>
    </xf>
    <xf numFmtId="0" fontId="56" fillId="8" borderId="0" xfId="0" applyFont="1" applyFill="1" applyAlignment="1" applyProtection="1">
      <alignment horizontal="center" vertical="center"/>
      <protection locked="0" hidden="1"/>
    </xf>
    <xf numFmtId="0" fontId="52" fillId="10" borderId="94" xfId="0" applyFont="1" applyFill="1" applyBorder="1" applyAlignment="1" applyProtection="1">
      <alignment horizontal="center"/>
      <protection locked="0" hidden="1"/>
    </xf>
    <xf numFmtId="0" fontId="52" fillId="10" borderId="95" xfId="0" applyFont="1" applyFill="1" applyBorder="1" applyAlignment="1" applyProtection="1">
      <alignment horizontal="center"/>
      <protection locked="0" hidden="1"/>
    </xf>
    <xf numFmtId="0" fontId="62" fillId="17" borderId="114" xfId="0" applyFont="1" applyFill="1" applyBorder="1" applyAlignment="1" applyProtection="1">
      <alignment horizontal="center" shrinkToFit="1"/>
      <protection hidden="1"/>
    </xf>
    <xf numFmtId="0" fontId="62" fillId="17" borderId="115" xfId="0" applyFont="1" applyFill="1" applyBorder="1" applyAlignment="1" applyProtection="1">
      <alignment horizontal="center" shrinkToFit="1"/>
      <protection hidden="1"/>
    </xf>
    <xf numFmtId="0" fontId="52" fillId="10" borderId="115" xfId="0" applyFont="1" applyFill="1" applyBorder="1" applyAlignment="1" applyProtection="1">
      <alignment horizontal="center"/>
      <protection hidden="1"/>
    </xf>
    <xf numFmtId="0" fontId="52" fillId="10" borderId="116" xfId="0" applyFont="1" applyFill="1" applyBorder="1" applyAlignment="1" applyProtection="1">
      <alignment horizontal="center"/>
      <protection hidden="1"/>
    </xf>
    <xf numFmtId="0" fontId="4" fillId="21" borderId="75" xfId="0" applyFont="1" applyFill="1" applyBorder="1" applyAlignment="1" applyProtection="1">
      <alignment horizontal="center" vertical="center" shrinkToFit="1"/>
      <protection hidden="1"/>
    </xf>
    <xf numFmtId="0" fontId="7" fillId="21" borderId="96" xfId="0" applyFont="1" applyFill="1" applyBorder="1" applyAlignment="1" applyProtection="1">
      <alignment horizontal="center" vertical="center" shrinkToFit="1"/>
      <protection hidden="1"/>
    </xf>
    <xf numFmtId="0" fontId="40" fillId="21" borderId="75" xfId="1" applyFont="1" applyFill="1" applyBorder="1" applyAlignment="1" applyProtection="1">
      <alignment horizontal="center" vertical="center" wrapText="1" shrinkToFit="1"/>
      <protection hidden="1"/>
    </xf>
    <xf numFmtId="0" fontId="40" fillId="21" borderId="75" xfId="1" applyFont="1" applyFill="1" applyBorder="1" applyAlignment="1" applyProtection="1">
      <alignment horizontal="center" vertical="center" shrinkToFit="1"/>
      <protection hidden="1"/>
    </xf>
    <xf numFmtId="0" fontId="7" fillId="21" borderId="75" xfId="0" applyFont="1" applyFill="1" applyBorder="1" applyAlignment="1" applyProtection="1">
      <alignment horizontal="center" vertical="center" shrinkToFit="1"/>
      <protection hidden="1"/>
    </xf>
    <xf numFmtId="0" fontId="4" fillId="21" borderId="75" xfId="1" applyFont="1" applyFill="1" applyBorder="1" applyAlignment="1" applyProtection="1">
      <alignment horizontal="center" vertical="center" shrinkToFit="1"/>
      <protection hidden="1"/>
    </xf>
    <xf numFmtId="0" fontId="7" fillId="3" borderId="76" xfId="1" applyFont="1" applyFill="1" applyBorder="1" applyAlignment="1" applyProtection="1">
      <alignment horizontal="center" vertical="center" shrinkToFit="1"/>
      <protection hidden="1"/>
    </xf>
    <xf numFmtId="0" fontId="7" fillId="3" borderId="73" xfId="1" applyFont="1" applyFill="1" applyBorder="1" applyAlignment="1" applyProtection="1">
      <alignment horizontal="center" vertical="center" shrinkToFit="1"/>
      <protection hidden="1"/>
    </xf>
    <xf numFmtId="0" fontId="7" fillId="3" borderId="77" xfId="1" applyFont="1" applyFill="1" applyBorder="1" applyAlignment="1" applyProtection="1">
      <alignment horizontal="center" vertical="center" shrinkToFit="1"/>
      <protection hidden="1"/>
    </xf>
    <xf numFmtId="0" fontId="8" fillId="3" borderId="75" xfId="1" applyFont="1" applyFill="1" applyBorder="1" applyAlignment="1" applyProtection="1">
      <alignment horizontal="center" vertical="center" shrinkToFit="1"/>
      <protection hidden="1"/>
    </xf>
    <xf numFmtId="0" fontId="52" fillId="10" borderId="101" xfId="0" applyFont="1" applyFill="1" applyBorder="1" applyAlignment="1" applyProtection="1">
      <alignment horizontal="center"/>
      <protection hidden="1"/>
    </xf>
    <xf numFmtId="0" fontId="52" fillId="10" borderId="99" xfId="0" applyFont="1" applyFill="1" applyBorder="1" applyAlignment="1" applyProtection="1">
      <alignment horizontal="center"/>
      <protection hidden="1"/>
    </xf>
    <xf numFmtId="0" fontId="52" fillId="10" borderId="102" xfId="0" applyFont="1" applyFill="1" applyBorder="1" applyAlignment="1" applyProtection="1">
      <alignment horizontal="center"/>
      <protection hidden="1"/>
    </xf>
    <xf numFmtId="0" fontId="40" fillId="22" borderId="0" xfId="1" applyFont="1" applyFill="1" applyBorder="1" applyAlignment="1" applyProtection="1">
      <alignment horizontal="center" vertical="center" shrinkToFit="1"/>
      <protection hidden="1"/>
    </xf>
    <xf numFmtId="0" fontId="7" fillId="0" borderId="75" xfId="1" applyFont="1" applyFill="1" applyBorder="1" applyAlignment="1" applyProtection="1">
      <alignment horizontal="center" vertical="center" shrinkToFit="1"/>
      <protection hidden="1"/>
    </xf>
    <xf numFmtId="0" fontId="40" fillId="0" borderId="0" xfId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7" fillId="3" borderId="107" xfId="0" applyFont="1" applyFill="1" applyBorder="1" applyAlignment="1" applyProtection="1">
      <alignment horizontal="center" vertical="center" shrinkToFit="1"/>
      <protection hidden="1"/>
    </xf>
    <xf numFmtId="0" fontId="7" fillId="3" borderId="0" xfId="0" applyFont="1" applyFill="1" applyAlignment="1" applyProtection="1">
      <alignment horizontal="center" vertical="center" shrinkToFit="1"/>
      <protection hidden="1"/>
    </xf>
    <xf numFmtId="0" fontId="62" fillId="17" borderId="98" xfId="0" applyFont="1" applyFill="1" applyBorder="1" applyAlignment="1" applyProtection="1">
      <alignment horizontal="center" shrinkToFit="1"/>
      <protection hidden="1"/>
    </xf>
    <xf numFmtId="0" fontId="62" fillId="17" borderId="99" xfId="0" applyFont="1" applyFill="1" applyBorder="1" applyAlignment="1" applyProtection="1">
      <alignment horizontal="center" shrinkToFit="1"/>
      <protection hidden="1"/>
    </xf>
    <xf numFmtId="0" fontId="62" fillId="17" borderId="100" xfId="0" applyFont="1" applyFill="1" applyBorder="1" applyAlignment="1" applyProtection="1">
      <alignment horizontal="center" shrinkToFit="1"/>
      <protection hidden="1"/>
    </xf>
    <xf numFmtId="164" fontId="7" fillId="3" borderId="75" xfId="1" applyNumberFormat="1" applyFont="1" applyFill="1" applyBorder="1" applyAlignment="1" applyProtection="1">
      <alignment horizontal="center" vertical="center" shrinkToFit="1"/>
      <protection hidden="1"/>
    </xf>
    <xf numFmtId="2" fontId="7" fillId="3" borderId="96" xfId="0" applyNumberFormat="1" applyFont="1" applyFill="1" applyBorder="1" applyAlignment="1" applyProtection="1">
      <alignment horizontal="center" vertical="center" shrinkToFit="1"/>
      <protection hidden="1"/>
    </xf>
    <xf numFmtId="0" fontId="48" fillId="18" borderId="0" xfId="0" applyFont="1" applyFill="1" applyAlignment="1" applyProtection="1">
      <alignment horizontal="center" vertical="center"/>
      <protection hidden="1"/>
    </xf>
    <xf numFmtId="0" fontId="48" fillId="18" borderId="0" xfId="0" applyFont="1" applyFill="1" applyAlignment="1" applyProtection="1">
      <alignment horizontal="center" vertical="center" shrinkToFit="1"/>
      <protection hidden="1"/>
    </xf>
    <xf numFmtId="0" fontId="73" fillId="6" borderId="111" xfId="0" applyFont="1" applyFill="1" applyBorder="1" applyAlignment="1" applyProtection="1">
      <alignment horizontal="center" shrinkToFit="1"/>
      <protection hidden="1"/>
    </xf>
    <xf numFmtId="0" fontId="73" fillId="6" borderId="8" xfId="0" applyFont="1" applyFill="1" applyBorder="1" applyAlignment="1" applyProtection="1">
      <alignment horizontal="center" shrinkToFit="1"/>
      <protection hidden="1"/>
    </xf>
    <xf numFmtId="0" fontId="73" fillId="6" borderId="108" xfId="0" applyFont="1" applyFill="1" applyBorder="1" applyAlignment="1" applyProtection="1">
      <alignment horizontal="center" shrinkToFit="1"/>
      <protection hidden="1"/>
    </xf>
    <xf numFmtId="0" fontId="73" fillId="6" borderId="48" xfId="0" applyFont="1" applyFill="1" applyBorder="1" applyAlignment="1" applyProtection="1">
      <alignment horizontal="center" vertical="center" shrinkToFit="1"/>
      <protection hidden="1"/>
    </xf>
    <xf numFmtId="0" fontId="73" fillId="6" borderId="0" xfId="0" applyFont="1" applyFill="1" applyAlignment="1" applyProtection="1">
      <alignment horizontal="center" vertical="center" shrinkToFit="1"/>
      <protection hidden="1"/>
    </xf>
    <xf numFmtId="0" fontId="73" fillId="6" borderId="112" xfId="0" applyFont="1" applyFill="1" applyBorder="1" applyAlignment="1" applyProtection="1">
      <alignment horizontal="center" vertical="center" shrinkToFit="1"/>
      <protection hidden="1"/>
    </xf>
    <xf numFmtId="165" fontId="69" fillId="16" borderId="7" xfId="0" applyNumberFormat="1" applyFont="1" applyFill="1" applyBorder="1" applyAlignment="1" applyProtection="1">
      <alignment horizontal="center" vertical="center" shrinkToFit="1"/>
      <protection hidden="1"/>
    </xf>
    <xf numFmtId="22" fontId="69" fillId="0" borderId="0" xfId="0" applyNumberFormat="1" applyFont="1" applyAlignment="1" applyProtection="1">
      <alignment horizontal="center" vertical="center" shrinkToFit="1" readingOrder="2"/>
      <protection hidden="1"/>
    </xf>
    <xf numFmtId="0" fontId="70" fillId="0" borderId="87" xfId="0" applyFont="1" applyBorder="1" applyAlignment="1" applyProtection="1">
      <alignment horizontal="right" vertical="center" shrinkToFit="1"/>
      <protection hidden="1"/>
    </xf>
    <xf numFmtId="0" fontId="70" fillId="0" borderId="9" xfId="0" applyFont="1" applyBorder="1" applyAlignment="1" applyProtection="1">
      <alignment horizontal="right" vertical="center" shrinkToFit="1"/>
      <protection hidden="1"/>
    </xf>
    <xf numFmtId="0" fontId="71" fillId="3" borderId="9" xfId="1" applyNumberFormat="1" applyFont="1" applyFill="1" applyBorder="1" applyAlignment="1" applyProtection="1">
      <alignment horizontal="center" vertical="center" shrinkToFit="1"/>
      <protection hidden="1"/>
    </xf>
    <xf numFmtId="0" fontId="70" fillId="0" borderId="9" xfId="0" applyFont="1" applyBorder="1" applyAlignment="1" applyProtection="1">
      <alignment horizontal="center" vertical="center" shrinkToFit="1"/>
      <protection hidden="1"/>
    </xf>
    <xf numFmtId="0" fontId="69" fillId="3" borderId="9" xfId="0" applyFont="1" applyFill="1" applyBorder="1" applyAlignment="1" applyProtection="1">
      <alignment horizontal="center" vertical="center" shrinkToFit="1"/>
      <protection hidden="1"/>
    </xf>
    <xf numFmtId="0" fontId="72" fillId="3" borderId="7" xfId="0" applyFont="1" applyFill="1" applyBorder="1" applyAlignment="1" applyProtection="1">
      <alignment horizontal="center" vertical="center" shrinkToFit="1"/>
      <protection hidden="1"/>
    </xf>
    <xf numFmtId="0" fontId="69" fillId="0" borderId="89" xfId="0" applyFont="1" applyBorder="1" applyAlignment="1" applyProtection="1">
      <alignment horizontal="right" vertical="center" shrinkToFit="1"/>
      <protection hidden="1"/>
    </xf>
    <xf numFmtId="0" fontId="69" fillId="0" borderId="7" xfId="0" applyFont="1" applyBorder="1" applyAlignment="1" applyProtection="1">
      <alignment horizontal="right" vertical="center" shrinkToFit="1"/>
      <protection hidden="1"/>
    </xf>
    <xf numFmtId="0" fontId="70" fillId="0" borderId="16" xfId="0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 applyProtection="1">
      <alignment horizontal="center" vertical="center" shrinkToFit="1"/>
      <protection hidden="1"/>
    </xf>
    <xf numFmtId="49" fontId="9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9" fillId="3" borderId="8" xfId="0" applyFont="1" applyFill="1" applyBorder="1" applyAlignment="1" applyProtection="1">
      <alignment horizontal="center" vertical="center" shrinkToFit="1"/>
      <protection hidden="1"/>
    </xf>
    <xf numFmtId="0" fontId="54" fillId="11" borderId="3" xfId="0" applyFont="1" applyFill="1" applyBorder="1" applyAlignment="1" applyProtection="1">
      <alignment horizontal="right" vertical="center" wrapText="1" shrinkToFit="1"/>
      <protection hidden="1"/>
    </xf>
    <xf numFmtId="0" fontId="54" fillId="11" borderId="0" xfId="0" applyFont="1" applyFill="1" applyAlignment="1" applyProtection="1">
      <alignment horizontal="right" vertical="center" wrapText="1" shrinkToFit="1"/>
      <protection hidden="1"/>
    </xf>
    <xf numFmtId="0" fontId="70" fillId="3" borderId="9" xfId="0" applyFont="1" applyFill="1" applyBorder="1" applyAlignment="1" applyProtection="1">
      <alignment horizontal="center" vertical="center" shrinkToFit="1"/>
      <protection hidden="1"/>
    </xf>
    <xf numFmtId="0" fontId="70" fillId="3" borderId="88" xfId="0" applyFont="1" applyFill="1" applyBorder="1" applyAlignment="1" applyProtection="1">
      <alignment horizontal="center" vertical="center" shrinkToFit="1"/>
      <protection hidden="1"/>
    </xf>
    <xf numFmtId="0" fontId="70" fillId="3" borderId="7" xfId="0" applyFont="1" applyFill="1" applyBorder="1" applyAlignment="1" applyProtection="1">
      <alignment horizontal="center" vertical="center" shrinkToFit="1"/>
      <protection hidden="1"/>
    </xf>
    <xf numFmtId="164" fontId="72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69" fillId="0" borderId="7" xfId="0" applyFont="1" applyBorder="1" applyAlignment="1" applyProtection="1">
      <alignment horizontal="left" vertical="center" shrinkToFit="1"/>
      <protection hidden="1"/>
    </xf>
    <xf numFmtId="0" fontId="69" fillId="0" borderId="90" xfId="0" applyFont="1" applyBorder="1" applyAlignment="1" applyProtection="1">
      <alignment horizontal="left" vertical="center" shrinkToFit="1"/>
      <protection hidden="1"/>
    </xf>
    <xf numFmtId="0" fontId="70" fillId="0" borderId="7" xfId="0" applyFont="1" applyBorder="1" applyAlignment="1" applyProtection="1">
      <alignment horizontal="left" vertical="center" shrinkToFit="1"/>
      <protection hidden="1"/>
    </xf>
    <xf numFmtId="0" fontId="70" fillId="0" borderId="90" xfId="0" applyFont="1" applyBorder="1" applyAlignment="1" applyProtection="1">
      <alignment horizontal="left" vertical="center" shrinkToFit="1"/>
      <protection hidden="1"/>
    </xf>
    <xf numFmtId="0" fontId="70" fillId="0" borderId="89" xfId="0" applyFont="1" applyBorder="1" applyAlignment="1" applyProtection="1">
      <alignment horizontal="right" vertical="center" shrinkToFit="1"/>
      <protection hidden="1"/>
    </xf>
    <xf numFmtId="0" fontId="70" fillId="0" borderId="7" xfId="0" applyFont="1" applyBorder="1" applyAlignment="1" applyProtection="1">
      <alignment horizontal="right" vertical="center" shrinkToFit="1"/>
      <protection hidden="1"/>
    </xf>
    <xf numFmtId="0" fontId="69" fillId="3" borderId="7" xfId="0" applyFont="1" applyFill="1" applyBorder="1" applyAlignment="1" applyProtection="1">
      <alignment horizontal="center" vertical="center" shrinkToFit="1"/>
      <protection hidden="1"/>
    </xf>
    <xf numFmtId="0" fontId="9" fillId="3" borderId="7" xfId="0" applyFont="1" applyFill="1" applyBorder="1" applyAlignment="1" applyProtection="1">
      <alignment horizontal="center" vertical="center" shrinkToFit="1"/>
      <protection hidden="1"/>
    </xf>
    <xf numFmtId="0" fontId="72" fillId="3" borderId="90" xfId="0" applyFont="1" applyFill="1" applyBorder="1" applyAlignment="1" applyProtection="1">
      <alignment horizontal="center" vertical="center" shrinkToFit="1"/>
      <protection hidden="1"/>
    </xf>
    <xf numFmtId="49" fontId="9" fillId="3" borderId="7" xfId="0" applyNumberFormat="1" applyFont="1" applyFill="1" applyBorder="1" applyAlignment="1" applyProtection="1">
      <alignment horizontal="center" vertical="center" shrinkToFit="1"/>
      <protection hidden="1"/>
    </xf>
    <xf numFmtId="165" fontId="72" fillId="3" borderId="7" xfId="0" applyNumberFormat="1" applyFont="1" applyFill="1" applyBorder="1" applyAlignment="1" applyProtection="1">
      <alignment horizontal="right" vertical="center" shrinkToFit="1"/>
      <protection hidden="1"/>
    </xf>
    <xf numFmtId="165" fontId="72" fillId="3" borderId="109" xfId="0" applyNumberFormat="1" applyFont="1" applyFill="1" applyBorder="1" applyAlignment="1" applyProtection="1">
      <alignment horizontal="right" vertical="center" shrinkToFit="1"/>
      <protection hidden="1"/>
    </xf>
    <xf numFmtId="0" fontId="69" fillId="0" borderId="91" xfId="0" applyFont="1" applyBorder="1" applyAlignment="1" applyProtection="1">
      <alignment horizontal="right" vertical="center" shrinkToFit="1"/>
      <protection hidden="1"/>
    </xf>
    <xf numFmtId="0" fontId="69" fillId="0" borderId="8" xfId="0" applyFont="1" applyBorder="1" applyAlignment="1" applyProtection="1">
      <alignment horizontal="right" vertical="center" shrinkToFit="1"/>
      <protection hidden="1"/>
    </xf>
    <xf numFmtId="49" fontId="72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72" fillId="3" borderId="8" xfId="0" applyFont="1" applyFill="1" applyBorder="1" applyAlignment="1" applyProtection="1">
      <alignment horizontal="center" vertical="center" shrinkToFit="1"/>
      <protection hidden="1"/>
    </xf>
    <xf numFmtId="0" fontId="9" fillId="3" borderId="92" xfId="0" applyFont="1" applyFill="1" applyBorder="1" applyAlignment="1" applyProtection="1">
      <alignment horizontal="center" vertical="center" shrinkToFit="1"/>
      <protection hidden="1"/>
    </xf>
    <xf numFmtId="0" fontId="70" fillId="0" borderId="84" xfId="0" applyFont="1" applyBorder="1" applyAlignment="1" applyProtection="1">
      <alignment horizontal="center" vertical="center" shrinkToFit="1"/>
      <protection hidden="1"/>
    </xf>
    <xf numFmtId="0" fontId="70" fillId="0" borderId="85" xfId="0" applyFont="1" applyBorder="1" applyAlignment="1" applyProtection="1">
      <alignment horizontal="center" vertical="center" shrinkToFit="1"/>
      <protection hidden="1"/>
    </xf>
    <xf numFmtId="0" fontId="70" fillId="0" borderId="86" xfId="0" applyFont="1" applyBorder="1" applyAlignment="1" applyProtection="1">
      <alignment horizontal="center" vertical="center" shrinkToFit="1"/>
      <protection hidden="1"/>
    </xf>
    <xf numFmtId="0" fontId="70" fillId="0" borderId="81" xfId="0" applyFont="1" applyBorder="1" applyAlignment="1" applyProtection="1">
      <alignment horizontal="center" vertical="center" shrinkToFit="1"/>
      <protection hidden="1"/>
    </xf>
    <xf numFmtId="0" fontId="54" fillId="0" borderId="0" xfId="0" applyFont="1" applyAlignment="1" applyProtection="1">
      <alignment horizontal="right" vertical="center" wrapText="1" shrinkToFit="1"/>
      <protection hidden="1"/>
    </xf>
    <xf numFmtId="0" fontId="54" fillId="0" borderId="6" xfId="0" applyFont="1" applyBorder="1" applyAlignment="1" applyProtection="1">
      <alignment horizontal="right" vertical="center" wrapText="1" shrinkToFit="1"/>
      <protection hidden="1"/>
    </xf>
    <xf numFmtId="0" fontId="9" fillId="0" borderId="0" xfId="0" applyFont="1" applyAlignment="1" applyProtection="1">
      <alignment horizontal="center" shrinkToFit="1"/>
      <protection hidden="1"/>
    </xf>
    <xf numFmtId="0" fontId="70" fillId="0" borderId="0" xfId="0" applyFont="1" applyAlignment="1" applyProtection="1">
      <alignment horizontal="center" shrinkToFit="1"/>
      <protection hidden="1"/>
    </xf>
    <xf numFmtId="0" fontId="72" fillId="0" borderId="103" xfId="0" applyFont="1" applyBorder="1" applyAlignment="1" applyProtection="1">
      <alignment horizontal="right" vertical="center" shrinkToFit="1"/>
      <protection hidden="1"/>
    </xf>
    <xf numFmtId="0" fontId="72" fillId="0" borderId="7" xfId="0" applyFont="1" applyBorder="1" applyAlignment="1" applyProtection="1">
      <alignment horizontal="right" vertical="center" shrinkToFit="1"/>
      <protection hidden="1"/>
    </xf>
    <xf numFmtId="0" fontId="70" fillId="0" borderId="8" xfId="0" applyFont="1" applyBorder="1" applyAlignment="1" applyProtection="1">
      <alignment horizontal="center" vertical="center" shrinkToFit="1"/>
      <protection hidden="1"/>
    </xf>
    <xf numFmtId="0" fontId="70" fillId="0" borderId="0" xfId="0" applyFont="1" applyAlignment="1" applyProtection="1">
      <alignment horizontal="center" vertical="center" shrinkToFit="1"/>
      <protection hidden="1"/>
    </xf>
    <xf numFmtId="0" fontId="9" fillId="0" borderId="0" xfId="0" applyFont="1" applyAlignment="1" applyProtection="1">
      <alignment horizontal="center" vertical="center" shrinkToFit="1"/>
      <protection hidden="1"/>
    </xf>
    <xf numFmtId="0" fontId="72" fillId="0" borderId="6" xfId="0" applyFont="1" applyBorder="1" applyAlignment="1" applyProtection="1">
      <alignment horizontal="center" shrinkToFit="1"/>
      <protection hidden="1"/>
    </xf>
    <xf numFmtId="0" fontId="70" fillId="0" borderId="44" xfId="0" applyFont="1" applyBorder="1" applyAlignment="1" applyProtection="1">
      <alignment horizontal="center" vertical="top" shrinkToFit="1"/>
      <protection hidden="1"/>
    </xf>
    <xf numFmtId="0" fontId="70" fillId="0" borderId="45" xfId="0" applyFont="1" applyBorder="1" applyAlignment="1" applyProtection="1">
      <alignment horizontal="center" vertical="top" shrinkToFit="1"/>
      <protection hidden="1"/>
    </xf>
    <xf numFmtId="0" fontId="70" fillId="0" borderId="1" xfId="0" applyFont="1" applyBorder="1" applyAlignment="1" applyProtection="1">
      <alignment horizontal="right" vertical="center" shrinkToFit="1"/>
      <protection hidden="1"/>
    </xf>
    <xf numFmtId="0" fontId="70" fillId="0" borderId="6" xfId="0" applyFont="1" applyBorder="1" applyAlignment="1" applyProtection="1">
      <alignment horizontal="right" vertical="center" shrinkToFit="1"/>
      <protection hidden="1"/>
    </xf>
    <xf numFmtId="0" fontId="70" fillId="0" borderId="113" xfId="0" applyFont="1" applyBorder="1" applyAlignment="1" applyProtection="1">
      <alignment horizontal="right" vertical="center" shrinkToFit="1"/>
      <protection hidden="1"/>
    </xf>
    <xf numFmtId="0" fontId="70" fillId="0" borderId="0" xfId="0" applyFont="1" applyAlignment="1" applyProtection="1">
      <alignment horizontal="right" vertical="center" shrinkToFit="1"/>
      <protection hidden="1"/>
    </xf>
    <xf numFmtId="165" fontId="72" fillId="3" borderId="7" xfId="0" applyNumberFormat="1" applyFont="1" applyFill="1" applyBorder="1" applyAlignment="1" applyProtection="1">
      <alignment horizontal="right" shrinkToFit="1"/>
      <protection hidden="1"/>
    </xf>
    <xf numFmtId="165" fontId="72" fillId="3" borderId="109" xfId="0" applyNumberFormat="1" applyFont="1" applyFill="1" applyBorder="1" applyAlignment="1" applyProtection="1">
      <alignment horizontal="right" shrinkToFit="1"/>
      <protection hidden="1"/>
    </xf>
    <xf numFmtId="0" fontId="0" fillId="15" borderId="137" xfId="0" applyFill="1" applyBorder="1" applyAlignment="1" applyProtection="1">
      <alignment horizontal="right" vertical="center" wrapText="1"/>
      <protection hidden="1"/>
    </xf>
    <xf numFmtId="0" fontId="0" fillId="15" borderId="138" xfId="0" applyFill="1" applyBorder="1" applyAlignment="1" applyProtection="1">
      <alignment horizontal="right" vertical="center" wrapText="1"/>
      <protection hidden="1"/>
    </xf>
    <xf numFmtId="0" fontId="0" fillId="15" borderId="139" xfId="0" applyFill="1" applyBorder="1" applyAlignment="1" applyProtection="1">
      <alignment horizontal="right" vertical="center" wrapText="1"/>
      <protection hidden="1"/>
    </xf>
    <xf numFmtId="0" fontId="0" fillId="15" borderId="140" xfId="0" applyFill="1" applyBorder="1" applyAlignment="1" applyProtection="1">
      <alignment horizontal="right" vertical="center" wrapText="1"/>
      <protection hidden="1"/>
    </xf>
    <xf numFmtId="0" fontId="0" fillId="15" borderId="141" xfId="0" applyFill="1" applyBorder="1" applyAlignment="1" applyProtection="1">
      <alignment horizontal="right" vertical="center" wrapText="1"/>
      <protection hidden="1"/>
    </xf>
    <xf numFmtId="0" fontId="0" fillId="15" borderId="142" xfId="0" applyFill="1" applyBorder="1" applyAlignment="1" applyProtection="1">
      <alignment horizontal="right" vertical="center" wrapText="1"/>
      <protection hidden="1"/>
    </xf>
    <xf numFmtId="0" fontId="0" fillId="15" borderId="138" xfId="0" applyFill="1" applyBorder="1" applyAlignment="1" applyProtection="1">
      <alignment horizontal="center" vertical="center"/>
      <protection hidden="1"/>
    </xf>
    <xf numFmtId="0" fontId="0" fillId="15" borderId="0" xfId="0" applyFill="1" applyAlignment="1" applyProtection="1">
      <alignment horizontal="center" vertical="center"/>
      <protection hidden="1"/>
    </xf>
    <xf numFmtId="0" fontId="72" fillId="0" borderId="103" xfId="0" applyFont="1" applyBorder="1" applyAlignment="1" applyProtection="1">
      <alignment horizontal="center" vertical="center" shrinkToFit="1"/>
      <protection hidden="1"/>
    </xf>
    <xf numFmtId="0" fontId="72" fillId="0" borderId="7" xfId="0" applyFont="1" applyBorder="1" applyAlignment="1" applyProtection="1">
      <alignment horizontal="center" vertical="center" shrinkToFit="1"/>
      <protection hidden="1"/>
    </xf>
    <xf numFmtId="0" fontId="73" fillId="6" borderId="1" xfId="0" applyFont="1" applyFill="1" applyBorder="1" applyAlignment="1" applyProtection="1">
      <alignment horizontal="center" vertical="center" shrinkToFit="1"/>
      <protection hidden="1"/>
    </xf>
    <xf numFmtId="0" fontId="73" fillId="6" borderId="6" xfId="0" applyFont="1" applyFill="1" applyBorder="1" applyAlignment="1" applyProtection="1">
      <alignment horizontal="center" vertical="center" shrinkToFit="1"/>
      <protection hidden="1"/>
    </xf>
    <xf numFmtId="0" fontId="72" fillId="0" borderId="8" xfId="0" applyFont="1" applyBorder="1" applyAlignment="1" applyProtection="1">
      <alignment horizontal="center" vertical="center" shrinkToFit="1"/>
      <protection hidden="1"/>
    </xf>
    <xf numFmtId="0" fontId="72" fillId="0" borderId="0" xfId="0" applyFont="1" applyAlignment="1" applyProtection="1">
      <alignment horizontal="center" vertical="center" shrinkToFit="1"/>
      <protection hidden="1"/>
    </xf>
    <xf numFmtId="0" fontId="72" fillId="0" borderId="6" xfId="0" applyFont="1" applyBorder="1" applyAlignment="1" applyProtection="1">
      <alignment horizontal="center" vertical="center" shrinkToFit="1"/>
      <protection hidden="1"/>
    </xf>
    <xf numFmtId="0" fontId="72" fillId="0" borderId="108" xfId="0" applyFont="1" applyBorder="1" applyAlignment="1" applyProtection="1">
      <alignment horizontal="center" vertical="center" shrinkToFit="1"/>
      <protection hidden="1"/>
    </xf>
    <xf numFmtId="0" fontId="72" fillId="0" borderId="112" xfId="0" applyFont="1" applyBorder="1" applyAlignment="1" applyProtection="1">
      <alignment horizontal="center" vertical="center" shrinkToFit="1"/>
      <protection hidden="1"/>
    </xf>
    <xf numFmtId="0" fontId="72" fillId="0" borderId="113" xfId="0" applyFont="1" applyBorder="1" applyAlignment="1" applyProtection="1">
      <alignment horizontal="center" vertical="center" shrinkToFit="1"/>
      <protection hidden="1"/>
    </xf>
    <xf numFmtId="0" fontId="69" fillId="0" borderId="5" xfId="0" applyFont="1" applyBorder="1" applyAlignment="1" applyProtection="1">
      <alignment horizontal="center" vertical="center" shrinkToFit="1" readingOrder="2"/>
      <protection hidden="1"/>
    </xf>
    <xf numFmtId="0" fontId="72" fillId="0" borderId="111" xfId="0" applyFont="1" applyBorder="1" applyAlignment="1" applyProtection="1">
      <alignment horizontal="center" vertical="center" shrinkToFit="1"/>
      <protection hidden="1"/>
    </xf>
    <xf numFmtId="0" fontId="72" fillId="0" borderId="48" xfId="0" applyFont="1" applyBorder="1" applyAlignment="1" applyProtection="1">
      <alignment horizontal="center" vertical="center" shrinkToFit="1"/>
      <protection hidden="1"/>
    </xf>
    <xf numFmtId="0" fontId="72" fillId="0" borderId="1" xfId="0" applyFont="1" applyBorder="1" applyAlignment="1" applyProtection="1">
      <alignment horizontal="center" vertical="center" shrinkToFit="1"/>
      <protection hidden="1"/>
    </xf>
    <xf numFmtId="165" fontId="9" fillId="3" borderId="8" xfId="0" applyNumberFormat="1" applyFont="1" applyFill="1" applyBorder="1" applyAlignment="1" applyProtection="1">
      <alignment horizontal="center" vertical="center" shrinkToFit="1"/>
      <protection hidden="1"/>
    </xf>
    <xf numFmtId="165" fontId="9" fillId="3" borderId="108" xfId="0" applyNumberFormat="1" applyFont="1" applyFill="1" applyBorder="1" applyAlignment="1" applyProtection="1">
      <alignment horizontal="center" vertical="center" shrinkToFit="1"/>
      <protection hidden="1"/>
    </xf>
    <xf numFmtId="165" fontId="9" fillId="3" borderId="0" xfId="0" applyNumberFormat="1" applyFont="1" applyFill="1" applyAlignment="1" applyProtection="1">
      <alignment horizontal="center" vertical="center" shrinkToFit="1"/>
      <protection hidden="1"/>
    </xf>
    <xf numFmtId="165" fontId="9" fillId="3" borderId="112" xfId="0" applyNumberFormat="1" applyFont="1" applyFill="1" applyBorder="1" applyAlignment="1" applyProtection="1">
      <alignment horizontal="center" vertical="center" shrinkToFit="1"/>
      <protection hidden="1"/>
    </xf>
    <xf numFmtId="165" fontId="9" fillId="3" borderId="6" xfId="0" applyNumberFormat="1" applyFont="1" applyFill="1" applyBorder="1" applyAlignment="1" applyProtection="1">
      <alignment horizontal="center" vertical="center" shrinkToFit="1"/>
      <protection hidden="1"/>
    </xf>
    <xf numFmtId="165" fontId="9" fillId="3" borderId="113" xfId="0" applyNumberFormat="1" applyFont="1" applyFill="1" applyBorder="1" applyAlignment="1" applyProtection="1">
      <alignment horizontal="center" vertical="center" shrinkToFit="1"/>
      <protection hidden="1"/>
    </xf>
    <xf numFmtId="0" fontId="9" fillId="3" borderId="109" xfId="0" applyFont="1" applyFill="1" applyBorder="1" applyAlignment="1" applyProtection="1">
      <alignment horizontal="center" vertical="center" shrinkToFit="1"/>
      <protection hidden="1"/>
    </xf>
    <xf numFmtId="0" fontId="9" fillId="0" borderId="103" xfId="0" applyFont="1" applyBorder="1" applyAlignment="1" applyProtection="1">
      <alignment horizontal="right" vertical="center" shrinkToFit="1"/>
      <protection hidden="1"/>
    </xf>
    <xf numFmtId="0" fontId="9" fillId="0" borderId="7" xfId="0" applyFont="1" applyBorder="1" applyAlignment="1" applyProtection="1">
      <alignment horizontal="right" vertical="center" shrinkToFit="1"/>
      <protection hidden="1"/>
    </xf>
    <xf numFmtId="0" fontId="69" fillId="3" borderId="7" xfId="0" applyFont="1" applyFill="1" applyBorder="1" applyAlignment="1" applyProtection="1">
      <alignment horizontal="right" vertical="center" shrinkToFit="1"/>
      <protection hidden="1"/>
    </xf>
    <xf numFmtId="0" fontId="69" fillId="3" borderId="109" xfId="0" applyFont="1" applyFill="1" applyBorder="1" applyAlignment="1" applyProtection="1">
      <alignment horizontal="right" vertical="center" shrinkToFit="1"/>
      <protection hidden="1"/>
    </xf>
    <xf numFmtId="0" fontId="9" fillId="0" borderId="103" xfId="0" applyFont="1" applyBorder="1" applyAlignment="1" applyProtection="1">
      <alignment horizontal="center" vertical="center" shrinkToFit="1"/>
      <protection hidden="1"/>
    </xf>
    <xf numFmtId="0" fontId="69" fillId="16" borderId="103" xfId="0" applyFont="1" applyFill="1" applyBorder="1" applyAlignment="1" applyProtection="1">
      <alignment horizontal="center" vertical="center" shrinkToFit="1"/>
      <protection hidden="1"/>
    </xf>
    <xf numFmtId="0" fontId="69" fillId="16" borderId="7" xfId="0" applyFont="1" applyFill="1" applyBorder="1" applyAlignment="1" applyProtection="1">
      <alignment horizontal="center" vertical="center" shrinkToFit="1"/>
      <protection hidden="1"/>
    </xf>
    <xf numFmtId="0" fontId="72" fillId="0" borderId="111" xfId="0" applyFont="1" applyBorder="1" applyAlignment="1" applyProtection="1">
      <alignment horizontal="right" vertical="center" shrinkToFit="1"/>
      <protection hidden="1"/>
    </xf>
    <xf numFmtId="0" fontId="72" fillId="0" borderId="8" xfId="0" applyFont="1" applyBorder="1" applyAlignment="1" applyProtection="1">
      <alignment horizontal="right" vertical="center" shrinkToFit="1"/>
      <protection hidden="1"/>
    </xf>
    <xf numFmtId="165" fontId="72" fillId="3" borderId="8" xfId="0" applyNumberFormat="1" applyFont="1" applyFill="1" applyBorder="1" applyAlignment="1" applyProtection="1">
      <alignment horizontal="right" vertical="center" shrinkToFit="1"/>
      <protection hidden="1"/>
    </xf>
    <xf numFmtId="165" fontId="72" fillId="3" borderId="108" xfId="0" applyNumberFormat="1" applyFont="1" applyFill="1" applyBorder="1" applyAlignment="1" applyProtection="1">
      <alignment horizontal="right" vertical="center" shrinkToFit="1"/>
      <protection hidden="1"/>
    </xf>
    <xf numFmtId="0" fontId="65" fillId="19" borderId="133" xfId="0" applyFont="1" applyFill="1" applyBorder="1" applyAlignment="1">
      <alignment horizontal="center" vertical="center"/>
    </xf>
    <xf numFmtId="0" fontId="65" fillId="19" borderId="123" xfId="0" applyFont="1" applyFill="1" applyBorder="1" applyAlignment="1">
      <alignment horizontal="center" vertical="center"/>
    </xf>
    <xf numFmtId="0" fontId="23" fillId="19" borderId="133" xfId="0" applyFont="1" applyFill="1" applyBorder="1" applyAlignment="1" applyProtection="1">
      <alignment horizontal="center" vertical="center" wrapText="1"/>
      <protection hidden="1"/>
    </xf>
    <xf numFmtId="0" fontId="23" fillId="19" borderId="123" xfId="0" applyFont="1" applyFill="1" applyBorder="1" applyAlignment="1" applyProtection="1">
      <alignment horizontal="center" vertical="center" wrapText="1"/>
      <protection hidden="1"/>
    </xf>
    <xf numFmtId="0" fontId="46" fillId="19" borderId="15" xfId="0" applyFont="1" applyFill="1" applyBorder="1" applyAlignment="1">
      <alignment horizontal="center" vertical="center"/>
    </xf>
    <xf numFmtId="0" fontId="65" fillId="19" borderId="132" xfId="0" applyFont="1" applyFill="1" applyBorder="1" applyAlignment="1">
      <alignment horizontal="center" vertical="center"/>
    </xf>
    <xf numFmtId="0" fontId="65" fillId="19" borderId="122" xfId="0" applyFont="1" applyFill="1" applyBorder="1" applyAlignment="1">
      <alignment horizontal="center" vertical="center"/>
    </xf>
    <xf numFmtId="0" fontId="15" fillId="0" borderId="13" xfId="0" applyFont="1" applyBorder="1" applyAlignment="1" applyProtection="1">
      <alignment horizontal="center" vertical="center" textRotation="90"/>
      <protection hidden="1"/>
    </xf>
    <xf numFmtId="0" fontId="15" fillId="0" borderId="47" xfId="0" applyFont="1" applyBorder="1" applyAlignment="1" applyProtection="1">
      <alignment horizontal="center" vertical="center" textRotation="90"/>
      <protection hidden="1"/>
    </xf>
    <xf numFmtId="0" fontId="65" fillId="19" borderId="13" xfId="0" applyFont="1" applyFill="1" applyBorder="1" applyAlignment="1">
      <alignment horizontal="center" vertical="center"/>
    </xf>
    <xf numFmtId="0" fontId="65" fillId="19" borderId="47" xfId="0" applyFont="1" applyFill="1" applyBorder="1" applyAlignment="1">
      <alignment horizontal="center" vertical="center"/>
    </xf>
    <xf numFmtId="0" fontId="5" fillId="3" borderId="122" xfId="0" applyFont="1" applyFill="1" applyBorder="1" applyAlignment="1">
      <alignment horizontal="center" vertical="center" textRotation="90" wrapText="1"/>
    </xf>
    <xf numFmtId="0" fontId="5" fillId="3" borderId="47" xfId="0" applyFont="1" applyFill="1" applyBorder="1" applyAlignment="1">
      <alignment horizontal="center" vertical="center" textRotation="90" wrapText="1"/>
    </xf>
    <xf numFmtId="0" fontId="22" fillId="4" borderId="33" xfId="0" applyFont="1" applyFill="1" applyBorder="1" applyAlignment="1" applyProtection="1">
      <alignment horizontal="center" vertical="center"/>
      <protection hidden="1"/>
    </xf>
    <xf numFmtId="0" fontId="22" fillId="4" borderId="36" xfId="0" applyFont="1" applyFill="1" applyBorder="1" applyAlignment="1" applyProtection="1">
      <alignment horizontal="center" vertical="center"/>
      <protection hidden="1"/>
    </xf>
    <xf numFmtId="0" fontId="46" fillId="19" borderId="133" xfId="0" applyFont="1" applyFill="1" applyBorder="1" applyAlignment="1">
      <alignment horizontal="center" vertical="center" textRotation="90" wrapText="1"/>
    </xf>
    <xf numFmtId="0" fontId="46" fillId="19" borderId="123" xfId="0" applyFont="1" applyFill="1" applyBorder="1" applyAlignment="1">
      <alignment horizontal="center" vertical="center" textRotation="90" wrapText="1"/>
    </xf>
    <xf numFmtId="0" fontId="23" fillId="19" borderId="13" xfId="0" applyFont="1" applyFill="1" applyBorder="1" applyAlignment="1">
      <alignment horizontal="center" vertical="center" wrapText="1"/>
    </xf>
    <xf numFmtId="0" fontId="23" fillId="19" borderId="47" xfId="0" applyFont="1" applyFill="1" applyBorder="1" applyAlignment="1">
      <alignment horizontal="center" vertical="center" wrapText="1"/>
    </xf>
    <xf numFmtId="0" fontId="23" fillId="19" borderId="132" xfId="0" applyFont="1" applyFill="1" applyBorder="1" applyAlignment="1">
      <alignment horizontal="center" vertical="center" wrapText="1"/>
    </xf>
    <xf numFmtId="0" fontId="23" fillId="19" borderId="122" xfId="0" applyFont="1" applyFill="1" applyBorder="1" applyAlignment="1">
      <alignment horizontal="center" vertical="center" wrapText="1"/>
    </xf>
    <xf numFmtId="0" fontId="5" fillId="3" borderId="129" xfId="0" applyFont="1" applyFill="1" applyBorder="1" applyAlignment="1">
      <alignment horizontal="center" vertical="center" textRotation="90" wrapText="1"/>
    </xf>
    <xf numFmtId="0" fontId="5" fillId="3" borderId="130" xfId="0" applyFont="1" applyFill="1" applyBorder="1" applyAlignment="1">
      <alignment horizontal="center" vertical="center" textRotation="90" wrapText="1"/>
    </xf>
    <xf numFmtId="0" fontId="46" fillId="19" borderId="13" xfId="0" applyFont="1" applyFill="1" applyBorder="1" applyAlignment="1">
      <alignment horizontal="center" vertical="center" textRotation="90" wrapText="1"/>
    </xf>
    <xf numFmtId="0" fontId="46" fillId="19" borderId="47" xfId="0" applyFont="1" applyFill="1" applyBorder="1" applyAlignment="1">
      <alignment horizontal="center" vertical="center" textRotation="90" wrapText="1"/>
    </xf>
    <xf numFmtId="0" fontId="4" fillId="6" borderId="110" xfId="0" applyFont="1" applyFill="1" applyBorder="1" applyAlignment="1" applyProtection="1">
      <alignment horizontal="center" vertical="center"/>
      <protection hidden="1"/>
    </xf>
    <xf numFmtId="0" fontId="4" fillId="6" borderId="39" xfId="0" applyFont="1" applyFill="1" applyBorder="1" applyAlignment="1" applyProtection="1">
      <alignment horizontal="center" vertical="center"/>
      <protection hidden="1"/>
    </xf>
    <xf numFmtId="0" fontId="23" fillId="19" borderId="127" xfId="0" applyFont="1" applyFill="1" applyBorder="1" applyAlignment="1" applyProtection="1">
      <alignment horizontal="center" vertical="center" wrapText="1"/>
      <protection hidden="1"/>
    </xf>
    <xf numFmtId="0" fontId="16" fillId="14" borderId="126" xfId="0" applyFont="1" applyFill="1" applyBorder="1" applyAlignment="1">
      <alignment horizontal="center" vertical="center"/>
    </xf>
    <xf numFmtId="0" fontId="16" fillId="14" borderId="14" xfId="0" applyFont="1" applyFill="1" applyBorder="1" applyAlignment="1">
      <alignment horizontal="center" vertical="center"/>
    </xf>
    <xf numFmtId="0" fontId="23" fillId="19" borderId="133" xfId="0" applyFont="1" applyFill="1" applyBorder="1" applyAlignment="1">
      <alignment horizontal="center" vertical="center" wrapText="1"/>
    </xf>
    <xf numFmtId="0" fontId="23" fillId="19" borderId="123" xfId="0" applyFont="1" applyFill="1" applyBorder="1" applyAlignment="1">
      <alignment horizontal="center" vertical="center" wrapText="1"/>
    </xf>
    <xf numFmtId="0" fontId="46" fillId="19" borderId="15" xfId="0" applyFont="1" applyFill="1" applyBorder="1" applyAlignment="1">
      <alignment horizontal="center" vertical="center" wrapText="1"/>
    </xf>
    <xf numFmtId="0" fontId="46" fillId="19" borderId="132" xfId="0" applyFont="1" applyFill="1" applyBorder="1" applyAlignment="1">
      <alignment horizontal="center" vertical="center" textRotation="90"/>
    </xf>
    <xf numFmtId="0" fontId="46" fillId="19" borderId="122" xfId="0" applyFont="1" applyFill="1" applyBorder="1" applyAlignment="1">
      <alignment horizontal="center" vertical="center" textRotation="90"/>
    </xf>
    <xf numFmtId="0" fontId="23" fillId="19" borderId="15" xfId="0" applyFont="1" applyFill="1" applyBorder="1" applyAlignment="1">
      <alignment horizontal="center" vertical="center"/>
    </xf>
    <xf numFmtId="0" fontId="20" fillId="8" borderId="118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16" fillId="14" borderId="124" xfId="0" applyFont="1" applyFill="1" applyBorder="1" applyAlignment="1">
      <alignment horizontal="center" vertical="center"/>
    </xf>
    <xf numFmtId="0" fontId="5" fillId="3" borderId="131" xfId="0" applyFont="1" applyFill="1" applyBorder="1" applyAlignment="1">
      <alignment horizontal="center" vertical="center" textRotation="90" wrapText="1"/>
    </xf>
    <xf numFmtId="0" fontId="16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16" fillId="14" borderId="125" xfId="0" applyFont="1" applyFill="1" applyBorder="1" applyAlignment="1">
      <alignment horizontal="center" vertical="center"/>
    </xf>
    <xf numFmtId="0" fontId="16" fillId="0" borderId="119" xfId="0" applyFont="1" applyBorder="1" applyAlignment="1">
      <alignment horizontal="center" vertical="center"/>
    </xf>
    <xf numFmtId="0" fontId="16" fillId="0" borderId="120" xfId="0" applyFont="1" applyBorder="1" applyAlignment="1">
      <alignment horizontal="center" vertical="center"/>
    </xf>
    <xf numFmtId="0" fontId="16" fillId="0" borderId="121" xfId="0" applyFont="1" applyBorder="1" applyAlignment="1">
      <alignment horizontal="center" vertical="center"/>
    </xf>
    <xf numFmtId="0" fontId="16" fillId="0" borderId="12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28" xfId="0" applyFont="1" applyBorder="1" applyAlignment="1">
      <alignment horizontal="center" vertical="center"/>
    </xf>
    <xf numFmtId="0" fontId="16" fillId="0" borderId="121" xfId="0" applyFont="1" applyBorder="1" applyAlignment="1" applyProtection="1">
      <alignment horizontal="center" vertical="center"/>
      <protection hidden="1"/>
    </xf>
    <xf numFmtId="0" fontId="16" fillId="0" borderId="128" xfId="0" applyFont="1" applyBorder="1" applyAlignment="1" applyProtection="1">
      <alignment horizontal="center" vertical="center"/>
      <protection hidden="1"/>
    </xf>
    <xf numFmtId="0" fontId="16" fillId="0" borderId="122" xfId="0" applyFont="1" applyBorder="1" applyAlignment="1" applyProtection="1">
      <alignment horizontal="center" vertical="center"/>
      <protection hidden="1"/>
    </xf>
    <xf numFmtId="0" fontId="16" fillId="0" borderId="47" xfId="0" applyFont="1" applyBorder="1" applyAlignment="1" applyProtection="1">
      <alignment horizontal="center" vertical="center"/>
      <protection hidden="1"/>
    </xf>
    <xf numFmtId="0" fontId="16" fillId="0" borderId="127" xfId="0" applyFont="1" applyBorder="1" applyAlignment="1" applyProtection="1">
      <alignment horizontal="center" vertical="center"/>
      <protection hidden="1"/>
    </xf>
    <xf numFmtId="0" fontId="16" fillId="0" borderId="15" xfId="0" applyFont="1" applyBorder="1" applyAlignment="1" applyProtection="1">
      <alignment horizontal="center" vertical="center"/>
      <protection hidden="1"/>
    </xf>
    <xf numFmtId="0" fontId="16" fillId="0" borderId="122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22" fillId="4" borderId="34" xfId="0" applyFont="1" applyFill="1" applyBorder="1" applyAlignment="1" applyProtection="1">
      <alignment horizontal="center" vertical="center"/>
      <protection hidden="1"/>
    </xf>
    <xf numFmtId="0" fontId="22" fillId="4" borderId="37" xfId="0" applyFont="1" applyFill="1" applyBorder="1" applyAlignment="1" applyProtection="1">
      <alignment horizontal="center" vertical="center"/>
      <protection hidden="1"/>
    </xf>
    <xf numFmtId="0" fontId="16" fillId="13" borderId="24" xfId="0" applyFont="1" applyFill="1" applyBorder="1" applyAlignment="1" applyProtection="1">
      <alignment horizontal="center" vertical="center"/>
      <protection hidden="1"/>
    </xf>
    <xf numFmtId="0" fontId="16" fillId="13" borderId="28" xfId="0" applyFont="1" applyFill="1" applyBorder="1" applyAlignment="1" applyProtection="1">
      <alignment horizontal="center" vertical="center"/>
      <protection hidden="1"/>
    </xf>
    <xf numFmtId="0" fontId="20" fillId="12" borderId="0" xfId="0" applyFont="1" applyFill="1" applyAlignment="1" applyProtection="1">
      <alignment horizontal="center" vertical="center"/>
      <protection hidden="1"/>
    </xf>
    <xf numFmtId="0" fontId="20" fillId="12" borderId="22" xfId="0" applyFont="1" applyFill="1" applyBorder="1" applyAlignment="1" applyProtection="1">
      <alignment horizontal="center" vertical="center"/>
      <protection hidden="1"/>
    </xf>
    <xf numFmtId="0" fontId="22" fillId="4" borderId="40" xfId="0" applyFont="1" applyFill="1" applyBorder="1" applyAlignment="1" applyProtection="1">
      <alignment horizontal="center" vertical="center"/>
      <protection hidden="1"/>
    </xf>
    <xf numFmtId="0" fontId="22" fillId="4" borderId="41" xfId="0" applyFont="1" applyFill="1" applyBorder="1" applyAlignment="1" applyProtection="1">
      <alignment horizontal="center" vertical="center"/>
      <protection hidden="1"/>
    </xf>
    <xf numFmtId="0" fontId="22" fillId="4" borderId="42" xfId="0" applyFont="1" applyFill="1" applyBorder="1" applyAlignment="1" applyProtection="1">
      <alignment horizontal="center" vertical="center"/>
      <protection hidden="1"/>
    </xf>
    <xf numFmtId="0" fontId="22" fillId="4" borderId="35" xfId="0" applyFont="1" applyFill="1" applyBorder="1" applyAlignment="1" applyProtection="1">
      <alignment horizontal="center" vertical="center"/>
      <protection hidden="1"/>
    </xf>
    <xf numFmtId="0" fontId="22" fillId="4" borderId="38" xfId="0" applyFont="1" applyFill="1" applyBorder="1" applyAlignment="1" applyProtection="1">
      <alignment horizontal="center" vertical="center"/>
      <protection hidden="1"/>
    </xf>
    <xf numFmtId="0" fontId="16" fillId="13" borderId="29" xfId="0" applyFont="1" applyFill="1" applyBorder="1" applyAlignment="1" applyProtection="1">
      <alignment horizontal="center" vertical="center"/>
      <protection hidden="1"/>
    </xf>
    <xf numFmtId="0" fontId="16" fillId="13" borderId="30" xfId="0" applyFont="1" applyFill="1" applyBorder="1" applyAlignment="1" applyProtection="1">
      <alignment horizontal="center" vertical="center"/>
      <protection hidden="1"/>
    </xf>
  </cellXfs>
  <cellStyles count="13">
    <cellStyle name="Normal 2" xfId="2" xr:uid="{00000000-0005-0000-0000-000002000000}"/>
    <cellStyle name="Normal 2 2" xfId="3" xr:uid="{00000000-0005-0000-0000-000003000000}"/>
    <cellStyle name="Normal 4" xfId="4" xr:uid="{00000000-0005-0000-0000-000004000000}"/>
    <cellStyle name="Normal_Sheet1" xfId="12" xr:uid="{00000000-0005-0000-0000-000005000000}"/>
    <cellStyle name="Normal_ربط العلامة مع التسجيل" xfId="7" xr:uid="{00000000-0005-0000-0000-000006000000}"/>
    <cellStyle name="Normal_ورقة2" xfId="9" xr:uid="{00000000-0005-0000-0000-000007000000}"/>
    <cellStyle name="ارتباط تشعبي" xfId="1" builtinId="8"/>
    <cellStyle name="عادي" xfId="0" builtinId="0"/>
    <cellStyle name="عادي 2" xfId="5" xr:uid="{00000000-0005-0000-0000-000008000000}"/>
    <cellStyle name="عادي 2 2" xfId="6" xr:uid="{00000000-0005-0000-0000-000009000000}"/>
    <cellStyle name="عادي 2 2 2" xfId="11" xr:uid="{00000000-0005-0000-0000-00000A000000}"/>
    <cellStyle name="عادي_ورقة2" xfId="8" xr:uid="{00000000-0005-0000-0000-00000B000000}"/>
    <cellStyle name="عادي_ورقة2 مسجلين" xfId="10" xr:uid="{00000000-0005-0000-0000-00000C000000}"/>
  </cellStyles>
  <dxfs count="1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8" tint="-0.49998474074526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85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583692</xdr:colOff>
      <xdr:row>0</xdr:row>
      <xdr:rowOff>0</xdr:rowOff>
    </xdr:from>
    <xdr:to>
      <xdr:col>1</xdr:col>
      <xdr:colOff>1562100</xdr:colOff>
      <xdr:row>1</xdr:row>
      <xdr:rowOff>0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238014100" y="0"/>
          <a:ext cx="978408" cy="323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SY" sz="1100"/>
        </a:p>
      </xdr:txBody>
    </xdr:sp>
    <xdr:clientData/>
  </xdr:twoCellAnchor>
  <xdr:twoCellAnchor>
    <xdr:from>
      <xdr:col>15</xdr:col>
      <xdr:colOff>107443</xdr:colOff>
      <xdr:row>4</xdr:row>
      <xdr:rowOff>209550</xdr:rowOff>
    </xdr:from>
    <xdr:to>
      <xdr:col>15</xdr:col>
      <xdr:colOff>552450</xdr:colOff>
      <xdr:row>5</xdr:row>
      <xdr:rowOff>56007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229555900" y="1514475"/>
          <a:ext cx="445007" cy="2750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SY" sz="1100"/>
        </a:p>
      </xdr:txBody>
    </xdr:sp>
    <xdr:clientData/>
  </xdr:twoCellAnchor>
  <xdr:twoCellAnchor>
    <xdr:from>
      <xdr:col>7</xdr:col>
      <xdr:colOff>0</xdr:colOff>
      <xdr:row>10</xdr:row>
      <xdr:rowOff>95250</xdr:rowOff>
    </xdr:from>
    <xdr:to>
      <xdr:col>15</xdr:col>
      <xdr:colOff>476250</xdr:colOff>
      <xdr:row>10</xdr:row>
      <xdr:rowOff>400050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229632100" y="3867150"/>
          <a:ext cx="4762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SY" sz="1100"/>
        </a:p>
      </xdr:txBody>
    </xdr:sp>
    <xdr:clientData/>
  </xdr:twoCellAnchor>
  <xdr:twoCellAnchor>
    <xdr:from>
      <xdr:col>3</xdr:col>
      <xdr:colOff>0</xdr:colOff>
      <xdr:row>7</xdr:row>
      <xdr:rowOff>0</xdr:rowOff>
    </xdr:from>
    <xdr:to>
      <xdr:col>3</xdr:col>
      <xdr:colOff>476250</xdr:colOff>
      <xdr:row>7</xdr:row>
      <xdr:rowOff>304800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235966225" y="2619375"/>
          <a:ext cx="4762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SY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43</xdr:row>
      <xdr:rowOff>211454</xdr:rowOff>
    </xdr:from>
    <xdr:to>
      <xdr:col>16</xdr:col>
      <xdr:colOff>38100</xdr:colOff>
      <xdr:row>45</xdr:row>
      <xdr:rowOff>66674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8C37488C-6F18-4ADC-AF49-2D9C2E9CD5FF}"/>
            </a:ext>
          </a:extLst>
        </xdr:cNvPr>
        <xdr:cNvSpPr txBox="1"/>
      </xdr:nvSpPr>
      <xdr:spPr>
        <a:xfrm>
          <a:off x="9972118740" y="10102214"/>
          <a:ext cx="6113145" cy="35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Y" sz="1600" b="0">
              <a:latin typeface="Sakkal Majalla" pitchFamily="2" charset="-78"/>
              <a:cs typeface="Sakkal Majalla" pitchFamily="2" charset="-78"/>
            </a:rPr>
            <a:t>عنوان </a:t>
          </a:r>
          <a:r>
            <a:rPr lang="ar-SA" sz="1600" b="0">
              <a:latin typeface="Sakkal Majalla" pitchFamily="2" charset="-78"/>
              <a:cs typeface="Sakkal Majalla" pitchFamily="2" charset="-78"/>
            </a:rPr>
            <a:t>مركز</a:t>
          </a:r>
          <a:r>
            <a:rPr lang="ar-SA" sz="1600" b="0" baseline="0">
              <a:latin typeface="Sakkal Majalla" pitchFamily="2" charset="-78"/>
              <a:cs typeface="Sakkal Majalla" pitchFamily="2" charset="-78"/>
            </a:rPr>
            <a:t> التعليم المفتوح : دمشق - المزة - جانب المدينة الجامعية  | ص.ب /</a:t>
          </a:r>
          <a:r>
            <a:rPr lang="en-US" sz="1600" b="0" baseline="0">
              <a:latin typeface="Sakkal Majalla" pitchFamily="2" charset="-78"/>
              <a:cs typeface="Sakkal Majalla" pitchFamily="2" charset="-78"/>
            </a:rPr>
            <a:t>35063</a:t>
          </a:r>
          <a:r>
            <a:rPr lang="ar-SA" sz="1600" b="0" baseline="0">
              <a:latin typeface="Sakkal Majalla" pitchFamily="2" charset="-78"/>
              <a:cs typeface="Sakkal Majalla" pitchFamily="2" charset="-78"/>
            </a:rPr>
            <a:t>/</a:t>
          </a:r>
          <a:endParaRPr lang="ar-SY" sz="1600" b="0">
            <a:latin typeface="Sakkal Majalla" pitchFamily="2" charset="-78"/>
            <a:cs typeface="Sakkal Majalla" pitchFamily="2" charset="-78"/>
          </a:endParaRPr>
        </a:p>
      </xdr:txBody>
    </xdr:sp>
    <xdr:clientData/>
  </xdr:twoCellAnchor>
  <xdr:twoCellAnchor>
    <xdr:from>
      <xdr:col>1</xdr:col>
      <xdr:colOff>19050</xdr:colOff>
      <xdr:row>44</xdr:row>
      <xdr:rowOff>180976</xdr:rowOff>
    </xdr:from>
    <xdr:to>
      <xdr:col>15</xdr:col>
      <xdr:colOff>300990</xdr:colOff>
      <xdr:row>47</xdr:row>
      <xdr:rowOff>1906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471CDA3A-6E09-401E-8568-1A006B43F4E8}"/>
            </a:ext>
          </a:extLst>
        </xdr:cNvPr>
        <xdr:cNvSpPr txBox="1"/>
      </xdr:nvSpPr>
      <xdr:spPr>
        <a:xfrm>
          <a:off x="9972160650" y="10285096"/>
          <a:ext cx="6118860" cy="544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600" b="0" u="none">
              <a:latin typeface="Sakkal Majalla" panose="02000000000000000000" pitchFamily="2" charset="-78"/>
              <a:cs typeface="Sakkal Majalla" panose="02000000000000000000" pitchFamily="2" charset="-78"/>
            </a:rPr>
            <a:t>www.damascusuniversity.edu.sy/ol     |          damascusuniversity.ol</a:t>
          </a:r>
          <a:r>
            <a:rPr lang="en-US" sz="1600" b="0" u="none" baseline="0">
              <a:latin typeface="Sakkal Majalla" panose="02000000000000000000" pitchFamily="2" charset="-78"/>
              <a:cs typeface="Sakkal Majalla" panose="02000000000000000000" pitchFamily="2" charset="-78"/>
            </a:rPr>
            <a:t>     </a:t>
          </a:r>
          <a:r>
            <a:rPr lang="en-US" sz="1600" b="0" u="none">
              <a:latin typeface="Sakkal Majalla" panose="02000000000000000000" pitchFamily="2" charset="-78"/>
              <a:cs typeface="Sakkal Majalla" panose="02000000000000000000" pitchFamily="2" charset="-78"/>
            </a:rPr>
            <a:t>|          </a:t>
          </a:r>
          <a:r>
            <a:rPr lang="en-US" sz="1600" b="0" u="none">
              <a:solidFill>
                <a:schemeClr val="dk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damascusuniversity_ol   </a:t>
          </a:r>
        </a:p>
      </xdr:txBody>
    </xdr:sp>
    <xdr:clientData/>
  </xdr:twoCellAnchor>
  <xdr:twoCellAnchor editAs="oneCell">
    <xdr:from>
      <xdr:col>5</xdr:col>
      <xdr:colOff>190500</xdr:colOff>
      <xdr:row>44</xdr:row>
      <xdr:rowOff>247650</xdr:rowOff>
    </xdr:from>
    <xdr:to>
      <xdr:col>5</xdr:col>
      <xdr:colOff>466725</xdr:colOff>
      <xdr:row>46</xdr:row>
      <xdr:rowOff>88138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58204598-18B8-4051-A55A-C27B5DF6E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6300215" y="10351770"/>
          <a:ext cx="276225" cy="274828"/>
        </a:xfrm>
        <a:prstGeom prst="rect">
          <a:avLst/>
        </a:prstGeom>
      </xdr:spPr>
    </xdr:pic>
    <xdr:clientData/>
  </xdr:twoCellAnchor>
  <xdr:twoCellAnchor editAs="oneCell">
    <xdr:from>
      <xdr:col>9</xdr:col>
      <xdr:colOff>383400</xdr:colOff>
      <xdr:row>45</xdr:row>
      <xdr:rowOff>7126</xdr:rowOff>
    </xdr:from>
    <xdr:to>
      <xdr:col>9</xdr:col>
      <xdr:colOff>609599</xdr:colOff>
      <xdr:row>46</xdr:row>
      <xdr:rowOff>48399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5B68B9F7-3DCF-4ECF-9BF9-744557013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4618101" y="10400806"/>
          <a:ext cx="226199" cy="224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/&#1602;&#1587;&#1605;%20&#1575;&#1604;&#1571;&#1578;&#1605;&#1578;&#1577;%20&#1575;&#1604;&#1578;&#1593;&#1604;&#1610;&#1605;%20&#1575;&#1604;&#1605;&#1601;&#1578;&#1608;&#1581;/2024-2025/&#1575;&#1604;&#1601;&#1589;&#1604;%20&#1575;&#1604;&#1575;&#1608;&#1604;%202024-2025/GS/AppData/hp-60/Desktop/&#1587;&#1605;&#1575;&#1581;/Lenovo/Lenovo/user/&#1571;&#1587;&#1578;&#1582;&#1604;&#1575;&#1589;%20&#1575;&#1604;&#1602;&#1608;&#1575;&#1574;&#1605;/&#1575;&#1587;&#1578;&#1605;&#1575;&#1585;&#1607;%20&#1576;&#1585;&#1606;&#1575;&#1605;&#1580;%20&#1575;&#1604;&#1605;&#1581;&#1575;&#1587;&#1576;&#1607;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&#1602;&#1587;&#1605;%20&#1575;&#1604;&#1571;&#1578;&#1605;&#1578;&#1577;%20&#1575;&#1604;&#1578;&#1593;&#1604;&#1610;&#1605;%20&#1575;&#1604;&#1605;&#1601;&#1578;&#1608;&#1581;/2024-2025/&#1575;&#1604;&#1601;&#1589;&#1604;%20&#1575;&#1604;&#1575;&#1608;&#1604;%202024-2025/GS/AppData/hp-60/Desktop/&#1587;&#1605;&#1575;&#1581;/Lenovo/Lenovo/user/TOSHIBA/AppData/Roaming/Microsoft/My%20Documents/waccache/Local%20Settings/My%20Documents/&#1575;&#1604;&#1578;&#1617;&#1606;&#1586;&#1610;&#1604;&#1575;&#1578;/&#1587;&#1580;&#1604;%20&#1575;&#1604;&#1605;&#1587;&#1580;&#1604;&#1610;&#1606;%20&#1583;&#1585;&#1575;&#1587;&#1575;&#1578;%20&#1583;&#1608;&#1604;&#1610;&#1607;%20&#1608;&#1583;&#1576;&#1604;&#1608;&#1605;&#1575;&#1587;&#1610;&#1607;.xls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23"/>
  <sheetViews>
    <sheetView showGridLines="0" showRowColHeaders="0" rightToLeft="1" tabSelected="1" workbookViewId="0">
      <selection activeCell="B14" sqref="B14:I19"/>
    </sheetView>
  </sheetViews>
  <sheetFormatPr defaultColWidth="9" defaultRowHeight="16.8" x14ac:dyDescent="0.5"/>
  <cols>
    <col min="1" max="1" width="2.3984375" style="20" customWidth="1"/>
    <col min="2" max="2" width="4.3984375" style="20" customWidth="1"/>
    <col min="3" max="6" width="9" style="20"/>
    <col min="7" max="7" width="1.3984375" style="20" customWidth="1"/>
    <col min="8" max="8" width="12.59765625" style="20" customWidth="1"/>
    <col min="9" max="9" width="16.8984375" style="20" customWidth="1"/>
    <col min="10" max="10" width="5" style="20" customWidth="1"/>
    <col min="11" max="11" width="9" style="20"/>
    <col min="12" max="12" width="2.59765625" style="20" customWidth="1"/>
    <col min="13" max="14" width="9" style="20"/>
    <col min="15" max="15" width="3.3984375" style="20" customWidth="1"/>
    <col min="16" max="17" width="9" style="20"/>
    <col min="18" max="18" width="4.59765625" style="20" customWidth="1"/>
    <col min="19" max="19" width="2" style="20" customWidth="1"/>
    <col min="20" max="20" width="8.8984375" style="20" customWidth="1"/>
    <col min="21" max="21" width="15.3984375" style="20" customWidth="1"/>
    <col min="22" max="16384" width="9" style="20"/>
  </cols>
  <sheetData>
    <row r="1" spans="1:22" ht="27" thickBot="1" x14ac:dyDescent="0.75">
      <c r="B1" s="270" t="s">
        <v>0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</row>
    <row r="2" spans="1:22" ht="19.5" customHeight="1" thickBot="1" x14ac:dyDescent="0.7">
      <c r="B2" s="271" t="s">
        <v>1</v>
      </c>
      <c r="C2" s="271"/>
      <c r="D2" s="271"/>
      <c r="E2" s="271"/>
      <c r="F2" s="271"/>
      <c r="G2" s="271"/>
      <c r="H2" s="271"/>
      <c r="I2" s="271"/>
      <c r="J2" s="21"/>
      <c r="K2" s="272" t="s">
        <v>2</v>
      </c>
      <c r="L2" s="273"/>
      <c r="M2" s="273"/>
      <c r="N2" s="273"/>
      <c r="O2" s="273"/>
      <c r="P2" s="273"/>
      <c r="Q2" s="273"/>
      <c r="R2" s="273"/>
      <c r="S2" s="273"/>
      <c r="T2" s="276" t="s">
        <v>3</v>
      </c>
      <c r="U2" s="277"/>
    </row>
    <row r="3" spans="1:22" ht="22.5" customHeight="1" thickBot="1" x14ac:dyDescent="0.7">
      <c r="A3" s="22">
        <v>1</v>
      </c>
      <c r="B3" s="280" t="s">
        <v>4</v>
      </c>
      <c r="C3" s="281"/>
      <c r="D3" s="281"/>
      <c r="E3" s="281"/>
      <c r="F3" s="281"/>
      <c r="G3" s="281"/>
      <c r="H3" s="281"/>
      <c r="I3" s="282"/>
      <c r="K3" s="274"/>
      <c r="L3" s="275"/>
      <c r="M3" s="275"/>
      <c r="N3" s="275"/>
      <c r="O3" s="275"/>
      <c r="P3" s="275"/>
      <c r="Q3" s="275"/>
      <c r="R3" s="275"/>
      <c r="S3" s="275"/>
      <c r="T3" s="278"/>
      <c r="U3" s="279"/>
    </row>
    <row r="4" spans="1:22" ht="22.5" customHeight="1" thickBot="1" x14ac:dyDescent="0.7">
      <c r="A4" s="22">
        <v>2</v>
      </c>
      <c r="B4" s="262" t="s">
        <v>5</v>
      </c>
      <c r="C4" s="263"/>
      <c r="D4" s="263"/>
      <c r="E4" s="263"/>
      <c r="F4" s="263"/>
      <c r="G4" s="263"/>
      <c r="H4" s="263"/>
      <c r="I4" s="264"/>
      <c r="K4" s="265" t="s">
        <v>6</v>
      </c>
      <c r="L4" s="266"/>
      <c r="M4" s="266"/>
      <c r="N4" s="266"/>
      <c r="O4" s="266"/>
      <c r="P4" s="266"/>
      <c r="Q4" s="266"/>
      <c r="R4" s="266"/>
      <c r="S4" s="267"/>
      <c r="T4" s="268">
        <v>1</v>
      </c>
      <c r="U4" s="269"/>
    </row>
    <row r="5" spans="1:22" ht="22.5" customHeight="1" thickBot="1" x14ac:dyDescent="0.7">
      <c r="A5" s="22"/>
      <c r="B5" s="283" t="s">
        <v>7</v>
      </c>
      <c r="C5" s="284"/>
      <c r="D5" s="284"/>
      <c r="E5" s="284"/>
      <c r="F5" s="284"/>
      <c r="G5" s="284"/>
      <c r="H5" s="284"/>
      <c r="I5" s="23"/>
      <c r="K5" s="285" t="s">
        <v>8</v>
      </c>
      <c r="L5" s="286"/>
      <c r="M5" s="286"/>
      <c r="N5" s="286"/>
      <c r="O5" s="286"/>
      <c r="P5" s="286"/>
      <c r="Q5" s="286"/>
      <c r="R5" s="286"/>
      <c r="S5" s="286"/>
      <c r="T5" s="268">
        <v>1</v>
      </c>
      <c r="U5" s="269"/>
    </row>
    <row r="6" spans="1:22" ht="22.5" customHeight="1" thickBot="1" x14ac:dyDescent="0.7">
      <c r="A6" s="22"/>
      <c r="B6" s="287" t="s">
        <v>9</v>
      </c>
      <c r="C6" s="288"/>
      <c r="D6" s="288"/>
      <c r="E6" s="288"/>
      <c r="F6" s="288"/>
      <c r="G6" s="288"/>
      <c r="H6" s="288"/>
      <c r="I6" s="289"/>
      <c r="K6" s="285" t="s">
        <v>10</v>
      </c>
      <c r="L6" s="286"/>
      <c r="M6" s="286"/>
      <c r="N6" s="286"/>
      <c r="O6" s="286"/>
      <c r="P6" s="286"/>
      <c r="Q6" s="286"/>
      <c r="R6" s="286"/>
      <c r="S6" s="286"/>
      <c r="T6" s="290" t="s">
        <v>11</v>
      </c>
      <c r="U6" s="291"/>
    </row>
    <row r="7" spans="1:22" ht="22.5" customHeight="1" thickBot="1" x14ac:dyDescent="0.75">
      <c r="A7" s="22">
        <v>3</v>
      </c>
      <c r="B7" s="283" t="s">
        <v>12</v>
      </c>
      <c r="C7" s="284"/>
      <c r="D7" s="284"/>
      <c r="E7" s="284"/>
      <c r="F7" s="284"/>
      <c r="G7" s="284"/>
      <c r="H7" s="292" t="s">
        <v>13</v>
      </c>
      <c r="I7" s="293"/>
      <c r="K7" s="294" t="s">
        <v>14</v>
      </c>
      <c r="L7" s="295"/>
      <c r="M7" s="295"/>
      <c r="N7" s="295"/>
      <c r="O7" s="295"/>
      <c r="P7" s="295"/>
      <c r="Q7" s="295"/>
      <c r="R7" s="295"/>
      <c r="S7" s="296"/>
      <c r="T7" s="297">
        <v>0.5</v>
      </c>
      <c r="U7" s="298"/>
      <c r="V7" s="24"/>
    </row>
    <row r="8" spans="1:22" ht="22.5" customHeight="1" x14ac:dyDescent="0.65">
      <c r="A8" s="22">
        <v>4</v>
      </c>
      <c r="B8" s="299" t="s">
        <v>728</v>
      </c>
      <c r="C8" s="299"/>
      <c r="D8" s="299"/>
      <c r="E8" s="299"/>
      <c r="F8" s="299"/>
      <c r="G8" s="299"/>
      <c r="H8" s="299"/>
      <c r="I8" s="299"/>
      <c r="J8" s="24"/>
      <c r="K8" s="302" t="s">
        <v>15</v>
      </c>
      <c r="L8" s="303"/>
      <c r="M8" s="303"/>
      <c r="N8" s="303"/>
      <c r="O8" s="303"/>
      <c r="P8" s="303"/>
      <c r="Q8" s="303"/>
      <c r="R8" s="303"/>
      <c r="S8" s="303"/>
      <c r="T8" s="304">
        <v>0.2</v>
      </c>
      <c r="U8" s="305"/>
    </row>
    <row r="9" spans="1:22" ht="22.5" customHeight="1" x14ac:dyDescent="0.65">
      <c r="A9" s="22"/>
      <c r="B9" s="300"/>
      <c r="C9" s="300"/>
      <c r="D9" s="300"/>
      <c r="E9" s="300"/>
      <c r="F9" s="300"/>
      <c r="G9" s="300"/>
      <c r="H9" s="300"/>
      <c r="I9" s="300"/>
      <c r="J9" s="25"/>
      <c r="K9" s="302"/>
      <c r="L9" s="303"/>
      <c r="M9" s="303"/>
      <c r="N9" s="303"/>
      <c r="O9" s="303"/>
      <c r="P9" s="303"/>
      <c r="Q9" s="303"/>
      <c r="R9" s="303"/>
      <c r="S9" s="303"/>
      <c r="T9" s="306"/>
      <c r="U9" s="305"/>
    </row>
    <row r="10" spans="1:22" ht="22.5" customHeight="1" x14ac:dyDescent="0.65">
      <c r="A10" s="22"/>
      <c r="B10" s="300"/>
      <c r="C10" s="300"/>
      <c r="D10" s="300"/>
      <c r="E10" s="300"/>
      <c r="F10" s="300"/>
      <c r="G10" s="300"/>
      <c r="H10" s="300"/>
      <c r="I10" s="300"/>
      <c r="K10" s="265" t="s">
        <v>16</v>
      </c>
      <c r="L10" s="266"/>
      <c r="M10" s="266"/>
      <c r="N10" s="266"/>
      <c r="O10" s="266"/>
      <c r="P10" s="266"/>
      <c r="Q10" s="266"/>
      <c r="R10" s="266"/>
      <c r="S10" s="267"/>
      <c r="T10" s="307">
        <v>0.2</v>
      </c>
      <c r="U10" s="308"/>
    </row>
    <row r="11" spans="1:22" ht="22.5" customHeight="1" x14ac:dyDescent="0.65">
      <c r="A11" s="22"/>
      <c r="B11" s="300"/>
      <c r="C11" s="300"/>
      <c r="D11" s="300"/>
      <c r="E11" s="300"/>
      <c r="F11" s="300"/>
      <c r="G11" s="300"/>
      <c r="H11" s="300"/>
      <c r="I11" s="300"/>
      <c r="K11" s="294" t="s">
        <v>17</v>
      </c>
      <c r="L11" s="295"/>
      <c r="M11" s="295"/>
      <c r="N11" s="295"/>
      <c r="O11" s="295"/>
      <c r="P11" s="295"/>
      <c r="Q11" s="295"/>
      <c r="R11" s="295"/>
      <c r="S11" s="296"/>
      <c r="T11" s="307">
        <v>0.2</v>
      </c>
      <c r="U11" s="308"/>
    </row>
    <row r="12" spans="1:22" ht="22.5" customHeight="1" thickBot="1" x14ac:dyDescent="0.7">
      <c r="A12" s="22"/>
      <c r="B12" s="301"/>
      <c r="C12" s="301"/>
      <c r="D12" s="301"/>
      <c r="E12" s="301"/>
      <c r="F12" s="301"/>
      <c r="G12" s="301"/>
      <c r="H12" s="301"/>
      <c r="I12" s="301"/>
      <c r="K12" s="318" t="s">
        <v>18</v>
      </c>
      <c r="L12" s="319"/>
      <c r="M12" s="319"/>
      <c r="N12" s="319"/>
      <c r="O12" s="319"/>
      <c r="P12" s="319"/>
      <c r="Q12" s="319"/>
      <c r="R12" s="319"/>
      <c r="S12" s="320"/>
      <c r="T12" s="321">
        <v>0.5</v>
      </c>
      <c r="U12" s="322"/>
    </row>
    <row r="13" spans="1:22" ht="22.5" customHeight="1" thickBot="1" x14ac:dyDescent="0.7">
      <c r="A13" s="22">
        <v>5</v>
      </c>
      <c r="B13" s="323" t="s">
        <v>19</v>
      </c>
      <c r="C13" s="324"/>
      <c r="D13" s="324"/>
      <c r="E13" s="324"/>
      <c r="F13" s="324"/>
      <c r="G13" s="324"/>
      <c r="H13" s="324"/>
      <c r="I13" s="325"/>
      <c r="K13" s="326" t="s">
        <v>20</v>
      </c>
      <c r="L13" s="327"/>
      <c r="M13" s="327"/>
      <c r="N13" s="327"/>
      <c r="O13" s="327"/>
      <c r="P13" s="327"/>
      <c r="Q13" s="327"/>
      <c r="R13" s="327"/>
      <c r="S13" s="327"/>
      <c r="T13" s="327"/>
      <c r="U13" s="327"/>
    </row>
    <row r="14" spans="1:22" ht="22.5" customHeight="1" x14ac:dyDescent="0.65">
      <c r="A14" s="22"/>
      <c r="B14" s="328" t="s">
        <v>1921</v>
      </c>
      <c r="C14" s="328"/>
      <c r="D14" s="328"/>
      <c r="E14" s="328"/>
      <c r="F14" s="328"/>
      <c r="G14" s="328"/>
      <c r="H14" s="328"/>
      <c r="I14" s="328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327"/>
    </row>
    <row r="15" spans="1:22" ht="3.75" customHeight="1" x14ac:dyDescent="0.65">
      <c r="A15" s="22"/>
      <c r="B15" s="329"/>
      <c r="C15" s="329"/>
      <c r="D15" s="329"/>
      <c r="E15" s="329"/>
      <c r="F15" s="329"/>
      <c r="G15" s="329"/>
      <c r="H15" s="329"/>
      <c r="I15" s="329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</row>
    <row r="16" spans="1:22" ht="26.25" customHeight="1" x14ac:dyDescent="0.65">
      <c r="A16" s="22">
        <v>6</v>
      </c>
      <c r="B16" s="329"/>
      <c r="C16" s="329"/>
      <c r="D16" s="329"/>
      <c r="E16" s="329"/>
      <c r="F16" s="329"/>
      <c r="G16" s="329"/>
      <c r="H16" s="329"/>
      <c r="I16" s="329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</row>
    <row r="17" spans="2:21" ht="19.5" customHeight="1" x14ac:dyDescent="0.5">
      <c r="B17" s="329"/>
      <c r="C17" s="329"/>
      <c r="D17" s="329"/>
      <c r="E17" s="329"/>
      <c r="F17" s="329"/>
      <c r="G17" s="329"/>
      <c r="H17" s="329"/>
      <c r="I17" s="329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</row>
    <row r="18" spans="2:21" ht="19.5" customHeight="1" x14ac:dyDescent="0.65">
      <c r="B18" s="329"/>
      <c r="C18" s="329"/>
      <c r="D18" s="329"/>
      <c r="E18" s="329"/>
      <c r="F18" s="329"/>
      <c r="G18" s="329"/>
      <c r="H18" s="329"/>
      <c r="I18" s="329"/>
      <c r="K18" s="26"/>
      <c r="M18" s="331"/>
      <c r="N18" s="331"/>
      <c r="O18" s="331"/>
      <c r="P18" s="27"/>
      <c r="Q18" s="332"/>
      <c r="R18" s="332"/>
      <c r="S18" s="26"/>
      <c r="T18" s="26"/>
      <c r="U18" s="26"/>
    </row>
    <row r="19" spans="2:21" ht="21.75" customHeight="1" thickBot="1" x14ac:dyDescent="0.55000000000000004">
      <c r="B19" s="330"/>
      <c r="C19" s="330"/>
      <c r="D19" s="330"/>
      <c r="E19" s="330"/>
      <c r="F19" s="330"/>
      <c r="G19" s="330"/>
      <c r="H19" s="330"/>
      <c r="I19" s="330"/>
    </row>
    <row r="20" spans="2:21" ht="3.75" customHeight="1" thickBot="1" x14ac:dyDescent="0.55000000000000004"/>
    <row r="21" spans="2:21" ht="35.25" customHeight="1" x14ac:dyDescent="0.5">
      <c r="B21" s="309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1"/>
    </row>
    <row r="22" spans="2:21" ht="14.25" customHeight="1" x14ac:dyDescent="0.5">
      <c r="B22" s="312"/>
      <c r="C22" s="313"/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4"/>
    </row>
    <row r="23" spans="2:21" ht="15" customHeight="1" thickBot="1" x14ac:dyDescent="0.55000000000000004">
      <c r="B23" s="315"/>
      <c r="C23" s="316"/>
      <c r="D23" s="316"/>
      <c r="E23" s="316"/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7"/>
    </row>
  </sheetData>
  <mergeCells count="34">
    <mergeCell ref="B21:U23"/>
    <mergeCell ref="T11:U11"/>
    <mergeCell ref="K12:S12"/>
    <mergeCell ref="T12:U12"/>
    <mergeCell ref="B13:I13"/>
    <mergeCell ref="K13:U14"/>
    <mergeCell ref="B14:I19"/>
    <mergeCell ref="K15:U17"/>
    <mergeCell ref="M18:O18"/>
    <mergeCell ref="Q18:R18"/>
    <mergeCell ref="B7:G7"/>
    <mergeCell ref="H7:I7"/>
    <mergeCell ref="K7:S7"/>
    <mergeCell ref="T7:U7"/>
    <mergeCell ref="B8:I12"/>
    <mergeCell ref="K8:S9"/>
    <mergeCell ref="T8:U9"/>
    <mergeCell ref="K10:S10"/>
    <mergeCell ref="T10:U10"/>
    <mergeCell ref="K11:S11"/>
    <mergeCell ref="B5:H5"/>
    <mergeCell ref="K5:S5"/>
    <mergeCell ref="T5:U5"/>
    <mergeCell ref="B6:I6"/>
    <mergeCell ref="K6:S6"/>
    <mergeCell ref="T6:U6"/>
    <mergeCell ref="B4:I4"/>
    <mergeCell ref="K4:S4"/>
    <mergeCell ref="T4:U4"/>
    <mergeCell ref="B1:U1"/>
    <mergeCell ref="B2:I2"/>
    <mergeCell ref="K2:S3"/>
    <mergeCell ref="T2:U3"/>
    <mergeCell ref="B3:I3"/>
  </mergeCells>
  <hyperlinks>
    <hyperlink ref="B3" r:id="rId1" location="'إدخال البيانات'!D2" display="المخصص" xr:uid="{00000000-0004-0000-0000-000000000000}"/>
    <hyperlink ref="H7" location="الإستمارة!Q1" display="الإستمارة وإطبع منها أربعة نسخ" xr:uid="{00000000-0004-0000-0000-000001000000}"/>
    <hyperlink ref="B3:C3" location="'إدخال البيانات'!D2" display="اضغط هنا" xr:uid="{00000000-0004-0000-0000-000002000000}"/>
    <hyperlink ref="B3:I3" location="'إدخال البيانات'!B2" display="تملئ صفحة إدخال البيانات بالمعلومات المطلوبة وبشكل دقيق وصحيح" xr:uid="{00000000-0004-0000-0000-000003000000}"/>
    <hyperlink ref="B4:I4" location="'اختيار المقررات'!E1" display="الانتقال إلى صفحة اختيار المقررات" xr:uid="{00000000-0004-0000-0000-000004000000}"/>
    <hyperlink ref="H7:I7" location="الإستمارة!Q1" display="الإستمارة وإطبع منها أربعة نسخ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7"/>
  <sheetViews>
    <sheetView rightToLeft="1" workbookViewId="0">
      <selection activeCell="C1" sqref="C1"/>
    </sheetView>
  </sheetViews>
  <sheetFormatPr defaultColWidth="9" defaultRowHeight="13.8" x14ac:dyDescent="0.25"/>
  <cols>
    <col min="1" max="1" width="22" customWidth="1"/>
    <col min="2" max="2" width="22.3984375" customWidth="1"/>
    <col min="3" max="3" width="18.8984375" customWidth="1"/>
    <col min="4" max="4" width="26" customWidth="1"/>
    <col min="5" max="5" width="20.3984375" customWidth="1"/>
    <col min="6" max="6" width="20" customWidth="1"/>
    <col min="7" max="7" width="16.59765625" customWidth="1"/>
    <col min="8" max="10" width="11.8984375" hidden="1" customWidth="1"/>
    <col min="11" max="11" width="11.8984375" style="138" hidden="1" customWidth="1"/>
    <col min="12" max="12" width="11.8984375" hidden="1" customWidth="1"/>
    <col min="13" max="14" width="11" hidden="1" customWidth="1"/>
    <col min="15" max="15" width="15.3984375" hidden="1" customWidth="1"/>
    <col min="16" max="16" width="37.09765625" style="138" customWidth="1"/>
    <col min="17" max="17" width="20" style="8" customWidth="1"/>
    <col min="18" max="18" width="18.3984375" style="8" customWidth="1"/>
    <col min="19" max="19" width="16.3984375" customWidth="1"/>
  </cols>
  <sheetData>
    <row r="1" spans="1:18" ht="25.95" customHeight="1" x14ac:dyDescent="0.25">
      <c r="A1" s="333" t="s">
        <v>21</v>
      </c>
      <c r="B1" s="333"/>
      <c r="C1" s="245"/>
      <c r="D1" s="107" t="str">
        <f>IFERROR(VLOOKUP(C1,ورقة2!$A$2:$U$2566,2,0),"")</f>
        <v/>
      </c>
      <c r="F1" s="1" t="e">
        <f>VLOOKUP(C1,ورقة2!A$1:AC$2566,25,0)</f>
        <v>#N/A</v>
      </c>
      <c r="M1" s="148"/>
    </row>
    <row r="2" spans="1:18" s="259" customFormat="1" ht="51" customHeight="1" x14ac:dyDescent="0.4">
      <c r="A2" s="334" t="e">
        <f>F1</f>
        <v>#N/A</v>
      </c>
      <c r="B2" s="334"/>
      <c r="C2" s="334"/>
      <c r="D2" s="334"/>
      <c r="E2" s="334"/>
      <c r="F2" s="334"/>
      <c r="K2" s="260"/>
      <c r="P2" s="260"/>
      <c r="Q2" s="261"/>
      <c r="R2" s="261"/>
    </row>
    <row r="3" spans="1:18" x14ac:dyDescent="0.25">
      <c r="A3" s="335" t="s">
        <v>22</v>
      </c>
      <c r="B3" s="335"/>
      <c r="C3" s="335"/>
      <c r="D3" s="335"/>
      <c r="E3" s="335"/>
      <c r="F3" s="335"/>
    </row>
    <row r="4" spans="1:18" ht="23.25" customHeight="1" x14ac:dyDescent="0.25">
      <c r="A4" s="3" t="s">
        <v>30</v>
      </c>
      <c r="B4" s="4" t="s">
        <v>31</v>
      </c>
      <c r="C4" s="3" t="s">
        <v>32</v>
      </c>
      <c r="D4" s="7" t="s">
        <v>33</v>
      </c>
      <c r="E4" s="7" t="s">
        <v>34</v>
      </c>
      <c r="F4" s="4" t="s">
        <v>35</v>
      </c>
      <c r="G4" s="4" t="s">
        <v>45</v>
      </c>
      <c r="H4" t="s">
        <v>23</v>
      </c>
      <c r="I4" s="118"/>
      <c r="J4" t="s">
        <v>657</v>
      </c>
      <c r="L4" t="s">
        <v>25</v>
      </c>
    </row>
    <row r="5" spans="1:18" s="19" customFormat="1" ht="30" customHeight="1" x14ac:dyDescent="0.25">
      <c r="A5" s="6"/>
      <c r="B5" s="5"/>
      <c r="C5" s="5"/>
      <c r="D5" s="6"/>
      <c r="E5" s="6"/>
      <c r="F5" s="5"/>
      <c r="G5" s="5"/>
      <c r="H5" s="19" t="s">
        <v>26</v>
      </c>
      <c r="I5" s="119" t="s">
        <v>27</v>
      </c>
      <c r="J5" t="s">
        <v>28</v>
      </c>
      <c r="K5" s="154"/>
      <c r="L5" t="s">
        <v>29</v>
      </c>
      <c r="P5" s="154"/>
    </row>
    <row r="6" spans="1:18" s="19" customFormat="1" ht="33.75" customHeight="1" x14ac:dyDescent="0.25">
      <c r="A6" s="36" t="s">
        <v>62</v>
      </c>
      <c r="B6" s="3" t="s">
        <v>63</v>
      </c>
      <c r="C6" s="171" t="s">
        <v>716</v>
      </c>
      <c r="D6" s="155"/>
      <c r="E6" s="155"/>
      <c r="F6" s="155"/>
      <c r="G6"/>
      <c r="I6" s="119"/>
      <c r="J6"/>
      <c r="K6" s="154"/>
      <c r="L6" t="s">
        <v>38</v>
      </c>
      <c r="P6" s="154"/>
    </row>
    <row r="7" spans="1:18" ht="30" customHeight="1" x14ac:dyDescent="0.25">
      <c r="A7" s="183" t="e">
        <f>IF(A8&lt;&gt;"",A8,VLOOKUP(C1,ورقة2!$A$2:$AC$2566,3,0))</f>
        <v>#N/A</v>
      </c>
      <c r="B7" s="184" t="e">
        <f>VLOOKUP(C1,ورقة2!A$1:AC$2566,4,0)</f>
        <v>#N/A</v>
      </c>
      <c r="C7" s="184" t="str">
        <f>'إختيار المقررات'!V3</f>
        <v/>
      </c>
      <c r="D7" s="185"/>
      <c r="E7" s="185"/>
      <c r="F7" s="185"/>
      <c r="G7" s="186"/>
      <c r="I7" s="119" t="s">
        <v>36</v>
      </c>
      <c r="J7" t="s">
        <v>37</v>
      </c>
      <c r="L7" t="s">
        <v>41</v>
      </c>
      <c r="M7" t="s">
        <v>78</v>
      </c>
    </row>
    <row r="8" spans="1:18" ht="30" customHeight="1" x14ac:dyDescent="0.25">
      <c r="A8" s="183"/>
      <c r="B8" s="187"/>
      <c r="C8" s="187"/>
      <c r="D8" s="185"/>
      <c r="E8" s="185"/>
      <c r="F8" s="185"/>
      <c r="G8" s="188"/>
      <c r="I8" s="119" t="s">
        <v>39</v>
      </c>
      <c r="J8" t="s">
        <v>40</v>
      </c>
      <c r="L8" t="s">
        <v>48</v>
      </c>
      <c r="M8" t="s">
        <v>79</v>
      </c>
    </row>
    <row r="9" spans="1:18" ht="33.75" customHeight="1" x14ac:dyDescent="0.25">
      <c r="A9" s="184" t="s">
        <v>52</v>
      </c>
      <c r="B9" s="184" t="s">
        <v>53</v>
      </c>
      <c r="C9" s="189" t="s">
        <v>54</v>
      </c>
      <c r="D9" s="190" t="s">
        <v>55</v>
      </c>
      <c r="E9" s="189" t="s">
        <v>42</v>
      </c>
      <c r="F9" s="189" t="s">
        <v>43</v>
      </c>
      <c r="G9" s="189" t="s">
        <v>44</v>
      </c>
      <c r="I9" s="119"/>
      <c r="L9" t="s">
        <v>51</v>
      </c>
    </row>
    <row r="10" spans="1:18" ht="23.25" customHeight="1" x14ac:dyDescent="0.25">
      <c r="A10" s="191" t="e">
        <f>IF(A11&lt;&gt;"",A11,VLOOKUP($C$1,ورقة2!$A$2:$AC$2566,6,0))</f>
        <v>#N/A</v>
      </c>
      <c r="B10" s="183" t="e">
        <f>IF(B11&lt;&gt;"",B11,VLOOKUP($C$1,ورقة2!$A$2:$AC$2566,7,0))</f>
        <v>#N/A</v>
      </c>
      <c r="C10" s="183" t="e">
        <f>IF(C11&lt;&gt;"",C11,VLOOKUP($C$1,ورقة2!$A$2:$AC$2566,8,0))</f>
        <v>#N/A</v>
      </c>
      <c r="D10" s="183" t="e">
        <f>IF(D11&lt;&gt;"",D11,VLOOKUP($C$1,ورقة2!$A$2:$AC$2566,5,0))</f>
        <v>#N/A</v>
      </c>
      <c r="E10" s="183" t="e">
        <f>IF(E11&lt;&gt;"",E11,VLOOKUP($C$1,ورقة2!$A$2:$AC$2566,10,0))</f>
        <v>#N/A</v>
      </c>
      <c r="F10" s="183" t="e">
        <f>IF(F11&lt;&gt;"",F11,VLOOKUP($C$1,ورقة2!$A$2:$AC$2566,11,0))</f>
        <v>#N/A</v>
      </c>
      <c r="G10" s="183" t="e">
        <f>IF(G11&lt;&gt;"",G11,VLOOKUP($C$1,ورقة2!$A$2:$AC$2566,12,0))</f>
        <v>#N/A</v>
      </c>
      <c r="I10" s="119" t="s">
        <v>46</v>
      </c>
      <c r="J10" t="s">
        <v>47</v>
      </c>
      <c r="L10" t="s">
        <v>58</v>
      </c>
      <c r="P10" s="138" t="s">
        <v>717</v>
      </c>
    </row>
    <row r="11" spans="1:18" ht="30" customHeight="1" x14ac:dyDescent="0.25">
      <c r="A11" s="192"/>
      <c r="B11" s="187"/>
      <c r="C11" s="187"/>
      <c r="D11" s="187"/>
      <c r="E11" s="187"/>
      <c r="F11" s="187"/>
      <c r="G11" s="187"/>
      <c r="I11" s="119" t="s">
        <v>49</v>
      </c>
      <c r="J11" t="s">
        <v>50</v>
      </c>
      <c r="L11" t="s">
        <v>61</v>
      </c>
    </row>
    <row r="12" spans="1:18" ht="33.75" customHeight="1" x14ac:dyDescent="0.25">
      <c r="A12" s="150"/>
      <c r="B12" s="161" t="s">
        <v>714</v>
      </c>
      <c r="C12" s="150"/>
      <c r="D12" s="150"/>
      <c r="I12" s="119"/>
      <c r="L12" t="s">
        <v>66</v>
      </c>
    </row>
    <row r="13" spans="1:18" ht="23.25" customHeight="1" x14ac:dyDescent="0.25">
      <c r="A13" s="151"/>
      <c r="B13" s="151"/>
      <c r="C13" s="151"/>
      <c r="D13" s="152"/>
      <c r="I13" s="119" t="s">
        <v>56</v>
      </c>
      <c r="J13" t="s">
        <v>57</v>
      </c>
      <c r="L13" t="s">
        <v>69</v>
      </c>
    </row>
    <row r="14" spans="1:18" ht="33.75" customHeight="1" x14ac:dyDescent="0.25">
      <c r="A14" s="153"/>
      <c r="B14" s="149"/>
      <c r="C14" s="149"/>
      <c r="D14" s="149"/>
      <c r="I14" s="119" t="s">
        <v>59</v>
      </c>
      <c r="J14" t="s">
        <v>60</v>
      </c>
      <c r="L14" t="s">
        <v>71</v>
      </c>
    </row>
    <row r="15" spans="1:18" ht="33.75" customHeight="1" x14ac:dyDescent="0.25">
      <c r="A15" s="153"/>
      <c r="B15" s="149"/>
      <c r="C15" s="149"/>
      <c r="D15" s="149"/>
      <c r="I15" s="119"/>
      <c r="L15" t="s">
        <v>72</v>
      </c>
    </row>
    <row r="16" spans="1:18" ht="23.25" customHeight="1" x14ac:dyDescent="0.25">
      <c r="A16" s="151"/>
      <c r="B16" s="151"/>
      <c r="I16" s="119" t="s">
        <v>64</v>
      </c>
      <c r="J16" t="s">
        <v>65</v>
      </c>
      <c r="L16" t="s">
        <v>74</v>
      </c>
    </row>
    <row r="17" spans="1:12" ht="33.75" customHeight="1" x14ac:dyDescent="0.25">
      <c r="A17" s="149"/>
      <c r="B17" s="149"/>
      <c r="I17" s="119" t="s">
        <v>67</v>
      </c>
      <c r="J17" t="s">
        <v>68</v>
      </c>
      <c r="L17" t="s">
        <v>76</v>
      </c>
    </row>
  </sheetData>
  <mergeCells count="3">
    <mergeCell ref="A1:B1"/>
    <mergeCell ref="A2:F2"/>
    <mergeCell ref="A3:F3"/>
  </mergeCells>
  <conditionalFormatting sqref="C1">
    <cfRule type="duplicateValues" dxfId="189" priority="1"/>
    <cfRule type="duplicateValues" dxfId="188" priority="2"/>
    <cfRule type="duplicateValues" dxfId="187" priority="3"/>
    <cfRule type="duplicateValues" dxfId="186" priority="4"/>
  </conditionalFormatting>
  <dataValidations xWindow="720" yWindow="617" count="16">
    <dataValidation type="textLength" allowBlank="1" showInputMessage="1" showErrorMessage="1" sqref="E5" xr:uid="{00000000-0002-0000-0100-000000000000}">
      <formula1>10</formula1>
      <formula2>10</formula2>
    </dataValidation>
    <dataValidation allowBlank="1" showInputMessage="1" showErrorMessage="1" error="ييي_x000a_" sqref="B12" xr:uid="{00000000-0002-0000-0100-000001000000}"/>
    <dataValidation type="textLength" allowBlank="1" showInputMessage="1" showErrorMessage="1" sqref="A5" xr:uid="{00000000-0002-0000-0100-000002000000}">
      <formula1>11</formula1>
      <formula2>11</formula2>
    </dataValidation>
    <dataValidation type="list" allowBlank="1" showInputMessage="1" showErrorMessage="1" sqref="C11 C14:C15" xr:uid="{00000000-0002-0000-0100-000003000000}">
      <formula1>$L$4:$L$17</formula1>
    </dataValidation>
    <dataValidation allowBlank="1" showInputMessage="1" showErrorMessage="1" promptTitle="يجب أن يكون التاريخ " prompt="يوم / شهر / سنة" sqref="A11" xr:uid="{00000000-0002-0000-0100-000004000000}"/>
    <dataValidation type="list" allowBlank="1" showInputMessage="1" showErrorMessage="1" sqref="D11" xr:uid="{00000000-0002-0000-0100-000005000000}">
      <formula1>$M$7:$M$9</formula1>
    </dataValidation>
    <dataValidation type="list" allowBlank="1" showInputMessage="1" showErrorMessage="1" sqref="E11" xr:uid="{00000000-0002-0000-0100-000006000000}">
      <formula1>$H$4:$H$6</formula1>
    </dataValidation>
    <dataValidation type="whole" allowBlank="1" showInputMessage="1" showErrorMessage="1" sqref="F11" xr:uid="{00000000-0002-0000-0100-000007000000}">
      <formula1>1950</formula1>
      <formula2>2021</formula2>
    </dataValidation>
    <dataValidation allowBlank="1" showInputMessage="1" showErrorMessage="1" promptTitle="مكان الميلاد باللغة الانكليزية" prompt="يجب أن يكون صحيح لأن سيتم إعتماده في جميع الوثائق الجامعية" sqref="F8" xr:uid="{00000000-0002-0000-0100-000008000000}"/>
    <dataValidation allowBlank="1" showInputMessage="1" showErrorMessage="1" promptTitle="اسم الأم باللغة الانكليزية" prompt="يجب أن يكون صحيح لأن سيتم إعتماده في جميع الوثائق الجامعية" sqref="E8" xr:uid="{00000000-0002-0000-0100-000009000000}"/>
    <dataValidation allowBlank="1" showInputMessage="1" showErrorMessage="1" promptTitle="اسم الأب باللغة الانكليزية" prompt="يجب أن يكون صحيح لأن سيتم إعتماده في جميع الوثائق الجامعية" sqref="D8" xr:uid="{00000000-0002-0000-0100-00000A000000}"/>
    <dataValidation type="date" allowBlank="1" showInputMessage="1" showErrorMessage="1" promptTitle="يجب أن يكون التاريخ " prompt="يوم / شهر / سنة" sqref="A14:A15" xr:uid="{00000000-0002-0000-0100-00000B000000}">
      <formula1>18264</formula1>
      <formula2>37986</formula2>
    </dataValidation>
    <dataValidation allowBlank="1" showInputMessage="1" showErrorMessage="1" errorTitle="خطأ" error="رقم الهاتف غير صحيح" sqref="D5" xr:uid="{00000000-0002-0000-0100-00000C000000}"/>
    <dataValidation type="list" allowBlank="1" showInputMessage="1" showErrorMessage="1" sqref="A12" xr:uid="{00000000-0002-0000-0100-00000D000000}">
      <formula1>$H$4:$H$5</formula1>
    </dataValidation>
    <dataValidation type="list" allowBlank="1" showInputMessage="1" showErrorMessage="1" sqref="G11 C12" xr:uid="{00000000-0002-0000-0100-00000E000000}">
      <formula1>$J$4:$J$17</formula1>
    </dataValidation>
    <dataValidation type="list" allowBlank="1" showInputMessage="1" showErrorMessage="1" sqref="D14:D15" xr:uid="{00000000-0002-0000-0100-00000F000000}">
      <formula1>#REF!</formula1>
    </dataValidation>
  </dataValidations>
  <hyperlinks>
    <hyperlink ref="B12" location="'إختيار المقررات'!A1" display="الانتقال إلى اختيار المقررات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4"/>
  <dimension ref="A1:CA476"/>
  <sheetViews>
    <sheetView showGridLines="0" rightToLeft="1" zoomScaleNormal="100" workbookViewId="0">
      <selection activeCell="T12" sqref="T12"/>
    </sheetView>
  </sheetViews>
  <sheetFormatPr defaultColWidth="9" defaultRowHeight="14.25" customHeight="1" x14ac:dyDescent="0.25"/>
  <cols>
    <col min="1" max="1" width="5.69921875" style="207" customWidth="1"/>
    <col min="2" max="8" width="4.3984375" style="207" customWidth="1"/>
    <col min="9" max="9" width="5.59765625" style="66" bestFit="1" customWidth="1"/>
    <col min="10" max="10" width="5.8984375" style="66" customWidth="1"/>
    <col min="11" max="16" width="4.3984375" style="66" customWidth="1"/>
    <col min="17" max="17" width="6.3984375" style="66" bestFit="1" customWidth="1"/>
    <col min="18" max="33" width="4.3984375" style="66" customWidth="1"/>
    <col min="34" max="39" width="4" style="66" customWidth="1"/>
    <col min="40" max="40" width="4" style="156" customWidth="1"/>
    <col min="41" max="41" width="48.3984375" style="66" bestFit="1" customWidth="1"/>
    <col min="42" max="54" width="4" style="66" customWidth="1"/>
    <col min="55" max="56" width="3.3984375" style="66" customWidth="1"/>
    <col min="57" max="57" width="34.3984375" style="66" customWidth="1"/>
    <col min="58" max="58" width="20.3984375" style="66" customWidth="1"/>
    <col min="59" max="59" width="9.3984375" style="66" customWidth="1"/>
    <col min="60" max="62" width="9" style="66" customWidth="1"/>
    <col min="63" max="63" width="5.8984375" style="66" customWidth="1"/>
    <col min="64" max="64" width="3.3984375" style="66" customWidth="1"/>
    <col min="65" max="65" width="4.3984375" style="66" bestFit="1" customWidth="1"/>
    <col min="66" max="66" width="26.3984375" style="66" bestFit="1" customWidth="1"/>
    <col min="67" max="67" width="5.09765625" style="67" bestFit="1" customWidth="1"/>
    <col min="68" max="68" width="4.59765625" style="67" bestFit="1" customWidth="1"/>
    <col min="69" max="69" width="2.3984375" style="67" customWidth="1"/>
    <col min="70" max="70" width="9.3984375" style="67" bestFit="1" customWidth="1"/>
    <col min="71" max="71" width="5.8984375" style="67" bestFit="1" customWidth="1"/>
    <col min="72" max="72" width="7.59765625" style="67" bestFit="1" customWidth="1"/>
    <col min="73" max="73" width="9" style="67" customWidth="1"/>
    <col min="74" max="74" width="35.3984375" style="67" customWidth="1"/>
    <col min="75" max="76" width="9" style="67" customWidth="1"/>
    <col min="77" max="77" width="23" style="67" customWidth="1"/>
    <col min="78" max="78" width="9" style="66" customWidth="1"/>
    <col min="79" max="79" width="23" style="66" customWidth="1"/>
    <col min="80" max="80" width="9" style="66" customWidth="1"/>
    <col min="81" max="16384" width="9" style="66"/>
  </cols>
  <sheetData>
    <row r="1" spans="1:79" s="62" customFormat="1" ht="21" customHeight="1" thickBot="1" x14ac:dyDescent="0.3">
      <c r="A1" s="368" t="s">
        <v>80</v>
      </c>
      <c r="B1" s="368"/>
      <c r="C1" s="368"/>
      <c r="D1" s="370">
        <f>'إدخال البيانات'!C1</f>
        <v>0</v>
      </c>
      <c r="E1" s="371"/>
      <c r="F1" s="371"/>
      <c r="G1" s="342" t="s">
        <v>81</v>
      </c>
      <c r="H1" s="342"/>
      <c r="I1" s="342"/>
      <c r="J1" s="377" t="str">
        <f>IFERROR(VLOOKUP($D$1,ورقة2!$A$2:$U$2566,2,0),"")</f>
        <v/>
      </c>
      <c r="K1" s="377"/>
      <c r="L1" s="377"/>
      <c r="M1" s="342" t="s">
        <v>82</v>
      </c>
      <c r="N1" s="342"/>
      <c r="O1" s="342"/>
      <c r="P1" s="339" t="e">
        <f>'إدخال البيانات'!A7</f>
        <v>#N/A</v>
      </c>
      <c r="Q1" s="339"/>
      <c r="R1" s="339"/>
      <c r="S1" s="342" t="s">
        <v>83</v>
      </c>
      <c r="T1" s="342"/>
      <c r="U1" s="342"/>
      <c r="V1" s="339" t="e">
        <f>'إدخال البيانات'!B7</f>
        <v>#N/A</v>
      </c>
      <c r="W1" s="339"/>
      <c r="X1" s="339"/>
      <c r="Y1" s="342" t="s">
        <v>52</v>
      </c>
      <c r="Z1" s="342"/>
      <c r="AA1" s="342"/>
      <c r="AB1" s="390" t="e">
        <f>'إدخال البيانات'!A10</f>
        <v>#N/A</v>
      </c>
      <c r="AC1" s="390"/>
      <c r="AD1" s="390"/>
      <c r="AE1" s="342" t="s">
        <v>53</v>
      </c>
      <c r="AF1" s="342"/>
      <c r="AG1" s="342"/>
      <c r="AH1" s="339" t="e">
        <f>'إدخال البيانات'!B10</f>
        <v>#N/A</v>
      </c>
      <c r="AI1" s="339"/>
      <c r="AJ1" s="339"/>
      <c r="AK1" s="381"/>
      <c r="AL1" s="381"/>
      <c r="AM1" s="198"/>
      <c r="AN1" s="198"/>
      <c r="AO1" s="198" t="s">
        <v>84</v>
      </c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 t="s">
        <v>84</v>
      </c>
      <c r="BL1" s="65"/>
      <c r="BM1" s="65"/>
      <c r="BN1" s="65"/>
      <c r="BO1" s="64"/>
      <c r="BP1" s="64"/>
      <c r="BQ1" s="64"/>
      <c r="BR1" s="64"/>
      <c r="BS1" s="64" t="s">
        <v>93</v>
      </c>
      <c r="BT1" s="63" t="s">
        <v>86</v>
      </c>
      <c r="BU1" s="63"/>
      <c r="BV1" s="63"/>
      <c r="BW1" s="63"/>
      <c r="BX1" s="63"/>
      <c r="BY1" s="63"/>
    </row>
    <row r="2" spans="1:79" s="65" customFormat="1" ht="21" customHeight="1" thickTop="1" x14ac:dyDescent="0.25">
      <c r="A2" s="368" t="s">
        <v>87</v>
      </c>
      <c r="B2" s="368"/>
      <c r="C2" s="368"/>
      <c r="D2" s="373" t="e">
        <f>VLOOKUP($D$1,ورقة2!A3:V2566,9,0)</f>
        <v>#N/A</v>
      </c>
      <c r="E2" s="373"/>
      <c r="F2" s="373"/>
      <c r="G2" s="374"/>
      <c r="H2" s="375"/>
      <c r="I2" s="375"/>
      <c r="J2" s="375"/>
      <c r="K2" s="375"/>
      <c r="L2" s="376"/>
      <c r="M2" s="342"/>
      <c r="N2" s="342"/>
      <c r="O2" s="342"/>
      <c r="P2" s="339"/>
      <c r="Q2" s="339"/>
      <c r="R2" s="339"/>
      <c r="S2" s="342"/>
      <c r="T2" s="342"/>
      <c r="U2" s="342"/>
      <c r="V2" s="339"/>
      <c r="W2" s="339"/>
      <c r="X2" s="339"/>
      <c r="Y2" s="342"/>
      <c r="Z2" s="342"/>
      <c r="AA2" s="342"/>
      <c r="AB2" s="339"/>
      <c r="AC2" s="339"/>
      <c r="AD2" s="339"/>
      <c r="AE2" s="342"/>
      <c r="AF2" s="342"/>
      <c r="AG2" s="342"/>
      <c r="AH2" s="382"/>
      <c r="AI2" s="382"/>
      <c r="AJ2" s="382"/>
      <c r="AK2" s="383"/>
      <c r="AL2" s="383"/>
      <c r="AM2" s="199"/>
      <c r="AN2" s="199"/>
      <c r="AO2" s="199" t="s">
        <v>92</v>
      </c>
      <c r="AP2" s="199"/>
      <c r="AQ2" s="199"/>
      <c r="AR2" s="199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 t="s">
        <v>92</v>
      </c>
      <c r="BO2" s="64"/>
      <c r="BP2" s="64"/>
      <c r="BQ2" s="64"/>
      <c r="BR2" s="64"/>
      <c r="BS2" s="64" t="s">
        <v>85</v>
      </c>
      <c r="BT2" s="64" t="s">
        <v>94</v>
      </c>
      <c r="BU2" s="64"/>
      <c r="BV2" s="64"/>
      <c r="BW2" s="64"/>
      <c r="BX2" s="64"/>
      <c r="BY2" s="64"/>
    </row>
    <row r="3" spans="1:79" s="65" customFormat="1" ht="21" customHeight="1" x14ac:dyDescent="0.25">
      <c r="A3" s="368" t="s">
        <v>55</v>
      </c>
      <c r="B3" s="368"/>
      <c r="C3" s="368"/>
      <c r="D3" s="372" t="e">
        <f>'إدخال البيانات'!D10</f>
        <v>#N/A</v>
      </c>
      <c r="E3" s="372"/>
      <c r="F3" s="372"/>
      <c r="G3" s="342" t="s">
        <v>54</v>
      </c>
      <c r="H3" s="342"/>
      <c r="I3" s="342"/>
      <c r="J3" s="339" t="e">
        <f>'إدخال البيانات'!C10</f>
        <v>#N/A</v>
      </c>
      <c r="K3" s="339"/>
      <c r="L3" s="339"/>
      <c r="M3" s="342" t="s">
        <v>30</v>
      </c>
      <c r="N3" s="342"/>
      <c r="O3" s="342"/>
      <c r="P3" s="352" t="e">
        <f>IF(OR(J3='إدخال البيانات'!L4),'إدخال البيانات'!A5,'إدخال البيانات'!B5)</f>
        <v>#N/A</v>
      </c>
      <c r="Q3" s="352"/>
      <c r="R3" s="352"/>
      <c r="S3" s="342" t="s">
        <v>95</v>
      </c>
      <c r="T3" s="342"/>
      <c r="U3" s="342"/>
      <c r="V3" s="352" t="str">
        <f>IFERROR(IF('إختيار المقررات'!J3&lt;&gt;'إدخال البيانات'!L4,'إدخال البيانات'!J4,VLOOKUP(LEFT(P3,2),'إدخال البيانات'!I5:J17,2,0)),"")</f>
        <v/>
      </c>
      <c r="W3" s="352"/>
      <c r="X3" s="352"/>
      <c r="Y3" s="342" t="s">
        <v>32</v>
      </c>
      <c r="Z3" s="342"/>
      <c r="AA3" s="342"/>
      <c r="AB3" s="352" t="e">
        <f>IF(J3&lt;&gt;'إدخال البيانات'!L4,"غير سوري",'إدخال البيانات'!C5)</f>
        <v>#N/A</v>
      </c>
      <c r="AC3" s="352" t="e">
        <f>#REF!</f>
        <v>#REF!</v>
      </c>
      <c r="AD3" s="352"/>
      <c r="AE3" s="342" t="s">
        <v>45</v>
      </c>
      <c r="AF3" s="342"/>
      <c r="AG3" s="342"/>
      <c r="AH3" s="352" t="e">
        <f>IF(AND(OR(J3="العربية السورية",J3="الفلسطينية السورية"),D3="ذكر"),'إدخال البيانات'!G5,"لايوجد")</f>
        <v>#N/A</v>
      </c>
      <c r="AI3" s="352"/>
      <c r="AJ3" s="352"/>
      <c r="AK3" s="384"/>
      <c r="AL3" s="384"/>
      <c r="AM3" s="199"/>
      <c r="AN3" s="199"/>
      <c r="AO3" s="199" t="s">
        <v>96</v>
      </c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199"/>
      <c r="BD3" s="199"/>
      <c r="BE3" s="199" t="s">
        <v>96</v>
      </c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</row>
    <row r="4" spans="1:79" s="65" customFormat="1" ht="21" customHeight="1" thickBot="1" x14ac:dyDescent="0.3">
      <c r="A4" s="368" t="s">
        <v>97</v>
      </c>
      <c r="B4" s="368"/>
      <c r="C4" s="368"/>
      <c r="D4" s="369" t="e">
        <f>'إدخال البيانات'!E10</f>
        <v>#N/A</v>
      </c>
      <c r="E4" s="369"/>
      <c r="F4" s="369"/>
      <c r="G4" s="350" t="s">
        <v>98</v>
      </c>
      <c r="H4" s="350"/>
      <c r="I4" s="350"/>
      <c r="J4" s="349" t="e">
        <f>'إدخال البيانات'!F10</f>
        <v>#N/A</v>
      </c>
      <c r="K4" s="349"/>
      <c r="L4" s="349"/>
      <c r="M4" s="350" t="s">
        <v>99</v>
      </c>
      <c r="N4" s="350"/>
      <c r="O4" s="350"/>
      <c r="P4" s="353" t="e">
        <f>'إدخال البيانات'!G10</f>
        <v>#N/A</v>
      </c>
      <c r="Q4" s="353"/>
      <c r="R4" s="353"/>
      <c r="S4" s="350" t="s">
        <v>100</v>
      </c>
      <c r="T4" s="350"/>
      <c r="U4" s="350"/>
      <c r="V4" s="391">
        <f>'إدخال البيانات'!E5</f>
        <v>0</v>
      </c>
      <c r="W4" s="391"/>
      <c r="X4" s="391"/>
      <c r="Y4" s="350" t="s">
        <v>101</v>
      </c>
      <c r="Z4" s="350"/>
      <c r="AA4" s="350"/>
      <c r="AB4" s="391">
        <f>'إدخال البيانات'!D5</f>
        <v>0</v>
      </c>
      <c r="AC4" s="391" t="e">
        <f>#REF!</f>
        <v>#REF!</v>
      </c>
      <c r="AD4" s="391"/>
      <c r="AE4" s="350" t="s">
        <v>35</v>
      </c>
      <c r="AF4" s="350"/>
      <c r="AG4" s="350"/>
      <c r="AH4" s="385">
        <f>'إدخال البيانات'!F5</f>
        <v>0</v>
      </c>
      <c r="AI4" s="386"/>
      <c r="AJ4" s="386"/>
      <c r="AK4" s="386"/>
      <c r="AL4" s="386"/>
      <c r="AM4" s="199"/>
      <c r="AN4" s="199"/>
      <c r="AO4" s="200" t="s">
        <v>102</v>
      </c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8"/>
      <c r="BD4" s="199"/>
      <c r="BE4" s="200" t="s">
        <v>102</v>
      </c>
      <c r="BO4" s="64"/>
      <c r="BP4" s="64"/>
      <c r="BQ4" s="173"/>
      <c r="BR4" s="64"/>
      <c r="BS4" s="64"/>
      <c r="BT4" s="64"/>
      <c r="BU4" s="64"/>
      <c r="BV4" s="64"/>
      <c r="BW4" s="64"/>
      <c r="BX4" s="64"/>
      <c r="BY4" s="64"/>
    </row>
    <row r="5" spans="1:79" s="65" customFormat="1" ht="21" customHeight="1" thickTop="1" thickBot="1" x14ac:dyDescent="0.3">
      <c r="A5" s="336" t="s">
        <v>103</v>
      </c>
      <c r="B5" s="337"/>
      <c r="C5" s="338"/>
      <c r="D5" s="343"/>
      <c r="E5" s="344"/>
      <c r="F5" s="344"/>
      <c r="G5" s="344"/>
      <c r="H5" s="344"/>
      <c r="I5" s="344"/>
      <c r="J5" s="344"/>
      <c r="K5" s="344"/>
      <c r="L5" s="345"/>
      <c r="M5" s="350" t="s">
        <v>104</v>
      </c>
      <c r="N5" s="350"/>
      <c r="O5" s="350"/>
      <c r="P5" s="353" t="e">
        <f>VLOOKUP($D$1,ورقة2!$A$2:$U$2566,15,0)</f>
        <v>#N/A</v>
      </c>
      <c r="Q5" s="353"/>
      <c r="R5" s="353"/>
      <c r="S5" s="350" t="s">
        <v>105</v>
      </c>
      <c r="T5" s="350"/>
      <c r="U5" s="350"/>
      <c r="V5" s="351" t="e">
        <f>VLOOKUP($D$1,ورقة2!$A$2:$U$2566,16,0)</f>
        <v>#N/A</v>
      </c>
      <c r="W5" s="351"/>
      <c r="X5" s="351"/>
      <c r="Y5" s="350" t="s">
        <v>106</v>
      </c>
      <c r="Z5" s="350"/>
      <c r="AA5" s="350"/>
      <c r="AB5" s="353" t="e">
        <f>VLOOKUP($D$1,ورقة2!$A$2:$U$2566,17,0)</f>
        <v>#N/A</v>
      </c>
      <c r="AC5" s="353"/>
      <c r="AD5" s="353"/>
      <c r="AE5" s="34"/>
      <c r="AF5" s="34"/>
      <c r="AG5" s="34"/>
      <c r="AH5" s="38"/>
      <c r="AI5" s="38"/>
      <c r="AJ5" s="38"/>
      <c r="AK5" s="39"/>
      <c r="AL5" s="39"/>
      <c r="AM5" s="199"/>
      <c r="AN5" s="199"/>
      <c r="AO5" s="199" t="s">
        <v>107</v>
      </c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 t="s">
        <v>107</v>
      </c>
      <c r="BL5" s="65">
        <v>1</v>
      </c>
      <c r="BN5" s="65" t="s">
        <v>108</v>
      </c>
      <c r="BO5" s="64"/>
      <c r="BP5" s="64"/>
      <c r="BQ5" s="64"/>
      <c r="BR5" s="64"/>
      <c r="BS5" s="64" t="e">
        <f>IF(AND(BS6="",BS7="",BS8="",BS9="",BS10="",BS11=""),"",BL5)</f>
        <v>#N/A</v>
      </c>
      <c r="BT5" s="64" t="e">
        <f>IF(AND(BT6="",BT7="",BT8="",BT9="",BT10="",BT11=""),"",BL5)</f>
        <v>#N/A</v>
      </c>
      <c r="BU5" s="64"/>
      <c r="BV5" s="173"/>
      <c r="BW5" s="64"/>
      <c r="BX5" s="64"/>
      <c r="BY5" s="64"/>
    </row>
    <row r="6" spans="1:79" s="65" customFormat="1" ht="5.25" customHeight="1" thickBot="1" x14ac:dyDescent="0.3">
      <c r="A6" s="208"/>
      <c r="B6" s="208"/>
      <c r="C6" s="208"/>
      <c r="D6" s="206"/>
      <c r="E6" s="206"/>
      <c r="F6" s="206"/>
      <c r="G6" s="206"/>
      <c r="H6" s="206"/>
      <c r="AK6" s="34"/>
      <c r="AL6" s="34"/>
      <c r="AM6" s="201"/>
      <c r="AN6" s="201"/>
      <c r="AO6" s="199" t="s">
        <v>109</v>
      </c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199"/>
      <c r="BC6" s="199"/>
      <c r="BD6" s="199"/>
      <c r="BE6" s="199" t="s">
        <v>109</v>
      </c>
      <c r="BK6" s="65" t="e">
        <f>IF(BR6="م",BL6,"")</f>
        <v>#N/A</v>
      </c>
      <c r="BL6" s="172">
        <v>2</v>
      </c>
      <c r="BM6" s="172">
        <v>1</v>
      </c>
      <c r="BN6" s="172" t="s">
        <v>110</v>
      </c>
      <c r="BO6" s="64" t="s">
        <v>111</v>
      </c>
      <c r="BP6" s="64" t="s">
        <v>112</v>
      </c>
      <c r="BQ6" s="64" t="str">
        <f t="shared" ref="BQ6:BQ11" si="0">IFERROR(VLOOKUP(BL6,$G$9:$T$21,13,0),"")</f>
        <v/>
      </c>
      <c r="BR6" s="174" t="e">
        <f>IF(VLOOKUP($D$1,ورقة4!$A$3:$AV$1566,3,0)=0,"",(VLOOKUP($D$1,ورقة4!$A$3:$AV$1566,3,0)))</f>
        <v>#N/A</v>
      </c>
      <c r="BS6" s="173" t="e">
        <f t="shared" ref="BS6:BS11" si="1">IF(BR6="م",BL6,"")</f>
        <v>#N/A</v>
      </c>
      <c r="BT6" s="64" t="e">
        <f t="shared" ref="BT6:BT11" si="2">IF(BR6="","",BL6)</f>
        <v>#N/A</v>
      </c>
      <c r="BU6" s="64"/>
      <c r="BV6" s="64"/>
      <c r="BW6" s="64"/>
      <c r="BX6" s="61"/>
      <c r="BY6" s="64"/>
    </row>
    <row r="7" spans="1:79" ht="26.25" customHeight="1" thickTop="1" thickBot="1" x14ac:dyDescent="0.45">
      <c r="J7" s="355" t="e">
        <f>IF(D2="مستنفذ","استنفذت فرص التسجيل بسبب رسوبك لمدة ثلاث سنوات متتالية","")</f>
        <v>#N/A</v>
      </c>
      <c r="K7" s="355"/>
      <c r="L7" s="355"/>
      <c r="M7" s="355"/>
      <c r="N7" s="355"/>
      <c r="O7" s="355"/>
      <c r="P7" s="355"/>
      <c r="Q7" s="355"/>
      <c r="R7" s="355"/>
      <c r="S7" s="355"/>
      <c r="T7" s="355"/>
      <c r="U7" s="355"/>
      <c r="V7" s="355"/>
      <c r="W7" s="355"/>
      <c r="X7" s="355"/>
      <c r="Y7" s="355"/>
      <c r="Z7" s="355"/>
      <c r="AA7" s="355"/>
      <c r="AB7" s="156"/>
      <c r="AC7" s="387" t="s">
        <v>113</v>
      </c>
      <c r="AD7" s="388"/>
      <c r="AE7" s="388"/>
      <c r="AF7" s="388"/>
      <c r="AG7" s="389"/>
      <c r="AH7" s="378" t="e">
        <f>IF(D2="الرابعة حديث",50000,0)</f>
        <v>#N/A</v>
      </c>
      <c r="AI7" s="379"/>
      <c r="AJ7" s="380"/>
      <c r="AL7" s="34"/>
      <c r="AM7" s="201"/>
      <c r="AN7" s="201"/>
      <c r="AO7" s="199" t="s">
        <v>715</v>
      </c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198"/>
      <c r="BD7" s="202"/>
      <c r="BE7" s="199" t="s">
        <v>114</v>
      </c>
      <c r="BK7" s="65" t="e">
        <f t="shared" ref="BK7:BK42" si="3">IF(BR7="م",BL7,"")</f>
        <v>#N/A</v>
      </c>
      <c r="BL7" s="65">
        <v>3</v>
      </c>
      <c r="BM7" s="172">
        <v>2</v>
      </c>
      <c r="BN7" s="172" t="s">
        <v>115</v>
      </c>
      <c r="BO7" s="64" t="s">
        <v>111</v>
      </c>
      <c r="BP7" s="64" t="s">
        <v>112</v>
      </c>
      <c r="BQ7" s="64" t="str">
        <f t="shared" si="0"/>
        <v/>
      </c>
      <c r="BR7" s="175" t="e">
        <f>IF(VLOOKUP($D$1,ورقة4!$A$3:$AV$1566,4,0)=0,"",(VLOOKUP($D$1,ورقة4!$A$3:$AV$1566,4,0)))</f>
        <v>#N/A</v>
      </c>
      <c r="BS7" s="173" t="e">
        <f t="shared" si="1"/>
        <v>#N/A</v>
      </c>
      <c r="BT7" s="64" t="e">
        <f t="shared" si="2"/>
        <v>#N/A</v>
      </c>
      <c r="BU7" s="64"/>
      <c r="BX7" s="64"/>
      <c r="BY7" s="64"/>
      <c r="BZ7" s="65"/>
      <c r="CA7" s="65"/>
    </row>
    <row r="8" spans="1:79" ht="30.75" customHeight="1" thickTop="1" x14ac:dyDescent="0.3">
      <c r="H8" s="208"/>
      <c r="J8" s="164" t="s">
        <v>116</v>
      </c>
      <c r="K8" s="356" t="s">
        <v>117</v>
      </c>
      <c r="L8" s="356"/>
      <c r="M8" s="356"/>
      <c r="N8" s="356"/>
      <c r="O8" s="356"/>
      <c r="P8" s="356"/>
      <c r="Q8" s="356"/>
      <c r="R8" s="356"/>
      <c r="S8" s="356"/>
      <c r="T8" s="356"/>
      <c r="V8" s="393" t="s">
        <v>118</v>
      </c>
      <c r="W8" s="393"/>
      <c r="X8" s="393"/>
      <c r="Y8" s="393"/>
      <c r="Z8" s="393"/>
      <c r="AA8" s="393"/>
      <c r="AB8" s="156"/>
      <c r="AC8" s="358" t="s">
        <v>119</v>
      </c>
      <c r="AD8" s="359"/>
      <c r="AE8" s="359"/>
      <c r="AF8" s="359"/>
      <c r="AG8" s="359"/>
      <c r="AH8" s="340" t="e">
        <f>IF(AC20="ضعف الرسوم",SUM(I10:I30)*2,SUM(I10:I30))</f>
        <v>#N/A</v>
      </c>
      <c r="AI8" s="340"/>
      <c r="AJ8" s="341"/>
      <c r="AM8" s="202"/>
      <c r="AN8" s="202"/>
      <c r="AO8" s="202" t="s">
        <v>120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199"/>
      <c r="BD8" s="202"/>
      <c r="BE8" s="202"/>
      <c r="BK8" s="65" t="e">
        <f t="shared" si="3"/>
        <v>#N/A</v>
      </c>
      <c r="BL8" s="172">
        <v>4</v>
      </c>
      <c r="BM8" s="172">
        <v>3</v>
      </c>
      <c r="BN8" s="172" t="s">
        <v>121</v>
      </c>
      <c r="BO8" s="64" t="s">
        <v>111</v>
      </c>
      <c r="BP8" s="64" t="s">
        <v>112</v>
      </c>
      <c r="BQ8" s="64" t="str">
        <f t="shared" si="0"/>
        <v/>
      </c>
      <c r="BR8" s="175" t="e">
        <f>IF(VLOOKUP($D$1,ورقة4!$A$3:$AV$1566,5,0)=0,"",(VLOOKUP($D$1,ورقة4!$A$3:$AV$1566,5,0)))</f>
        <v>#N/A</v>
      </c>
      <c r="BS8" s="173" t="e">
        <f t="shared" si="1"/>
        <v>#N/A</v>
      </c>
      <c r="BT8" s="64" t="e">
        <f t="shared" si="2"/>
        <v>#N/A</v>
      </c>
      <c r="BU8" s="64"/>
      <c r="BX8" s="61"/>
      <c r="BY8" s="64"/>
      <c r="BZ8" s="65"/>
      <c r="CA8" s="65"/>
    </row>
    <row r="9" spans="1:79" ht="23.25" customHeight="1" thickBot="1" x14ac:dyDescent="0.35">
      <c r="A9" s="226"/>
      <c r="B9" s="226"/>
      <c r="C9" s="226"/>
      <c r="D9" s="226"/>
      <c r="E9" s="226"/>
      <c r="F9" s="226" t="str">
        <f>IF(AND(T9=1,S9="ج"),H9,"")</f>
        <v/>
      </c>
      <c r="G9" s="226" t="str">
        <f t="shared" ref="G9:G29" si="4">IFERROR(SMALL($BT$5:$BT$54,BL5),"")</f>
        <v/>
      </c>
      <c r="H9" s="226" t="str">
        <f t="shared" ref="H9:H29" si="5">G9</f>
        <v/>
      </c>
      <c r="J9" s="165"/>
      <c r="K9" s="357" t="str">
        <f>IFERROR(VLOOKUP(G9,$BL$4:$BN$54,3,0),"")</f>
        <v/>
      </c>
      <c r="L9" s="357"/>
      <c r="M9" s="357"/>
      <c r="N9" s="357"/>
      <c r="O9" s="357"/>
      <c r="P9" s="357"/>
      <c r="Q9" s="357"/>
      <c r="R9" s="357"/>
      <c r="S9" s="74" t="str">
        <f t="shared" ref="S9:S28" si="6">IFERROR(IF(AND($D$2="الأولى حديث",G9&gt;7,$BZ$25&gt;6),"",IF(VLOOKUP(K9,$BN$5:$BR$54,5,0)=0,"",VLOOKUP(K9,$BN$5:$BR$54,5,0))),"")</f>
        <v/>
      </c>
      <c r="T9" s="75"/>
      <c r="U9" s="156"/>
      <c r="V9" s="393"/>
      <c r="W9" s="393"/>
      <c r="X9" s="393"/>
      <c r="Y9" s="393"/>
      <c r="Z9" s="393"/>
      <c r="AA9" s="393"/>
      <c r="AB9" s="156"/>
      <c r="AC9" s="358" t="s">
        <v>122</v>
      </c>
      <c r="AD9" s="359"/>
      <c r="AE9" s="359"/>
      <c r="AF9" s="359"/>
      <c r="AG9" s="359"/>
      <c r="AH9" s="340">
        <f>IF(AH10&lt;&gt;0,37000,0)</f>
        <v>0</v>
      </c>
      <c r="AI9" s="340"/>
      <c r="AJ9" s="341"/>
      <c r="AK9" s="35"/>
      <c r="AM9" s="202"/>
      <c r="AN9" s="202"/>
      <c r="AO9" s="203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198"/>
      <c r="BD9" s="202"/>
      <c r="BE9" s="202"/>
      <c r="BK9" s="65" t="e">
        <f t="shared" si="3"/>
        <v>#N/A</v>
      </c>
      <c r="BL9" s="65">
        <v>5</v>
      </c>
      <c r="BM9" s="172">
        <v>4</v>
      </c>
      <c r="BN9" s="172" t="s">
        <v>123</v>
      </c>
      <c r="BO9" s="64" t="s">
        <v>111</v>
      </c>
      <c r="BP9" s="64" t="s">
        <v>112</v>
      </c>
      <c r="BQ9" s="64" t="str">
        <f t="shared" si="0"/>
        <v/>
      </c>
      <c r="BR9" s="175" t="e">
        <f>IF(VLOOKUP($D$1,ورقة4!$A$3:$AV$1566,6,0)=0,"",(VLOOKUP($D$1,ورقة4!$A$3:$AV$1566,6,0)))</f>
        <v>#N/A</v>
      </c>
      <c r="BS9" s="173" t="e">
        <f t="shared" si="1"/>
        <v>#N/A</v>
      </c>
      <c r="BT9" s="64" t="e">
        <f t="shared" si="2"/>
        <v>#N/A</v>
      </c>
      <c r="BU9" s="64"/>
      <c r="BX9" s="64"/>
      <c r="BY9" s="64"/>
      <c r="BZ9" s="65"/>
      <c r="CA9" s="65"/>
    </row>
    <row r="10" spans="1:79" ht="23.25" customHeight="1" thickTop="1" x14ac:dyDescent="0.3">
      <c r="A10" s="226"/>
      <c r="B10" s="226"/>
      <c r="C10" s="226">
        <f>IF(D10&gt;0,1,0)</f>
        <v>0</v>
      </c>
      <c r="D10" s="226">
        <f>IF(E10&gt;0,1,0)</f>
        <v>0</v>
      </c>
      <c r="E10" s="227">
        <f t="shared" ref="E10:E27" si="7">IF(I10&lt;&gt;$B$11,I10,0)</f>
        <v>0</v>
      </c>
      <c r="F10" s="226" t="str">
        <f>IF(OR(H10=1,H10=8,H10=14,H10=21,H10=27,H10=33,H10=310,H10=45),H10,IF(AND(T10=1,OR(S10="ج",S10="ر1",S10="ر2",S10="A")),H10,""))</f>
        <v/>
      </c>
      <c r="G10" s="226" t="str">
        <f t="shared" si="4"/>
        <v/>
      </c>
      <c r="H10" s="226" t="str">
        <f t="shared" si="5"/>
        <v/>
      </c>
      <c r="I10" s="69" t="b">
        <f>IF(AND(S10="A",T10=1),50000,IF(OR(S10="ج",S10="ر1",S10="ر2"),IF(T10=1,IF($D$5=$AO$7,0,IF(OR($D$5=$AO$1,$D$5=$AO$2,$D$5=$AO$5,$D$5=$AO$8),IF(S10="ج",20000,IF(S10="ر1",28000,IF(S10="ر2",36000,""))),IF(OR($D$5=$AO$3,$D$5=$AO$6),IF(S10="ج",12500,IF(S10="ر1",17500,IF(S10="ر2",22500,""))),IF($D$5=$AO$4,500,IF(S10="ج",25000,IF(S10="ر1",35000,IF(S10="ر2",45000,""))))))))))</f>
        <v>0</v>
      </c>
      <c r="J10" s="165" t="str">
        <f>IF(IFERROR(VLOOKUP(H10,$BL$4:$BN$54,2,0),"")=0,"",IFERROR(VLOOKUP(H10,$BL$4:$BN$54,2,0),""))</f>
        <v/>
      </c>
      <c r="K10" s="346" t="str">
        <f t="shared" ref="K10:K27" si="8">IFERROR(VLOOKUP(H10,$BL$4:$BN$54,3,0),"")</f>
        <v/>
      </c>
      <c r="L10" s="347"/>
      <c r="M10" s="347"/>
      <c r="N10" s="347"/>
      <c r="O10" s="347"/>
      <c r="P10" s="347"/>
      <c r="Q10" s="347"/>
      <c r="R10" s="348"/>
      <c r="S10" s="74" t="str">
        <f>IFERROR(IF(AND($D$2="الأولى حديث",G10&gt;7,$BZ$25&gt;6),"",IF(VLOOKUP(K10,$BN$5:$BR$54,5,0)=0,"",VLOOKUP(K10,$BN$5:$BR$54,5,0))),"")</f>
        <v/>
      </c>
      <c r="T10" s="76"/>
      <c r="U10" s="156"/>
      <c r="V10" s="361" t="s">
        <v>86</v>
      </c>
      <c r="W10" s="361"/>
      <c r="X10" s="361"/>
      <c r="Y10" s="361"/>
      <c r="Z10" s="361"/>
      <c r="AA10" s="361"/>
      <c r="AB10" s="156"/>
      <c r="AC10" s="358" t="s">
        <v>124</v>
      </c>
      <c r="AD10" s="359"/>
      <c r="AE10" s="359"/>
      <c r="AF10" s="359"/>
      <c r="AG10" s="359"/>
      <c r="AH10" s="340">
        <f>IF(AB19&gt;0,COUNT(U13:U19)*15000,IF(D5=AO4,COUNT(U13:U19)*15000,IF(OR(D5=AO3,D5=AO6),COUNT(U13:U19)*15000,IF(OR(D5=AO1,D5=AO2,D5=AO8,D5=AO5),COUNT(U13:U19)*15000,COUNT(U13:U19)*15000))))</f>
        <v>0</v>
      </c>
      <c r="AI10" s="340"/>
      <c r="AJ10" s="341"/>
      <c r="AK10" s="40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K10" s="65" t="e">
        <f t="shared" si="3"/>
        <v>#N/A</v>
      </c>
      <c r="BL10" s="172">
        <v>6</v>
      </c>
      <c r="BM10" s="172">
        <v>5</v>
      </c>
      <c r="BN10" s="172" t="s">
        <v>125</v>
      </c>
      <c r="BO10" s="64" t="s">
        <v>111</v>
      </c>
      <c r="BP10" s="64" t="s">
        <v>112</v>
      </c>
      <c r="BQ10" s="64" t="str">
        <f t="shared" si="0"/>
        <v/>
      </c>
      <c r="BR10" s="175" t="e">
        <f>IF(VLOOKUP($D$1,ورقة4!$A$3:$AV$1566,7,0)=0,"",(VLOOKUP($D$1,ورقة4!$A$3:$AV$1566,7,0)))</f>
        <v>#N/A</v>
      </c>
      <c r="BS10" s="173" t="e">
        <f t="shared" si="1"/>
        <v>#N/A</v>
      </c>
      <c r="BT10" s="64" t="e">
        <f t="shared" si="2"/>
        <v>#N/A</v>
      </c>
      <c r="BU10" s="64"/>
      <c r="BX10" s="61"/>
      <c r="BY10" s="64"/>
      <c r="BZ10" s="65"/>
      <c r="CA10" s="65"/>
    </row>
    <row r="11" spans="1:79" ht="23.25" customHeight="1" thickBot="1" x14ac:dyDescent="0.35">
      <c r="A11" s="226"/>
      <c r="B11" s="226" t="b">
        <v>0</v>
      </c>
      <c r="C11" s="226">
        <f>D10+D11</f>
        <v>0</v>
      </c>
      <c r="D11" s="226">
        <f t="shared" ref="D11:D27" si="9">IF(E11&gt;0,1,0)</f>
        <v>0</v>
      </c>
      <c r="E11" s="227">
        <f t="shared" si="7"/>
        <v>0</v>
      </c>
      <c r="F11" s="226" t="str">
        <f t="shared" ref="F11:F29" si="10">IF(AND(T11=1,OR(S11="ج",S11="ر1",S11="ر2",S11="A")),H11,"")</f>
        <v/>
      </c>
      <c r="G11" s="226" t="str">
        <f t="shared" si="4"/>
        <v/>
      </c>
      <c r="H11" s="226" t="str">
        <f t="shared" si="5"/>
        <v/>
      </c>
      <c r="I11" s="69" t="b">
        <f t="shared" ref="I11:I31" si="11">IF(AND(S11="A",T11=1),50000,IF(OR(S11="ج",S11="ر1",S11="ر2"),IF(T11=1,IF($D$5=$AO$7,0,IF(OR($D$5=$AO$1,$D$5=$AO$2,$D$5=$AO$5,$D$5=$AO$8),IF(S11="ج",20000,IF(S11="ر1",28000,IF(S11="ر2",36000,""))),IF(OR($D$5=$AO$3,$D$5=$AO$6),IF(S11="ج",12500,IF(S11="ر1",17500,IF(S11="ر2",22500,""))),IF($D$5=$AO$4,500,IF(S11="ج",25000,IF(S11="ر1",35000,IF(S11="ر2",45000,""))))))))))</f>
        <v>0</v>
      </c>
      <c r="J11" s="165" t="str">
        <f>IF(IFERROR(VLOOKUP(H11,$BL$4:$BN$54,2,0),"")=0,"",IFERROR(VLOOKUP(H11,$BL$4:$BN$54,2,0),""))</f>
        <v/>
      </c>
      <c r="K11" s="346" t="str">
        <f t="shared" si="8"/>
        <v/>
      </c>
      <c r="L11" s="347"/>
      <c r="M11" s="347"/>
      <c r="N11" s="347"/>
      <c r="O11" s="347"/>
      <c r="P11" s="347"/>
      <c r="Q11" s="347"/>
      <c r="R11" s="348"/>
      <c r="S11" s="74" t="str">
        <f t="shared" si="6"/>
        <v/>
      </c>
      <c r="T11" s="76"/>
      <c r="U11" s="196"/>
      <c r="V11" s="361"/>
      <c r="W11" s="361"/>
      <c r="X11" s="361"/>
      <c r="Y11" s="361"/>
      <c r="Z11" s="361"/>
      <c r="AA11" s="361"/>
      <c r="AB11" s="156"/>
      <c r="AC11" s="358" t="s">
        <v>126</v>
      </c>
      <c r="AD11" s="359"/>
      <c r="AE11" s="359"/>
      <c r="AF11" s="359"/>
      <c r="AG11" s="359"/>
      <c r="AH11" s="340" t="e">
        <f>VLOOKUP($D$1,ورقة2!$A$2:$U$1566,17,0)</f>
        <v>#N/A</v>
      </c>
      <c r="AI11" s="340"/>
      <c r="AJ11" s="341"/>
      <c r="AK11" s="41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K11" s="65" t="e">
        <f t="shared" si="3"/>
        <v>#N/A</v>
      </c>
      <c r="BL11" s="65">
        <v>7</v>
      </c>
      <c r="BM11" s="172">
        <v>102</v>
      </c>
      <c r="BN11" s="172" t="str">
        <f>IF(V10=BT1,"اللغة الإنكليزية (1)","اللغة الفرنسية (1)")</f>
        <v>اللغة الإنكليزية (1)</v>
      </c>
      <c r="BO11" s="64" t="s">
        <v>111</v>
      </c>
      <c r="BP11" s="64" t="s">
        <v>112</v>
      </c>
      <c r="BQ11" s="64" t="str">
        <f t="shared" si="0"/>
        <v/>
      </c>
      <c r="BR11" s="176" t="e">
        <f>IF(VLOOKUP($D$1,ورقة4!$A$3:$AV$1566,8,0)=0,"",(VLOOKUP($D$1,ورقة4!$A$3:$AV$1566,8,0)))</f>
        <v>#N/A</v>
      </c>
      <c r="BS11" s="173" t="e">
        <f t="shared" si="1"/>
        <v>#N/A</v>
      </c>
      <c r="BT11" s="64" t="e">
        <f t="shared" si="2"/>
        <v>#N/A</v>
      </c>
      <c r="BU11" s="64"/>
      <c r="BX11" s="64"/>
      <c r="BY11" s="64"/>
      <c r="BZ11" s="65"/>
      <c r="CA11" s="65"/>
    </row>
    <row r="12" spans="1:79" ht="23.25" customHeight="1" thickBot="1" x14ac:dyDescent="0.35">
      <c r="A12" s="226"/>
      <c r="B12" s="226"/>
      <c r="C12" s="226">
        <f t="shared" ref="C12:C27" si="12">C11+D12</f>
        <v>0</v>
      </c>
      <c r="D12" s="226">
        <f t="shared" si="9"/>
        <v>0</v>
      </c>
      <c r="E12" s="227">
        <f t="shared" si="7"/>
        <v>0</v>
      </c>
      <c r="F12" s="226" t="str">
        <f t="shared" si="10"/>
        <v/>
      </c>
      <c r="G12" s="226" t="str">
        <f t="shared" si="4"/>
        <v/>
      </c>
      <c r="H12" s="226" t="str">
        <f t="shared" si="5"/>
        <v/>
      </c>
      <c r="I12" s="69" t="b">
        <f t="shared" si="11"/>
        <v>0</v>
      </c>
      <c r="J12" s="165" t="str">
        <f t="shared" ref="J12:J26" si="13">IF(IFERROR(VLOOKUP(H12,$BL$4:$BN$54,2,0),"")=0,"",IFERROR(VLOOKUP(H12,$BL$4:$BN$54,2,0),""))</f>
        <v/>
      </c>
      <c r="K12" s="346" t="str">
        <f t="shared" si="8"/>
        <v/>
      </c>
      <c r="L12" s="347"/>
      <c r="M12" s="347"/>
      <c r="N12" s="347"/>
      <c r="O12" s="347"/>
      <c r="P12" s="347"/>
      <c r="Q12" s="347"/>
      <c r="R12" s="348"/>
      <c r="S12" s="74" t="str">
        <f>IFERROR(IF(AND($D$2="الأولى حديث",G12&gt;7,$BZ$25&gt;6),"",IF(VLOOKUP(K12,$BN$5:$BR$54,5,0)=0,"",VLOOKUP(K12,$BN$5:$BR$54,5,0))),"")</f>
        <v/>
      </c>
      <c r="T12" s="76"/>
      <c r="U12" s="196"/>
      <c r="V12" s="392" t="e">
        <f>IF(D3="أنثى","منقطعة عن التسجيل في","منقطع عن التسجيل في")</f>
        <v>#N/A</v>
      </c>
      <c r="W12" s="392"/>
      <c r="X12" s="392"/>
      <c r="Y12" s="392"/>
      <c r="Z12" s="392"/>
      <c r="AA12" s="392"/>
      <c r="AB12" s="156"/>
      <c r="AC12" s="358" t="s">
        <v>127</v>
      </c>
      <c r="AD12" s="359"/>
      <c r="AE12" s="359"/>
      <c r="AF12" s="359"/>
      <c r="AG12" s="359"/>
      <c r="AH12" s="340" t="e">
        <f>SUM(AH7:AJ10)-SUM(AH11:AJ11)</f>
        <v>#N/A</v>
      </c>
      <c r="AI12" s="340"/>
      <c r="AJ12" s="341"/>
      <c r="AK12" s="41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K12" s="65" t="str">
        <f t="shared" si="3"/>
        <v/>
      </c>
      <c r="BL12" s="172">
        <v>8</v>
      </c>
      <c r="BN12" s="65" t="s">
        <v>128</v>
      </c>
      <c r="BQ12" s="64" t="str">
        <f t="shared" ref="BQ12:BQ24" si="14">IFERROR(VLOOKUP(BN12,$K$9:$T$21,10,0),"")</f>
        <v/>
      </c>
      <c r="BS12" s="173" t="e">
        <f>IF(AND(BS13="",BS14="",BS15="",BS16="",BS17=""),"",BL12)</f>
        <v>#N/A</v>
      </c>
      <c r="BT12" s="64" t="e">
        <f>IF(AND(BT13="",BT14="",BT15="",BT16="",BT17=""),"",BL12)</f>
        <v>#N/A</v>
      </c>
      <c r="BX12" s="61"/>
      <c r="BY12" s="64"/>
      <c r="BZ12" s="65"/>
      <c r="CA12" s="65"/>
    </row>
    <row r="13" spans="1:79" ht="23.25" customHeight="1" x14ac:dyDescent="0.3">
      <c r="A13" s="226"/>
      <c r="B13" s="226"/>
      <c r="C13" s="226">
        <f t="shared" si="12"/>
        <v>0</v>
      </c>
      <c r="D13" s="226">
        <f t="shared" si="9"/>
        <v>0</v>
      </c>
      <c r="E13" s="227">
        <f t="shared" si="7"/>
        <v>0</v>
      </c>
      <c r="F13" s="226" t="str">
        <f t="shared" si="10"/>
        <v/>
      </c>
      <c r="G13" s="226" t="str">
        <f t="shared" si="4"/>
        <v/>
      </c>
      <c r="H13" s="226" t="str">
        <f t="shared" si="5"/>
        <v/>
      </c>
      <c r="I13" s="69" t="b">
        <f t="shared" si="11"/>
        <v>0</v>
      </c>
      <c r="J13" s="165" t="str">
        <f t="shared" si="13"/>
        <v/>
      </c>
      <c r="K13" s="346" t="str">
        <f t="shared" si="8"/>
        <v/>
      </c>
      <c r="L13" s="347"/>
      <c r="M13" s="347"/>
      <c r="N13" s="347"/>
      <c r="O13" s="347"/>
      <c r="P13" s="347"/>
      <c r="Q13" s="347"/>
      <c r="R13" s="348"/>
      <c r="S13" s="74" t="str">
        <f t="shared" si="6"/>
        <v/>
      </c>
      <c r="T13" s="76"/>
      <c r="U13" s="196" t="str">
        <f t="shared" ref="U13:U23" si="15">IFERROR(SMALL($A$27:$A$38,BL5),"")</f>
        <v/>
      </c>
      <c r="V13" s="354" t="str">
        <f t="shared" ref="V13:V23" si="16">IFERROR(VLOOKUP(U13,$A$49:$B$60,2,0),"")</f>
        <v/>
      </c>
      <c r="W13" s="354"/>
      <c r="X13" s="354"/>
      <c r="Y13" s="354"/>
      <c r="Z13" s="354"/>
      <c r="AA13" s="354"/>
      <c r="AB13" s="156"/>
      <c r="AC13" s="358" t="s">
        <v>129</v>
      </c>
      <c r="AD13" s="359"/>
      <c r="AE13" s="359"/>
      <c r="AF13" s="359"/>
      <c r="AG13" s="359"/>
      <c r="AH13" s="362"/>
      <c r="AI13" s="362"/>
      <c r="AJ13" s="363"/>
      <c r="AK13" s="4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K13" s="65" t="e">
        <f t="shared" si="3"/>
        <v>#N/A</v>
      </c>
      <c r="BL13" s="65">
        <v>9</v>
      </c>
      <c r="BM13" s="172">
        <v>6</v>
      </c>
      <c r="BN13" s="172" t="s">
        <v>130</v>
      </c>
      <c r="BO13" s="67" t="s">
        <v>111</v>
      </c>
      <c r="BP13" s="67" t="s">
        <v>131</v>
      </c>
      <c r="BQ13" s="64" t="str">
        <f t="shared" si="14"/>
        <v/>
      </c>
      <c r="BR13" s="174" t="e">
        <f>IF(VLOOKUP($D$1,ورقة4!$A$3:$AV$1566,9,0)=0,"",(VLOOKUP($D$1,ورقة4!$A$3:$AV$1566,9,0)))</f>
        <v>#N/A</v>
      </c>
      <c r="BS13" s="173" t="e">
        <f>IF(BR13="م",BL13,"")</f>
        <v>#N/A</v>
      </c>
      <c r="BT13" s="64" t="e">
        <f>IF(BR13="","",BL13)</f>
        <v>#N/A</v>
      </c>
      <c r="BX13" s="64"/>
      <c r="BY13" s="64"/>
      <c r="BZ13" s="65"/>
      <c r="CA13" s="65"/>
    </row>
    <row r="14" spans="1:79" ht="23.25" customHeight="1" x14ac:dyDescent="0.3">
      <c r="A14" s="226"/>
      <c r="B14" s="226"/>
      <c r="C14" s="226">
        <f t="shared" si="12"/>
        <v>0</v>
      </c>
      <c r="D14" s="226">
        <f t="shared" si="9"/>
        <v>0</v>
      </c>
      <c r="E14" s="227">
        <f t="shared" si="7"/>
        <v>0</v>
      </c>
      <c r="F14" s="226" t="str">
        <f t="shared" si="10"/>
        <v/>
      </c>
      <c r="G14" s="226" t="str">
        <f t="shared" si="4"/>
        <v/>
      </c>
      <c r="H14" s="226" t="str">
        <f t="shared" si="5"/>
        <v/>
      </c>
      <c r="I14" s="69" t="b">
        <f t="shared" si="11"/>
        <v>0</v>
      </c>
      <c r="J14" s="165" t="str">
        <f t="shared" si="13"/>
        <v/>
      </c>
      <c r="K14" s="346" t="str">
        <f t="shared" si="8"/>
        <v/>
      </c>
      <c r="L14" s="347"/>
      <c r="M14" s="347"/>
      <c r="N14" s="347"/>
      <c r="O14" s="347"/>
      <c r="P14" s="347"/>
      <c r="Q14" s="347"/>
      <c r="R14" s="348"/>
      <c r="S14" s="74" t="str">
        <f t="shared" si="6"/>
        <v/>
      </c>
      <c r="T14" s="76"/>
      <c r="U14" s="196" t="str">
        <f t="shared" si="15"/>
        <v/>
      </c>
      <c r="V14" s="354" t="str">
        <f t="shared" si="16"/>
        <v/>
      </c>
      <c r="W14" s="354"/>
      <c r="X14" s="354"/>
      <c r="Y14" s="354"/>
      <c r="Z14" s="354"/>
      <c r="AA14" s="354"/>
      <c r="AB14" s="156"/>
      <c r="AC14" s="358" t="s">
        <v>132</v>
      </c>
      <c r="AD14" s="359"/>
      <c r="AE14" s="359"/>
      <c r="AF14" s="359"/>
      <c r="AG14" s="359"/>
      <c r="AH14" s="340" t="e">
        <f>IF(OR(AH12&lt;10000,D5=AO4,AH19=2,AH19=1),AH12,IF(AH13="نعم",AE25+AE26/2,AH12))</f>
        <v>#N/A</v>
      </c>
      <c r="AI14" s="340"/>
      <c r="AJ14" s="341"/>
      <c r="AK14" s="4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K14" s="65" t="e">
        <f t="shared" si="3"/>
        <v>#N/A</v>
      </c>
      <c r="BL14" s="172">
        <v>10</v>
      </c>
      <c r="BM14" s="172">
        <v>7</v>
      </c>
      <c r="BN14" s="172" t="s">
        <v>133</v>
      </c>
      <c r="BO14" s="67" t="s">
        <v>111</v>
      </c>
      <c r="BP14" s="67" t="s">
        <v>131</v>
      </c>
      <c r="BQ14" s="64" t="str">
        <f t="shared" si="14"/>
        <v/>
      </c>
      <c r="BR14" s="175" t="e">
        <f>IF(VLOOKUP($D$1,ورقة4!$A$3:$AV$1566,10,0)=0,"",(VLOOKUP($D$1,ورقة4!$A$3:$AV$1566,10,0)))</f>
        <v>#N/A</v>
      </c>
      <c r="BS14" s="173" t="e">
        <f>IF(BR14="م",BL14,"")</f>
        <v>#N/A</v>
      </c>
      <c r="BT14" s="64" t="e">
        <f>IF(BR14="","",BL14)</f>
        <v>#N/A</v>
      </c>
      <c r="BX14" s="61"/>
      <c r="BY14" s="64"/>
      <c r="BZ14" s="65"/>
      <c r="CA14" s="65"/>
    </row>
    <row r="15" spans="1:79" ht="23.25" customHeight="1" x14ac:dyDescent="0.3">
      <c r="A15" s="226"/>
      <c r="B15" s="226"/>
      <c r="C15" s="226">
        <f t="shared" si="12"/>
        <v>0</v>
      </c>
      <c r="D15" s="226">
        <f t="shared" si="9"/>
        <v>0</v>
      </c>
      <c r="E15" s="227">
        <f t="shared" si="7"/>
        <v>0</v>
      </c>
      <c r="F15" s="226" t="str">
        <f t="shared" si="10"/>
        <v/>
      </c>
      <c r="G15" s="226" t="str">
        <f t="shared" si="4"/>
        <v/>
      </c>
      <c r="H15" s="226" t="str">
        <f t="shared" si="5"/>
        <v/>
      </c>
      <c r="I15" s="69" t="b">
        <f t="shared" si="11"/>
        <v>0</v>
      </c>
      <c r="J15" s="165" t="str">
        <f t="shared" si="13"/>
        <v/>
      </c>
      <c r="K15" s="346" t="str">
        <f t="shared" si="8"/>
        <v/>
      </c>
      <c r="L15" s="347"/>
      <c r="M15" s="347"/>
      <c r="N15" s="347"/>
      <c r="O15" s="347"/>
      <c r="P15" s="347"/>
      <c r="Q15" s="347"/>
      <c r="R15" s="348"/>
      <c r="S15" s="74" t="str">
        <f t="shared" si="6"/>
        <v/>
      </c>
      <c r="T15" s="76"/>
      <c r="U15" s="196" t="str">
        <f t="shared" si="15"/>
        <v/>
      </c>
      <c r="V15" s="354" t="str">
        <f t="shared" si="16"/>
        <v/>
      </c>
      <c r="W15" s="354"/>
      <c r="X15" s="354"/>
      <c r="Y15" s="354"/>
      <c r="Z15" s="354"/>
      <c r="AA15" s="354"/>
      <c r="AB15" s="156"/>
      <c r="AC15" s="358" t="s">
        <v>134</v>
      </c>
      <c r="AD15" s="359"/>
      <c r="AE15" s="359"/>
      <c r="AF15" s="359"/>
      <c r="AG15" s="359"/>
      <c r="AH15" s="340" t="e">
        <f>IF(OR(D5=BE4,D5=BE7),0,AH12-AH14)</f>
        <v>#N/A</v>
      </c>
      <c r="AI15" s="340"/>
      <c r="AJ15" s="341"/>
      <c r="AK15" s="4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K15" s="65" t="e">
        <f t="shared" si="3"/>
        <v>#N/A</v>
      </c>
      <c r="BL15" s="65">
        <v>11</v>
      </c>
      <c r="BM15" s="172">
        <v>8</v>
      </c>
      <c r="BN15" s="172" t="s">
        <v>135</v>
      </c>
      <c r="BO15" s="67" t="s">
        <v>111</v>
      </c>
      <c r="BP15" s="67" t="s">
        <v>131</v>
      </c>
      <c r="BQ15" s="64" t="str">
        <f t="shared" si="14"/>
        <v/>
      </c>
      <c r="BR15" s="175" t="e">
        <f>IF(VLOOKUP($D$1,ورقة4!$A$3:$AV$1566,11,0)=0,"",(VLOOKUP($D$1,ورقة4!$A$3:$AV$1566,11,0)))</f>
        <v>#N/A</v>
      </c>
      <c r="BS15" s="173" t="e">
        <f>IF(BR15="م",BL15,"")</f>
        <v>#N/A</v>
      </c>
      <c r="BT15" s="64" t="e">
        <f>IF(BR15="","",BL15)</f>
        <v>#N/A</v>
      </c>
      <c r="BX15" s="64"/>
      <c r="BY15" s="64"/>
      <c r="BZ15" s="65"/>
      <c r="CA15" s="65"/>
    </row>
    <row r="16" spans="1:79" ht="23.25" customHeight="1" x14ac:dyDescent="0.3">
      <c r="A16" s="226"/>
      <c r="B16" s="226"/>
      <c r="C16" s="226">
        <f t="shared" si="12"/>
        <v>0</v>
      </c>
      <c r="D16" s="226">
        <f t="shared" si="9"/>
        <v>0</v>
      </c>
      <c r="E16" s="227">
        <f t="shared" si="7"/>
        <v>0</v>
      </c>
      <c r="F16" s="226" t="str">
        <f t="shared" si="10"/>
        <v/>
      </c>
      <c r="G16" s="226" t="str">
        <f t="shared" si="4"/>
        <v/>
      </c>
      <c r="H16" s="226" t="str">
        <f t="shared" si="5"/>
        <v/>
      </c>
      <c r="I16" s="69" t="b">
        <f t="shared" si="11"/>
        <v>0</v>
      </c>
      <c r="J16" s="165" t="str">
        <f>IF(IFERROR(VLOOKUP(H16,$BL$4:$BN$54,2,0),"")=0,"",IFERROR(VLOOKUP(H16,$BL$4:$BN$54,2,0),""))</f>
        <v/>
      </c>
      <c r="K16" s="346" t="str">
        <f t="shared" si="8"/>
        <v/>
      </c>
      <c r="L16" s="347"/>
      <c r="M16" s="347"/>
      <c r="N16" s="347"/>
      <c r="O16" s="347"/>
      <c r="P16" s="347"/>
      <c r="Q16" s="347"/>
      <c r="R16" s="348"/>
      <c r="S16" s="74" t="str">
        <f t="shared" si="6"/>
        <v/>
      </c>
      <c r="T16" s="76"/>
      <c r="U16" s="196" t="str">
        <f t="shared" si="15"/>
        <v/>
      </c>
      <c r="V16" s="354" t="str">
        <f t="shared" si="16"/>
        <v/>
      </c>
      <c r="W16" s="354"/>
      <c r="X16" s="354"/>
      <c r="Y16" s="354"/>
      <c r="Z16" s="354"/>
      <c r="AA16" s="354"/>
      <c r="AB16" s="156"/>
      <c r="AC16" s="358" t="s">
        <v>136</v>
      </c>
      <c r="AD16" s="359"/>
      <c r="AE16" s="359"/>
      <c r="AF16" s="359"/>
      <c r="AG16" s="359"/>
      <c r="AH16" s="340">
        <f>COUNTIFS(S9:S27,"ج",T9:T27,1)</f>
        <v>0</v>
      </c>
      <c r="AI16" s="340"/>
      <c r="AJ16" s="341"/>
      <c r="AK16" s="4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K16" s="65" t="e">
        <f t="shared" si="3"/>
        <v>#N/A</v>
      </c>
      <c r="BL16" s="172">
        <v>12</v>
      </c>
      <c r="BM16" s="172">
        <v>9</v>
      </c>
      <c r="BN16" s="172" t="str">
        <f>IF(V10=BT1,"دراسات تجارية باللغة الإنكليزية","دراسات تجارية باللغة الفرنسية")</f>
        <v>دراسات تجارية باللغة الإنكليزية</v>
      </c>
      <c r="BO16" s="67" t="s">
        <v>111</v>
      </c>
      <c r="BP16" s="67" t="s">
        <v>131</v>
      </c>
      <c r="BQ16" s="64" t="str">
        <f t="shared" si="14"/>
        <v/>
      </c>
      <c r="BR16" s="175" t="e">
        <f>IF(VLOOKUP($D$1,ورقة4!$A$3:$AV$1566,12,0)=0,"",(VLOOKUP($D$1,ورقة4!$A$3:$AV$1566,12,0)))</f>
        <v>#N/A</v>
      </c>
      <c r="BS16" s="173" t="e">
        <f>IF(BR16="م",BL16,"")</f>
        <v>#N/A</v>
      </c>
      <c r="BT16" s="64" t="e">
        <f>IF(BR16="","",BL16)</f>
        <v>#N/A</v>
      </c>
      <c r="BU16" s="61"/>
      <c r="BV16" s="61"/>
      <c r="BX16" s="61"/>
      <c r="BY16" s="64"/>
      <c r="BZ16" s="65"/>
      <c r="CA16" s="65"/>
    </row>
    <row r="17" spans="1:79" ht="23.25" customHeight="1" thickBot="1" x14ac:dyDescent="0.35">
      <c r="A17" s="226"/>
      <c r="B17" s="226"/>
      <c r="C17" s="226">
        <f t="shared" si="12"/>
        <v>0</v>
      </c>
      <c r="D17" s="226">
        <f t="shared" si="9"/>
        <v>0</v>
      </c>
      <c r="E17" s="227">
        <f t="shared" si="7"/>
        <v>0</v>
      </c>
      <c r="F17" s="226" t="str">
        <f t="shared" si="10"/>
        <v/>
      </c>
      <c r="G17" s="226" t="str">
        <f t="shared" si="4"/>
        <v/>
      </c>
      <c r="H17" s="226" t="str">
        <f t="shared" si="5"/>
        <v/>
      </c>
      <c r="I17" s="69" t="b">
        <f t="shared" si="11"/>
        <v>0</v>
      </c>
      <c r="J17" s="165" t="str">
        <f t="shared" si="13"/>
        <v/>
      </c>
      <c r="K17" s="346" t="str">
        <f t="shared" si="8"/>
        <v/>
      </c>
      <c r="L17" s="347"/>
      <c r="M17" s="347"/>
      <c r="N17" s="347"/>
      <c r="O17" s="347"/>
      <c r="P17" s="347"/>
      <c r="Q17" s="347"/>
      <c r="R17" s="348"/>
      <c r="S17" s="74" t="str">
        <f t="shared" si="6"/>
        <v/>
      </c>
      <c r="T17" s="76"/>
      <c r="U17" s="196" t="str">
        <f t="shared" si="15"/>
        <v/>
      </c>
      <c r="V17" s="354" t="str">
        <f t="shared" si="16"/>
        <v/>
      </c>
      <c r="W17" s="354"/>
      <c r="X17" s="354"/>
      <c r="Y17" s="354"/>
      <c r="Z17" s="354"/>
      <c r="AA17" s="354"/>
      <c r="AB17" s="156"/>
      <c r="AC17" s="358" t="s">
        <v>137</v>
      </c>
      <c r="AD17" s="359"/>
      <c r="AE17" s="359"/>
      <c r="AF17" s="359"/>
      <c r="AG17" s="359"/>
      <c r="AH17" s="340">
        <f>COUNTIFS(S9:S27,"ر1",T9:T27,1)</f>
        <v>0</v>
      </c>
      <c r="AI17" s="340"/>
      <c r="AJ17" s="341"/>
      <c r="AK17" s="4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K17" s="65" t="e">
        <f t="shared" si="3"/>
        <v>#N/A</v>
      </c>
      <c r="BL17" s="65">
        <v>13</v>
      </c>
      <c r="BM17" s="172">
        <v>10</v>
      </c>
      <c r="BN17" s="172" t="s">
        <v>138</v>
      </c>
      <c r="BO17" s="67" t="s">
        <v>111</v>
      </c>
      <c r="BP17" s="67" t="s">
        <v>131</v>
      </c>
      <c r="BQ17" s="64" t="str">
        <f t="shared" si="14"/>
        <v/>
      </c>
      <c r="BR17" s="176" t="e">
        <f>IF(VLOOKUP($D$1,ورقة4!$A$3:$AV$1566,13,0)=0,"",(VLOOKUP($D$1,ورقة4!$A$3:$AV$1566,13,0)))</f>
        <v>#N/A</v>
      </c>
      <c r="BS17" s="173" t="e">
        <f>IF(BR17="م",BL17,"")</f>
        <v>#N/A</v>
      </c>
      <c r="BT17" s="64" t="e">
        <f>IF(BR17="","",BL17)</f>
        <v>#N/A</v>
      </c>
      <c r="BX17" s="64"/>
      <c r="BY17" s="64"/>
      <c r="BZ17" s="65"/>
      <c r="CA17" s="65"/>
    </row>
    <row r="18" spans="1:79" ht="23.25" customHeight="1" thickBot="1" x14ac:dyDescent="0.35">
      <c r="A18" s="226"/>
      <c r="B18" s="226"/>
      <c r="C18" s="226">
        <f t="shared" si="12"/>
        <v>0</v>
      </c>
      <c r="D18" s="226">
        <f t="shared" si="9"/>
        <v>0</v>
      </c>
      <c r="E18" s="227">
        <f t="shared" si="7"/>
        <v>0</v>
      </c>
      <c r="F18" s="226" t="str">
        <f t="shared" si="10"/>
        <v/>
      </c>
      <c r="G18" s="226" t="str">
        <f t="shared" si="4"/>
        <v/>
      </c>
      <c r="H18" s="226" t="str">
        <f t="shared" si="5"/>
        <v/>
      </c>
      <c r="I18" s="69" t="b">
        <f t="shared" si="11"/>
        <v>0</v>
      </c>
      <c r="J18" s="165" t="str">
        <f t="shared" si="13"/>
        <v/>
      </c>
      <c r="K18" s="346" t="str">
        <f t="shared" si="8"/>
        <v/>
      </c>
      <c r="L18" s="347"/>
      <c r="M18" s="347"/>
      <c r="N18" s="347"/>
      <c r="O18" s="347"/>
      <c r="P18" s="347"/>
      <c r="Q18" s="347"/>
      <c r="R18" s="348"/>
      <c r="S18" s="74" t="str">
        <f t="shared" si="6"/>
        <v/>
      </c>
      <c r="T18" s="76"/>
      <c r="U18" s="196" t="str">
        <f t="shared" si="15"/>
        <v/>
      </c>
      <c r="V18" s="354" t="str">
        <f t="shared" si="16"/>
        <v/>
      </c>
      <c r="W18" s="354"/>
      <c r="X18" s="354"/>
      <c r="Y18" s="354"/>
      <c r="Z18" s="354"/>
      <c r="AA18" s="354"/>
      <c r="AB18" s="156"/>
      <c r="AC18" s="358" t="s">
        <v>139</v>
      </c>
      <c r="AD18" s="359"/>
      <c r="AE18" s="359"/>
      <c r="AF18" s="359"/>
      <c r="AG18" s="359"/>
      <c r="AH18" s="340">
        <f>COUNTIFS(S9:S27,"ر2",T9:T27,1)</f>
        <v>0</v>
      </c>
      <c r="AI18" s="340"/>
      <c r="AJ18" s="341"/>
      <c r="AK18" s="4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K18" s="65" t="str">
        <f t="shared" si="3"/>
        <v/>
      </c>
      <c r="BL18" s="65">
        <v>14</v>
      </c>
      <c r="BN18" s="65" t="s">
        <v>140</v>
      </c>
      <c r="BQ18" s="64" t="str">
        <f t="shared" si="14"/>
        <v/>
      </c>
      <c r="BS18" s="173" t="e">
        <f>IF(AND(BS19="",BS20="",BS21="",BS22="",BS23="",BS24=""),"",BL18)</f>
        <v>#N/A</v>
      </c>
      <c r="BT18" s="64" t="e">
        <f>IF(AND(BT19="",BT20="",BT21="",BT22="",BT23="",BT24=""),"",BL18)</f>
        <v>#N/A</v>
      </c>
      <c r="BX18" s="61"/>
      <c r="BY18" s="64"/>
      <c r="BZ18" s="65"/>
      <c r="CA18" s="65"/>
    </row>
    <row r="19" spans="1:79" ht="23.25" customHeight="1" thickBot="1" x14ac:dyDescent="0.35">
      <c r="A19" s="226"/>
      <c r="B19" s="226"/>
      <c r="C19" s="226">
        <f t="shared" si="12"/>
        <v>0</v>
      </c>
      <c r="D19" s="226">
        <f t="shared" si="9"/>
        <v>0</v>
      </c>
      <c r="E19" s="227">
        <f t="shared" si="7"/>
        <v>0</v>
      </c>
      <c r="F19" s="226" t="str">
        <f t="shared" si="10"/>
        <v/>
      </c>
      <c r="G19" s="226" t="str">
        <f t="shared" si="4"/>
        <v/>
      </c>
      <c r="H19" s="226" t="str">
        <f t="shared" si="5"/>
        <v/>
      </c>
      <c r="I19" s="69" t="b">
        <f t="shared" si="11"/>
        <v>0</v>
      </c>
      <c r="J19" s="165" t="str">
        <f t="shared" si="13"/>
        <v/>
      </c>
      <c r="K19" s="346" t="str">
        <f t="shared" si="8"/>
        <v/>
      </c>
      <c r="L19" s="347"/>
      <c r="M19" s="347"/>
      <c r="N19" s="347"/>
      <c r="O19" s="347"/>
      <c r="P19" s="347"/>
      <c r="Q19" s="347"/>
      <c r="R19" s="348"/>
      <c r="S19" s="74" t="str">
        <f t="shared" si="6"/>
        <v/>
      </c>
      <c r="T19" s="76"/>
      <c r="U19" s="196" t="str">
        <f t="shared" si="15"/>
        <v/>
      </c>
      <c r="V19" s="354" t="str">
        <f t="shared" si="16"/>
        <v/>
      </c>
      <c r="W19" s="354"/>
      <c r="X19" s="354"/>
      <c r="Y19" s="354"/>
      <c r="Z19" s="354"/>
      <c r="AA19" s="354"/>
      <c r="AB19" s="66">
        <f>COUNTIF(S10:S31,"A")</f>
        <v>0</v>
      </c>
      <c r="AC19" s="364" t="s">
        <v>141</v>
      </c>
      <c r="AD19" s="365"/>
      <c r="AE19" s="365"/>
      <c r="AF19" s="365"/>
      <c r="AG19" s="365"/>
      <c r="AH19" s="366">
        <f>IF(AB19&gt;0,COUNTIFS(S10:S29,"A",T10:T29,1),SUM(AH16:AJ18))</f>
        <v>0</v>
      </c>
      <c r="AI19" s="366"/>
      <c r="AJ19" s="367"/>
      <c r="AK19" s="60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2"/>
      <c r="BB19" s="202"/>
      <c r="BC19" s="202"/>
      <c r="BD19" s="202"/>
      <c r="BE19" s="202"/>
      <c r="BK19" s="65" t="e">
        <f t="shared" si="3"/>
        <v>#N/A</v>
      </c>
      <c r="BL19" s="172">
        <v>15</v>
      </c>
      <c r="BM19" s="172">
        <v>11</v>
      </c>
      <c r="BN19" s="172" t="s">
        <v>142</v>
      </c>
      <c r="BO19" s="67" t="s">
        <v>143</v>
      </c>
      <c r="BP19" s="67" t="s">
        <v>112</v>
      </c>
      <c r="BQ19" s="64" t="str">
        <f t="shared" si="14"/>
        <v/>
      </c>
      <c r="BR19" s="174" t="e">
        <f>IF(VLOOKUP($D$1,ورقة4!$A$3:$AV$1566,14,0)=0,"",(VLOOKUP($D$1,ورقة4!$A$3:$AV$1566,14,0)))</f>
        <v>#N/A</v>
      </c>
      <c r="BS19" s="173" t="e">
        <f t="shared" ref="BS19:BS24" si="17">IF(BR19="م",BL19,"")</f>
        <v>#N/A</v>
      </c>
      <c r="BT19" s="64" t="e">
        <f t="shared" ref="BT19:BT24" si="18">IF(BR19="","",BL19)</f>
        <v>#N/A</v>
      </c>
      <c r="BX19" s="64"/>
      <c r="BY19" s="64"/>
      <c r="BZ19" s="65"/>
      <c r="CA19" s="65"/>
    </row>
    <row r="20" spans="1:79" ht="23.25" customHeight="1" thickTop="1" x14ac:dyDescent="0.3">
      <c r="A20" s="226"/>
      <c r="B20" s="226"/>
      <c r="C20" s="226">
        <f t="shared" si="12"/>
        <v>0</v>
      </c>
      <c r="D20" s="226">
        <f t="shared" si="9"/>
        <v>0</v>
      </c>
      <c r="E20" s="227">
        <f t="shared" si="7"/>
        <v>0</v>
      </c>
      <c r="F20" s="226" t="str">
        <f t="shared" si="10"/>
        <v/>
      </c>
      <c r="G20" s="226" t="str">
        <f t="shared" si="4"/>
        <v/>
      </c>
      <c r="H20" s="226" t="str">
        <f t="shared" si="5"/>
        <v/>
      </c>
      <c r="I20" s="69" t="b">
        <f t="shared" si="11"/>
        <v>0</v>
      </c>
      <c r="J20" s="165" t="str">
        <f t="shared" si="13"/>
        <v/>
      </c>
      <c r="K20" s="346" t="str">
        <f>IFERROR(VLOOKUP(H20,$BL$4:$BN$54,3,0),"")</f>
        <v/>
      </c>
      <c r="L20" s="347"/>
      <c r="M20" s="347"/>
      <c r="N20" s="347"/>
      <c r="O20" s="347"/>
      <c r="P20" s="347"/>
      <c r="Q20" s="347"/>
      <c r="R20" s="348"/>
      <c r="S20" s="74" t="str">
        <f t="shared" si="6"/>
        <v/>
      </c>
      <c r="T20" s="76"/>
      <c r="U20" s="196" t="str">
        <f t="shared" si="15"/>
        <v/>
      </c>
      <c r="V20" s="354" t="str">
        <f t="shared" si="16"/>
        <v/>
      </c>
      <c r="W20" s="354"/>
      <c r="X20" s="354"/>
      <c r="Y20" s="354"/>
      <c r="Z20" s="354"/>
      <c r="AA20" s="354"/>
      <c r="AB20" s="156"/>
      <c r="AC20" s="360" t="e">
        <f>'إدخال البيانات'!F1</f>
        <v>#N/A</v>
      </c>
      <c r="AD20" s="360"/>
      <c r="AE20" s="360"/>
      <c r="AF20" s="360"/>
      <c r="AG20" s="360"/>
      <c r="AH20" s="360"/>
      <c r="AI20" s="360"/>
      <c r="AJ20" s="360"/>
      <c r="AK20" s="68" t="e">
        <f>VLOOKUP(D1,ورقة4!A$3:AT$336,46,1)</f>
        <v>#N/A</v>
      </c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2"/>
      <c r="BA20" s="202"/>
      <c r="BB20" s="202"/>
      <c r="BC20" s="202"/>
      <c r="BD20" s="202"/>
      <c r="BE20" s="202"/>
      <c r="BK20" s="65" t="e">
        <f t="shared" si="3"/>
        <v>#N/A</v>
      </c>
      <c r="BL20" s="65">
        <v>16</v>
      </c>
      <c r="BM20" s="172">
        <v>12</v>
      </c>
      <c r="BN20" s="172" t="s">
        <v>144</v>
      </c>
      <c r="BO20" s="67" t="s">
        <v>143</v>
      </c>
      <c r="BP20" s="67" t="s">
        <v>112</v>
      </c>
      <c r="BQ20" s="64" t="str">
        <f t="shared" si="14"/>
        <v/>
      </c>
      <c r="BR20" s="177" t="e">
        <f>IF(VLOOKUP($D$1,ورقة4!$A$3:$AV$1566,15,0)=0,"",(VLOOKUP($D$1,ورقة4!$A$3:$AV$1566,15,0)))</f>
        <v>#N/A</v>
      </c>
      <c r="BS20" s="173" t="e">
        <f t="shared" si="17"/>
        <v>#N/A</v>
      </c>
      <c r="BT20" s="64" t="e">
        <f t="shared" si="18"/>
        <v>#N/A</v>
      </c>
      <c r="BX20" s="61"/>
      <c r="BY20" s="64"/>
      <c r="BZ20" s="65"/>
      <c r="CA20" s="65"/>
    </row>
    <row r="21" spans="1:79" ht="23.25" customHeight="1" x14ac:dyDescent="0.3">
      <c r="A21" s="226" t="str">
        <f>IFERROR(SMALL($BS$4:$BS$42,BL18),"")</f>
        <v/>
      </c>
      <c r="B21" s="226">
        <f>IF(OR(A21=1,A21=8,A21=14,A21=21,A21=27,A21=33,A21=""),0,1)</f>
        <v>0</v>
      </c>
      <c r="C21" s="226">
        <f t="shared" si="12"/>
        <v>0</v>
      </c>
      <c r="D21" s="226">
        <f t="shared" si="9"/>
        <v>0</v>
      </c>
      <c r="E21" s="227">
        <f t="shared" si="7"/>
        <v>0</v>
      </c>
      <c r="F21" s="226" t="str">
        <f t="shared" si="10"/>
        <v/>
      </c>
      <c r="G21" s="226" t="str">
        <f t="shared" si="4"/>
        <v/>
      </c>
      <c r="H21" s="226" t="str">
        <f t="shared" si="5"/>
        <v/>
      </c>
      <c r="I21" s="69" t="b">
        <f t="shared" si="11"/>
        <v>0</v>
      </c>
      <c r="J21" s="165" t="str">
        <f t="shared" si="13"/>
        <v/>
      </c>
      <c r="K21" s="346" t="str">
        <f t="shared" si="8"/>
        <v/>
      </c>
      <c r="L21" s="347"/>
      <c r="M21" s="347"/>
      <c r="N21" s="347"/>
      <c r="O21" s="347"/>
      <c r="P21" s="347"/>
      <c r="Q21" s="347"/>
      <c r="R21" s="348"/>
      <c r="S21" s="74" t="str">
        <f t="shared" si="6"/>
        <v/>
      </c>
      <c r="T21" s="76"/>
      <c r="U21" s="196" t="str">
        <f t="shared" si="15"/>
        <v/>
      </c>
      <c r="V21" s="354" t="str">
        <f t="shared" si="16"/>
        <v/>
      </c>
      <c r="W21" s="354"/>
      <c r="X21" s="354"/>
      <c r="Y21" s="354"/>
      <c r="Z21" s="354"/>
      <c r="AA21" s="354"/>
      <c r="AB21" s="156"/>
      <c r="AK21" s="68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K21" s="65" t="e">
        <f t="shared" si="3"/>
        <v>#N/A</v>
      </c>
      <c r="BL21" s="172">
        <v>17</v>
      </c>
      <c r="BM21" s="172">
        <v>13</v>
      </c>
      <c r="BN21" s="172" t="s">
        <v>145</v>
      </c>
      <c r="BO21" s="67" t="s">
        <v>143</v>
      </c>
      <c r="BP21" s="67" t="s">
        <v>112</v>
      </c>
      <c r="BQ21" s="64" t="str">
        <f t="shared" si="14"/>
        <v/>
      </c>
      <c r="BR21" s="177" t="e">
        <f>IF(VLOOKUP($D$1,ورقة4!$A$3:$AV$1566,16,0)=0,"",(VLOOKUP($D$1,ورقة4!$A$3:$AV$1566,16,0)))</f>
        <v>#N/A</v>
      </c>
      <c r="BS21" s="173" t="e">
        <f t="shared" si="17"/>
        <v>#N/A</v>
      </c>
      <c r="BT21" s="64" t="e">
        <f t="shared" si="18"/>
        <v>#N/A</v>
      </c>
      <c r="BX21" s="64"/>
      <c r="BY21" s="64"/>
      <c r="BZ21" s="65"/>
      <c r="CA21" s="65"/>
    </row>
    <row r="22" spans="1:79" ht="23.25" customHeight="1" x14ac:dyDescent="0.3">
      <c r="A22" s="226" t="str">
        <f>IFERROR(SMALL($BS$4:$BS$42,BL19),"")</f>
        <v/>
      </c>
      <c r="B22" s="226">
        <f>IF(OR(A22=1,A22=8,A22=14,A22=21,A22=27,A22=33,A22=""),0,1)</f>
        <v>0</v>
      </c>
      <c r="C22" s="226">
        <f t="shared" si="12"/>
        <v>0</v>
      </c>
      <c r="D22" s="226">
        <f t="shared" si="9"/>
        <v>0</v>
      </c>
      <c r="E22" s="227">
        <f t="shared" si="7"/>
        <v>0</v>
      </c>
      <c r="F22" s="226" t="str">
        <f t="shared" si="10"/>
        <v/>
      </c>
      <c r="G22" s="226" t="str">
        <f t="shared" si="4"/>
        <v/>
      </c>
      <c r="H22" s="226" t="str">
        <f t="shared" si="5"/>
        <v/>
      </c>
      <c r="I22" s="69" t="b">
        <f t="shared" si="11"/>
        <v>0</v>
      </c>
      <c r="J22" s="165" t="str">
        <f t="shared" si="13"/>
        <v/>
      </c>
      <c r="K22" s="346" t="str">
        <f t="shared" si="8"/>
        <v/>
      </c>
      <c r="L22" s="347"/>
      <c r="M22" s="347"/>
      <c r="N22" s="347"/>
      <c r="O22" s="347"/>
      <c r="P22" s="347"/>
      <c r="Q22" s="347"/>
      <c r="R22" s="348"/>
      <c r="S22" s="74" t="str">
        <f t="shared" si="6"/>
        <v/>
      </c>
      <c r="T22" s="76"/>
      <c r="U22" s="196" t="str">
        <f t="shared" si="15"/>
        <v/>
      </c>
      <c r="V22" s="354" t="str">
        <f t="shared" si="16"/>
        <v/>
      </c>
      <c r="W22" s="354"/>
      <c r="X22" s="354"/>
      <c r="Y22" s="354"/>
      <c r="Z22" s="354"/>
      <c r="AA22" s="354"/>
      <c r="AB22" s="156"/>
      <c r="AK22" s="68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K22" s="65" t="e">
        <f t="shared" si="3"/>
        <v>#N/A</v>
      </c>
      <c r="BL22" s="65">
        <v>18</v>
      </c>
      <c r="BM22" s="172">
        <v>14</v>
      </c>
      <c r="BN22" s="172" t="s">
        <v>146</v>
      </c>
      <c r="BO22" s="67" t="s">
        <v>143</v>
      </c>
      <c r="BP22" s="67" t="s">
        <v>112</v>
      </c>
      <c r="BQ22" s="64" t="str">
        <f t="shared" si="14"/>
        <v/>
      </c>
      <c r="BR22" s="177" t="e">
        <f>IF(VLOOKUP($D$1,ورقة4!$A$3:$AV$1566,17,0)=0,"",(VLOOKUP($D$1,ورقة4!$A$3:$AV$1566,17,0)))</f>
        <v>#N/A</v>
      </c>
      <c r="BS22" s="173" t="e">
        <f t="shared" si="17"/>
        <v>#N/A</v>
      </c>
      <c r="BT22" s="64" t="e">
        <f t="shared" si="18"/>
        <v>#N/A</v>
      </c>
      <c r="BX22" s="61"/>
      <c r="BY22" s="64"/>
      <c r="BZ22" s="65"/>
      <c r="CA22" s="65"/>
    </row>
    <row r="23" spans="1:79" ht="23.25" customHeight="1" x14ac:dyDescent="0.3">
      <c r="A23" s="226"/>
      <c r="B23" s="228"/>
      <c r="C23" s="226">
        <f t="shared" si="12"/>
        <v>0</v>
      </c>
      <c r="D23" s="226">
        <f t="shared" si="9"/>
        <v>0</v>
      </c>
      <c r="E23" s="227">
        <f t="shared" si="7"/>
        <v>0</v>
      </c>
      <c r="F23" s="226" t="str">
        <f t="shared" si="10"/>
        <v/>
      </c>
      <c r="G23" s="226" t="str">
        <f t="shared" si="4"/>
        <v/>
      </c>
      <c r="H23" s="226" t="str">
        <f t="shared" si="5"/>
        <v/>
      </c>
      <c r="I23" s="69" t="b">
        <f t="shared" si="11"/>
        <v>0</v>
      </c>
      <c r="J23" s="165" t="str">
        <f t="shared" si="13"/>
        <v/>
      </c>
      <c r="K23" s="346" t="str">
        <f t="shared" si="8"/>
        <v/>
      </c>
      <c r="L23" s="347"/>
      <c r="M23" s="347"/>
      <c r="N23" s="347"/>
      <c r="O23" s="347"/>
      <c r="P23" s="347"/>
      <c r="Q23" s="347"/>
      <c r="R23" s="348"/>
      <c r="S23" s="74" t="str">
        <f t="shared" si="6"/>
        <v/>
      </c>
      <c r="T23" s="76"/>
      <c r="U23" s="196" t="str">
        <f t="shared" si="15"/>
        <v/>
      </c>
      <c r="V23" s="354" t="str">
        <f t="shared" si="16"/>
        <v/>
      </c>
      <c r="W23" s="354"/>
      <c r="X23" s="354"/>
      <c r="Y23" s="354"/>
      <c r="Z23" s="354"/>
      <c r="AA23" s="354"/>
      <c r="AB23" s="29"/>
      <c r="AD23" s="66">
        <v>1</v>
      </c>
      <c r="AE23" s="69" t="e">
        <f>VLOOKUP(AD23,$C$10:$E$26,3,0)</f>
        <v>#N/A</v>
      </c>
      <c r="AK23" s="68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K23" s="65" t="e">
        <f t="shared" si="3"/>
        <v>#N/A</v>
      </c>
      <c r="BL23" s="172">
        <v>19</v>
      </c>
      <c r="BM23" s="172">
        <v>15</v>
      </c>
      <c r="BN23" s="172" t="str">
        <f>IF(V10=BT1,"التمويل باللغة الإنكليزية","التمويل باللغة الفرنسية")</f>
        <v>التمويل باللغة الإنكليزية</v>
      </c>
      <c r="BO23" s="67" t="s">
        <v>143</v>
      </c>
      <c r="BP23" s="67" t="s">
        <v>112</v>
      </c>
      <c r="BQ23" s="64" t="str">
        <f t="shared" si="14"/>
        <v/>
      </c>
      <c r="BR23" s="177" t="e">
        <f>IF(VLOOKUP($D$1,ورقة4!$A$3:$AV$1566,18,0)=0,"",(VLOOKUP($D$1,ورقة4!$A$3:$AV$1566,18,0)))</f>
        <v>#N/A</v>
      </c>
      <c r="BS23" s="173" t="e">
        <f t="shared" si="17"/>
        <v>#N/A</v>
      </c>
      <c r="BT23" s="64" t="e">
        <f t="shared" si="18"/>
        <v>#N/A</v>
      </c>
      <c r="BU23" s="61"/>
      <c r="BV23" s="61"/>
      <c r="BX23" s="64"/>
      <c r="BY23" s="64"/>
      <c r="BZ23" s="65"/>
      <c r="CA23" s="65"/>
    </row>
    <row r="24" spans="1:79" ht="23.25" customHeight="1" thickBot="1" x14ac:dyDescent="0.35">
      <c r="A24" s="226"/>
      <c r="B24" s="228"/>
      <c r="C24" s="226">
        <f t="shared" si="12"/>
        <v>0</v>
      </c>
      <c r="D24" s="226">
        <f t="shared" si="9"/>
        <v>0</v>
      </c>
      <c r="E24" s="227">
        <f t="shared" si="7"/>
        <v>0</v>
      </c>
      <c r="F24" s="226" t="str">
        <f t="shared" si="10"/>
        <v/>
      </c>
      <c r="G24" s="226" t="str">
        <f t="shared" si="4"/>
        <v/>
      </c>
      <c r="H24" s="226" t="str">
        <f t="shared" si="5"/>
        <v/>
      </c>
      <c r="I24" s="69" t="b">
        <f t="shared" si="11"/>
        <v>0</v>
      </c>
      <c r="J24" s="165" t="str">
        <f t="shared" si="13"/>
        <v/>
      </c>
      <c r="K24" s="346" t="str">
        <f t="shared" si="8"/>
        <v/>
      </c>
      <c r="L24" s="347"/>
      <c r="M24" s="347"/>
      <c r="N24" s="347"/>
      <c r="O24" s="347"/>
      <c r="P24" s="347"/>
      <c r="Q24" s="347"/>
      <c r="R24" s="348"/>
      <c r="S24" s="74" t="str">
        <f t="shared" si="6"/>
        <v/>
      </c>
      <c r="T24" s="76"/>
      <c r="U24" s="196"/>
      <c r="AB24" s="29"/>
      <c r="AD24" s="66">
        <v>2</v>
      </c>
      <c r="AE24" s="69" t="e">
        <f>VLOOKUP(AD24,$C$10:$E$26,3,0)</f>
        <v>#N/A</v>
      </c>
      <c r="AK24" s="68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K24" s="65" t="e">
        <f t="shared" si="3"/>
        <v>#N/A</v>
      </c>
      <c r="BL24" s="65">
        <v>20</v>
      </c>
      <c r="BM24" s="172">
        <v>302</v>
      </c>
      <c r="BN24" s="172" t="str">
        <f>IF(V10=BT1,"اللغة الإنكليزية (2)","اللغة الفرنسية (2)")</f>
        <v>اللغة الإنكليزية (2)</v>
      </c>
      <c r="BO24" s="67" t="s">
        <v>143</v>
      </c>
      <c r="BP24" s="67" t="s">
        <v>112</v>
      </c>
      <c r="BQ24" s="64" t="str">
        <f t="shared" si="14"/>
        <v/>
      </c>
      <c r="BR24" s="178" t="e">
        <f>IF(VLOOKUP($D$1,ورقة4!$A$3:$AV$1566,19,0)=0,"",(VLOOKUP($D$1,ورقة4!$A$3:$AV$1566,19,0)))</f>
        <v>#N/A</v>
      </c>
      <c r="BS24" s="173" t="e">
        <f t="shared" si="17"/>
        <v>#N/A</v>
      </c>
      <c r="BT24" s="64" t="e">
        <f t="shared" si="18"/>
        <v>#N/A</v>
      </c>
      <c r="BX24" s="61"/>
      <c r="BY24" s="64"/>
      <c r="BZ24" s="65"/>
      <c r="CA24" s="65"/>
    </row>
    <row r="25" spans="1:79" ht="23.25" customHeight="1" thickBot="1" x14ac:dyDescent="0.35">
      <c r="A25" s="226"/>
      <c r="B25" s="228"/>
      <c r="C25" s="226">
        <f t="shared" si="12"/>
        <v>0</v>
      </c>
      <c r="D25" s="226">
        <f t="shared" si="9"/>
        <v>0</v>
      </c>
      <c r="E25" s="227">
        <f t="shared" si="7"/>
        <v>0</v>
      </c>
      <c r="F25" s="226" t="str">
        <f t="shared" si="10"/>
        <v/>
      </c>
      <c r="G25" s="226" t="str">
        <f t="shared" si="4"/>
        <v/>
      </c>
      <c r="H25" s="226" t="str">
        <f t="shared" si="5"/>
        <v/>
      </c>
      <c r="I25" s="69" t="b">
        <f t="shared" si="11"/>
        <v>0</v>
      </c>
      <c r="J25" s="165" t="str">
        <f t="shared" si="13"/>
        <v/>
      </c>
      <c r="K25" s="346" t="str">
        <f t="shared" si="8"/>
        <v/>
      </c>
      <c r="L25" s="347"/>
      <c r="M25" s="347"/>
      <c r="N25" s="347"/>
      <c r="O25" s="347"/>
      <c r="P25" s="347"/>
      <c r="Q25" s="347"/>
      <c r="R25" s="348"/>
      <c r="S25" s="74" t="str">
        <f t="shared" si="6"/>
        <v/>
      </c>
      <c r="T25" s="76"/>
      <c r="U25" s="196"/>
      <c r="AB25" s="29"/>
      <c r="AE25" s="69" t="e">
        <f>SUM(AE23:AE24)</f>
        <v>#N/A</v>
      </c>
      <c r="AK25" s="35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/>
      <c r="BC25" s="202"/>
      <c r="BD25" s="202"/>
      <c r="BE25" s="202"/>
      <c r="BK25" s="65" t="str">
        <f t="shared" si="3"/>
        <v/>
      </c>
      <c r="BL25" s="172">
        <v>21</v>
      </c>
      <c r="BM25" s="172"/>
      <c r="BN25" s="65" t="s">
        <v>147</v>
      </c>
      <c r="BQ25" s="64"/>
      <c r="BR25" s="179"/>
      <c r="BS25" s="173" t="e">
        <f>IF(AND(BS26="",BS27="",BS28="",BS29="",BS30=""),"",BL25)</f>
        <v>#N/A</v>
      </c>
      <c r="BT25" s="64" t="e">
        <f>IF(AND(BT26="",BT27="",BT28="",BT29="",BT30=""),"",BL25)</f>
        <v>#N/A</v>
      </c>
      <c r="BX25" s="64"/>
      <c r="BY25" s="64"/>
      <c r="BZ25" s="65"/>
      <c r="CA25" s="65"/>
    </row>
    <row r="26" spans="1:79" ht="23.25" customHeight="1" x14ac:dyDescent="0.3">
      <c r="A26" s="226"/>
      <c r="B26" s="228"/>
      <c r="C26" s="226">
        <f t="shared" si="12"/>
        <v>0</v>
      </c>
      <c r="D26" s="226">
        <f t="shared" si="9"/>
        <v>0</v>
      </c>
      <c r="E26" s="227">
        <f t="shared" si="7"/>
        <v>0</v>
      </c>
      <c r="F26" s="226" t="str">
        <f t="shared" si="10"/>
        <v/>
      </c>
      <c r="G26" s="226" t="str">
        <f t="shared" si="4"/>
        <v/>
      </c>
      <c r="H26" s="226" t="str">
        <f t="shared" si="5"/>
        <v/>
      </c>
      <c r="I26" s="69" t="b">
        <f t="shared" si="11"/>
        <v>0</v>
      </c>
      <c r="J26" s="165" t="str">
        <f t="shared" si="13"/>
        <v/>
      </c>
      <c r="K26" s="346" t="str">
        <f t="shared" si="8"/>
        <v/>
      </c>
      <c r="L26" s="347"/>
      <c r="M26" s="347"/>
      <c r="N26" s="347"/>
      <c r="O26" s="347"/>
      <c r="P26" s="347"/>
      <c r="Q26" s="347"/>
      <c r="R26" s="348"/>
      <c r="S26" s="74" t="str">
        <f t="shared" si="6"/>
        <v/>
      </c>
      <c r="T26" s="76"/>
      <c r="U26" s="196"/>
      <c r="AB26" s="29"/>
      <c r="AE26" s="70" t="e">
        <f>AH12-(AE23+AE24)</f>
        <v>#N/A</v>
      </c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K26" s="65" t="e">
        <f t="shared" si="3"/>
        <v>#N/A</v>
      </c>
      <c r="BL26" s="65">
        <v>22</v>
      </c>
      <c r="BM26" s="172">
        <v>16</v>
      </c>
      <c r="BN26" s="172" t="s">
        <v>148</v>
      </c>
      <c r="BO26" s="67" t="s">
        <v>143</v>
      </c>
      <c r="BP26" s="67" t="s">
        <v>131</v>
      </c>
      <c r="BQ26" s="64" t="str">
        <f>IFERROR(VLOOKUP(BN26,$K$9:$T$21,10,0),"")</f>
        <v/>
      </c>
      <c r="BR26" s="180" t="e">
        <f>IF(VLOOKUP($D$1,ورقة4!$A$3:$AV$1566,20,0)=0,"",(VLOOKUP($D$1,ورقة4!$A$3:$AV$1566,20,0)))</f>
        <v>#N/A</v>
      </c>
      <c r="BS26" s="173" t="e">
        <f>IF(BR26="م",BL26,"")</f>
        <v>#N/A</v>
      </c>
      <c r="BT26" s="64" t="e">
        <f>IF(BR26="","",BL26)</f>
        <v>#N/A</v>
      </c>
      <c r="BX26" s="61"/>
      <c r="BY26" s="64"/>
    </row>
    <row r="27" spans="1:79" ht="23.25" customHeight="1" x14ac:dyDescent="0.3">
      <c r="A27" s="226" t="e">
        <f>IF(VLOOKUP($D$1,ورقة2!$A$2:$AW$1566,18,0)="م",1,"")</f>
        <v>#N/A</v>
      </c>
      <c r="B27" s="229" t="s">
        <v>149</v>
      </c>
      <c r="C27" s="226">
        <f t="shared" si="12"/>
        <v>0</v>
      </c>
      <c r="D27" s="226">
        <f t="shared" si="9"/>
        <v>0</v>
      </c>
      <c r="E27" s="227">
        <f t="shared" si="7"/>
        <v>0</v>
      </c>
      <c r="F27" s="226" t="str">
        <f t="shared" si="10"/>
        <v/>
      </c>
      <c r="G27" s="226" t="str">
        <f t="shared" si="4"/>
        <v/>
      </c>
      <c r="H27" s="226" t="str">
        <f t="shared" si="5"/>
        <v/>
      </c>
      <c r="I27" s="69" t="b">
        <f t="shared" si="11"/>
        <v>0</v>
      </c>
      <c r="J27" s="165" t="str">
        <f>IF(IFERROR(VLOOKUP(H27,$BL$4:$BN$54,2,0),"")=0,"",IFERROR(VLOOKUP(H27,$BL$4:$BN$54,2,0),""))</f>
        <v/>
      </c>
      <c r="K27" s="346" t="str">
        <f t="shared" si="8"/>
        <v/>
      </c>
      <c r="L27" s="347"/>
      <c r="M27" s="347"/>
      <c r="N27" s="347"/>
      <c r="O27" s="347"/>
      <c r="P27" s="347"/>
      <c r="Q27" s="347"/>
      <c r="R27" s="348"/>
      <c r="S27" s="193" t="str">
        <f t="shared" si="6"/>
        <v/>
      </c>
      <c r="T27" s="76"/>
      <c r="U27" s="197"/>
      <c r="V27" s="30"/>
      <c r="W27" s="47"/>
      <c r="X27" s="47"/>
      <c r="Y27" s="47"/>
      <c r="Z27" s="30"/>
      <c r="AA27" s="71"/>
      <c r="AB27" s="30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K27" s="65" t="e">
        <f t="shared" si="3"/>
        <v>#N/A</v>
      </c>
      <c r="BL27" s="172">
        <v>23</v>
      </c>
      <c r="BM27" s="172">
        <v>17</v>
      </c>
      <c r="BN27" s="172" t="s">
        <v>150</v>
      </c>
      <c r="BO27" s="67" t="s">
        <v>143</v>
      </c>
      <c r="BP27" s="67" t="s">
        <v>131</v>
      </c>
      <c r="BQ27" s="64" t="str">
        <f>IFERROR(VLOOKUP(BN27,$K$9:$T$21,10,0),"")</f>
        <v/>
      </c>
      <c r="BR27" s="177" t="e">
        <f>IF(VLOOKUP($D$1,ورقة4!$A$3:$AV$1566,21,0)=0,"",(VLOOKUP($D$1,ورقة4!$A$3:$AV$1566,21,0)))</f>
        <v>#N/A</v>
      </c>
      <c r="BS27" s="173" t="e">
        <f>IF(BR27="م",BL27,"")</f>
        <v>#N/A</v>
      </c>
      <c r="BT27" s="64" t="e">
        <f t="shared" ref="BT27:BT36" si="19">IF(BR27="","",BL27)</f>
        <v>#N/A</v>
      </c>
      <c r="BX27" s="64"/>
      <c r="BY27" s="64"/>
    </row>
    <row r="28" spans="1:79" ht="23.25" customHeight="1" x14ac:dyDescent="0.3">
      <c r="A28" s="226" t="e">
        <f>IF(VLOOKUP($D$1,ورقة2!$A$2:$AW$1566,19,0)="م",2,"")</f>
        <v>#N/A</v>
      </c>
      <c r="B28" s="226"/>
      <c r="C28" s="226" t="s">
        <v>151</v>
      </c>
      <c r="D28" s="226"/>
      <c r="E28" s="226"/>
      <c r="F28" s="226" t="str">
        <f t="shared" si="10"/>
        <v/>
      </c>
      <c r="G28" s="226" t="str">
        <f t="shared" si="4"/>
        <v/>
      </c>
      <c r="H28" s="226" t="str">
        <f>G28</f>
        <v/>
      </c>
      <c r="I28" s="69" t="b">
        <f t="shared" si="11"/>
        <v>0</v>
      </c>
      <c r="J28" s="165" t="str">
        <f>IF(IFERROR(VLOOKUP(H28,$BL$4:$BN$54,2,0),"")=0,"",IFERROR(VLOOKUP(H28,$BL$4:$BN$54,2,0),""))</f>
        <v/>
      </c>
      <c r="K28" s="346" t="str">
        <f t="shared" ref="K28:K29" si="20">IFERROR(VLOOKUP(H28,$BL$4:$BN$54,3,0),"")</f>
        <v/>
      </c>
      <c r="L28" s="347"/>
      <c r="M28" s="347"/>
      <c r="N28" s="347"/>
      <c r="O28" s="347"/>
      <c r="P28" s="347"/>
      <c r="Q28" s="347"/>
      <c r="R28" s="348"/>
      <c r="S28" s="193" t="str">
        <f t="shared" si="6"/>
        <v/>
      </c>
      <c r="T28" s="194"/>
      <c r="U28" s="197"/>
      <c r="V28" s="30"/>
      <c r="W28" s="47"/>
      <c r="X28" s="47"/>
      <c r="Y28" s="47"/>
      <c r="Z28" s="30"/>
      <c r="AA28" s="72"/>
      <c r="AB28" s="30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K28" s="65" t="e">
        <f t="shared" si="3"/>
        <v>#N/A</v>
      </c>
      <c r="BL28" s="65">
        <v>24</v>
      </c>
      <c r="BM28" s="172">
        <v>18</v>
      </c>
      <c r="BN28" s="172" t="s">
        <v>152</v>
      </c>
      <c r="BO28" s="67" t="s">
        <v>143</v>
      </c>
      <c r="BP28" s="67" t="s">
        <v>131</v>
      </c>
      <c r="BQ28" s="64" t="str">
        <f>IFERROR(VLOOKUP(BN28,$K$9:$T$21,10,0),"")</f>
        <v/>
      </c>
      <c r="BR28" s="177" t="e">
        <f>IF(VLOOKUP($D$1,ورقة4!$A$3:$AV$1566,22,0)=0,"",(VLOOKUP($D$1,ورقة4!$A$3:$AV$1566,22,0)))</f>
        <v>#N/A</v>
      </c>
      <c r="BS28" s="173" t="e">
        <f>IF(BR28="م",BL28,"")</f>
        <v>#N/A</v>
      </c>
      <c r="BT28" s="64" t="e">
        <f t="shared" si="19"/>
        <v>#N/A</v>
      </c>
      <c r="BX28" s="61"/>
      <c r="BY28" s="64"/>
    </row>
    <row r="29" spans="1:79" ht="23.25" customHeight="1" x14ac:dyDescent="0.3">
      <c r="A29" s="226" t="e">
        <f>IF(VLOOKUP($D$1,ورقة2!$A$2:$AW$1566,20,0)="م",3,"")</f>
        <v>#N/A</v>
      </c>
      <c r="B29" s="226"/>
      <c r="C29" s="226" t="s">
        <v>153</v>
      </c>
      <c r="D29" s="226"/>
      <c r="E29" s="226"/>
      <c r="F29" s="226" t="str">
        <f t="shared" si="10"/>
        <v/>
      </c>
      <c r="G29" s="226" t="str">
        <f t="shared" si="4"/>
        <v/>
      </c>
      <c r="H29" s="226" t="str">
        <f t="shared" si="5"/>
        <v/>
      </c>
      <c r="I29" s="69" t="b">
        <f t="shared" si="11"/>
        <v>0</v>
      </c>
      <c r="J29" s="165" t="str">
        <f t="shared" ref="J29" si="21">IF(IFERROR(VLOOKUP(H29,$BL$4:$BN$54,2,0),"")=0,"",IFERROR(VLOOKUP(H29,$BL$4:$BN$54,2,0),""))</f>
        <v/>
      </c>
      <c r="K29" s="346" t="str">
        <f t="shared" si="20"/>
        <v/>
      </c>
      <c r="L29" s="347"/>
      <c r="M29" s="347"/>
      <c r="N29" s="347"/>
      <c r="O29" s="347"/>
      <c r="P29" s="347"/>
      <c r="Q29" s="347"/>
      <c r="R29" s="348"/>
      <c r="S29" s="193" t="str">
        <f t="shared" ref="S29:S30" si="22">IFERROR(IF(AND($D$2="الأولى حديث",G29&gt;7,$BZ$25&gt;6),"",IF(VLOOKUP(K29,$BN$5:$BR$54,5,0)=0,"",VLOOKUP(K29,$BN$5:$BR$54,5,0))),"")</f>
        <v/>
      </c>
      <c r="T29" s="76"/>
      <c r="U29" s="156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K29" s="65" t="e">
        <f t="shared" si="3"/>
        <v>#N/A</v>
      </c>
      <c r="BL29" s="172">
        <v>25</v>
      </c>
      <c r="BM29" s="172">
        <v>19</v>
      </c>
      <c r="BN29" s="172" t="s">
        <v>154</v>
      </c>
      <c r="BO29" s="67" t="s">
        <v>143</v>
      </c>
      <c r="BP29" s="67" t="s">
        <v>131</v>
      </c>
      <c r="BQ29" s="64" t="str">
        <f>IFERROR(VLOOKUP(BN29,$K$9:$T$21,10,0),"")</f>
        <v/>
      </c>
      <c r="BR29" s="177" t="e">
        <f>IF(VLOOKUP($D$1,ورقة4!$A$3:$AV$1566,23,0)=0,"",(VLOOKUP($D$1,ورقة4!$A$3:$AV$1566,23,0)))</f>
        <v>#N/A</v>
      </c>
      <c r="BS29" s="173" t="e">
        <f>IF(BR29="م",BL29,"")</f>
        <v>#N/A</v>
      </c>
      <c r="BT29" s="64" t="e">
        <f t="shared" si="19"/>
        <v>#N/A</v>
      </c>
      <c r="BX29" s="64"/>
      <c r="BY29" s="64"/>
    </row>
    <row r="30" spans="1:79" ht="23.25" customHeight="1" thickBot="1" x14ac:dyDescent="0.35">
      <c r="A30" s="226" t="e">
        <f>IF(VLOOKUP($D$1,ورقة2!$A$2:$AW$1566,21,0)="م",4,"")</f>
        <v>#N/A</v>
      </c>
      <c r="B30" s="226"/>
      <c r="C30" s="226"/>
      <c r="D30" s="226"/>
      <c r="E30" s="226"/>
      <c r="F30" s="226"/>
      <c r="G30" s="226"/>
      <c r="H30" s="226"/>
      <c r="I30" s="69" t="b">
        <f t="shared" si="11"/>
        <v>0</v>
      </c>
      <c r="J30" s="166"/>
      <c r="K30" s="346" t="str">
        <f t="shared" ref="K30" si="23">IFERROR(VLOOKUP(H30,$BL$4:$BN$54,3,0),"")</f>
        <v/>
      </c>
      <c r="L30" s="347"/>
      <c r="M30" s="347"/>
      <c r="N30" s="347"/>
      <c r="O30" s="347"/>
      <c r="P30" s="347"/>
      <c r="Q30" s="347"/>
      <c r="R30" s="348"/>
      <c r="S30" s="193" t="str">
        <f t="shared" si="22"/>
        <v/>
      </c>
      <c r="T30" s="76"/>
      <c r="U30" s="163"/>
      <c r="V30" s="31"/>
      <c r="W30" s="31"/>
      <c r="X30" s="31"/>
      <c r="Y30" s="31"/>
      <c r="Z30" s="54"/>
      <c r="AA30" s="30"/>
      <c r="AB30" s="30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198"/>
      <c r="BD30" s="202"/>
      <c r="BE30" s="202"/>
      <c r="BK30" s="65" t="e">
        <f t="shared" si="3"/>
        <v>#N/A</v>
      </c>
      <c r="BL30" s="65">
        <v>26</v>
      </c>
      <c r="BM30" s="172">
        <v>20</v>
      </c>
      <c r="BN30" s="172" t="s">
        <v>155</v>
      </c>
      <c r="BO30" s="67" t="s">
        <v>143</v>
      </c>
      <c r="BP30" s="67" t="s">
        <v>131</v>
      </c>
      <c r="BQ30" s="64" t="str">
        <f>IFERROR(VLOOKUP(BN30,$K$9:$T$21,10,0),"")</f>
        <v/>
      </c>
      <c r="BR30" s="178" t="e">
        <f>IF(VLOOKUP($D$1,ورقة4!$A$3:$AV$1566,24,0)=0,"",(VLOOKUP($D$1,ورقة4!$A$3:$AV$1566,24,0)))</f>
        <v>#N/A</v>
      </c>
      <c r="BS30" s="173" t="e">
        <f>IF(BR30="م",BL30,"")</f>
        <v>#N/A</v>
      </c>
      <c r="BT30" s="64" t="e">
        <f t="shared" si="19"/>
        <v>#N/A</v>
      </c>
      <c r="BX30" s="64"/>
      <c r="BY30" s="64"/>
    </row>
    <row r="31" spans="1:79" ht="23.25" customHeight="1" thickTop="1" thickBot="1" x14ac:dyDescent="0.35">
      <c r="A31" s="226" t="e">
        <f>IF(VLOOKUP($D$1,ورقة2!$A$2:$AW$1566,22,0)="م",5,"")</f>
        <v>#N/A</v>
      </c>
      <c r="B31" s="226"/>
      <c r="C31" s="226"/>
      <c r="D31" s="226"/>
      <c r="E31" s="226"/>
      <c r="F31" s="226"/>
      <c r="G31" s="226"/>
      <c r="H31" s="226"/>
      <c r="I31" s="69" t="b">
        <f t="shared" si="11"/>
        <v>0</v>
      </c>
      <c r="J31" s="166"/>
      <c r="K31" s="77"/>
      <c r="L31" s="47"/>
      <c r="M31" s="47"/>
      <c r="N31" s="47"/>
      <c r="O31" s="47"/>
      <c r="P31" s="47"/>
      <c r="Q31" s="78"/>
      <c r="R31" s="77"/>
      <c r="S31" s="77"/>
      <c r="T31" s="75"/>
      <c r="U31" s="163"/>
      <c r="V31" s="31"/>
      <c r="W31" s="31"/>
      <c r="X31" s="31"/>
      <c r="Y31" s="31"/>
      <c r="Z31" s="54"/>
      <c r="AA31" s="30"/>
      <c r="AB31" s="30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198"/>
      <c r="BD31" s="202"/>
      <c r="BE31" s="202"/>
      <c r="BK31" s="65" t="str">
        <f t="shared" si="3"/>
        <v/>
      </c>
      <c r="BL31" s="65">
        <v>27</v>
      </c>
      <c r="BM31" s="172"/>
      <c r="BN31" s="65" t="s">
        <v>156</v>
      </c>
      <c r="BQ31" s="64"/>
      <c r="BR31" s="179"/>
      <c r="BS31" s="173" t="e">
        <f>IF(AND(BS32="",BS33="",BS34="",BS35="",BS36=""),"",BL31)</f>
        <v>#N/A</v>
      </c>
      <c r="BT31" s="64" t="e">
        <f>IF(AND(BT32="",BT33="",BT34="",BT35="",BT36=""),"",BL31)</f>
        <v>#N/A</v>
      </c>
      <c r="BX31" s="64"/>
      <c r="BY31" s="64"/>
    </row>
    <row r="32" spans="1:79" ht="23.25" customHeight="1" thickTop="1" thickBot="1" x14ac:dyDescent="0.3">
      <c r="A32" s="207" t="e">
        <f>IF(VLOOKUP($D$1,ورقة2!$A$2:$AX$1566,23,0)="م",6,"")</f>
        <v>#N/A</v>
      </c>
      <c r="C32" s="219"/>
      <c r="D32" s="212"/>
      <c r="E32" s="212"/>
      <c r="F32" s="212"/>
      <c r="G32" s="212"/>
      <c r="J32" s="167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198"/>
      <c r="BD32" s="202"/>
      <c r="BE32" s="202"/>
      <c r="BK32" s="65" t="e">
        <f t="shared" si="3"/>
        <v>#N/A</v>
      </c>
      <c r="BL32" s="172">
        <v>28</v>
      </c>
      <c r="BM32" s="172">
        <v>21</v>
      </c>
      <c r="BN32" s="172" t="s">
        <v>157</v>
      </c>
      <c r="BO32" s="67" t="s">
        <v>158</v>
      </c>
      <c r="BP32" s="67" t="s">
        <v>112</v>
      </c>
      <c r="BQ32" s="64" t="str">
        <f>IFERROR(VLOOKUP(BN32,$K$9:$T$21,10,0),"")</f>
        <v/>
      </c>
      <c r="BR32" s="180" t="e">
        <f>IF(VLOOKUP($D$1,ورقة4!$A$3:$AV$1566,25,0)=0,"",(VLOOKUP($D$1,ورقة4!$A$3:$AV$1566,25,0)))</f>
        <v>#N/A</v>
      </c>
      <c r="BS32" s="173" t="e">
        <f>IF(BR32="م",BL32,"")</f>
        <v>#N/A</v>
      </c>
      <c r="BT32" s="64" t="e">
        <f>IF(BR32="","",BL32)</f>
        <v>#N/A</v>
      </c>
      <c r="BX32" s="64"/>
      <c r="BY32" s="64"/>
    </row>
    <row r="33" spans="1:77" ht="23.25" customHeight="1" thickTop="1" thickBot="1" x14ac:dyDescent="0.3">
      <c r="A33" s="207" t="e">
        <f>IF(VLOOKUP($D$1,ورقة2!$A$2:$AX$1566,24,0)="م",7,"")</f>
        <v>#N/A</v>
      </c>
      <c r="C33" s="219"/>
      <c r="D33" s="212"/>
      <c r="E33" s="212"/>
      <c r="F33" s="212"/>
      <c r="G33" s="212"/>
      <c r="J33" s="167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198"/>
      <c r="BD33" s="202"/>
      <c r="BE33" s="202"/>
      <c r="BK33" s="65" t="e">
        <f t="shared" si="3"/>
        <v>#N/A</v>
      </c>
      <c r="BL33" s="65">
        <v>29</v>
      </c>
      <c r="BM33" s="172">
        <v>22</v>
      </c>
      <c r="BN33" s="172" t="s">
        <v>159</v>
      </c>
      <c r="BO33" s="67" t="s">
        <v>158</v>
      </c>
      <c r="BP33" s="67" t="s">
        <v>112</v>
      </c>
      <c r="BQ33" s="64" t="str">
        <f>IFERROR(VLOOKUP(BN33,$K$9:$T$21,10,0),"")</f>
        <v/>
      </c>
      <c r="BR33" s="177" t="e">
        <f>IF(VLOOKUP($D$1,ورقة4!$A$3:$AV$1566,26,0)=0,"",(VLOOKUP($D$1,ورقة4!$A$3:$AV$1566,26,0)))</f>
        <v>#N/A</v>
      </c>
      <c r="BS33" s="173" t="e">
        <f>IF(BR33="م",BL33,"")</f>
        <v>#N/A</v>
      </c>
      <c r="BT33" s="64" t="e">
        <f t="shared" si="19"/>
        <v>#N/A</v>
      </c>
      <c r="BX33" s="64"/>
      <c r="BY33" s="64"/>
    </row>
    <row r="34" spans="1:77" ht="23.25" customHeight="1" thickTop="1" thickBot="1" x14ac:dyDescent="0.3">
      <c r="A34" s="207" t="e">
        <f>IF(VLOOKUP($D$1,ورقة2!$A$2:$AX$1566,40,0)="م",8,"")</f>
        <v>#N/A</v>
      </c>
      <c r="C34" s="219"/>
      <c r="D34" s="212"/>
      <c r="E34" s="212"/>
      <c r="F34" s="212"/>
      <c r="G34" s="212"/>
      <c r="J34" s="167"/>
      <c r="L34" s="43"/>
      <c r="M34" s="44"/>
      <c r="N34" s="44"/>
      <c r="O34" s="44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2"/>
      <c r="BC34" s="198"/>
      <c r="BD34" s="202"/>
      <c r="BE34" s="202"/>
      <c r="BK34" s="65" t="e">
        <f t="shared" si="3"/>
        <v>#N/A</v>
      </c>
      <c r="BL34" s="172">
        <v>30</v>
      </c>
      <c r="BM34" s="172">
        <v>23</v>
      </c>
      <c r="BN34" s="172" t="s">
        <v>160</v>
      </c>
      <c r="BO34" s="67" t="s">
        <v>158</v>
      </c>
      <c r="BP34" s="67" t="s">
        <v>112</v>
      </c>
      <c r="BQ34" s="64" t="str">
        <f>IFERROR(VLOOKUP(BN34,$K$9:$T$21,10,0),"")</f>
        <v/>
      </c>
      <c r="BR34" s="175" t="e">
        <f>IF(VLOOKUP($D$1,ورقة4!$A$3:$AV$1566,27,0)=0,"",(VLOOKUP($D$1,ورقة4!$A$3:$AV$1566,27,0)))</f>
        <v>#N/A</v>
      </c>
      <c r="BS34" s="173" t="e">
        <f>IF(BR34="م",BL34,"")</f>
        <v>#N/A</v>
      </c>
      <c r="BT34" s="64" t="e">
        <f t="shared" si="19"/>
        <v>#N/A</v>
      </c>
      <c r="BX34" s="64"/>
      <c r="BY34" s="64"/>
    </row>
    <row r="35" spans="1:77" ht="23.25" customHeight="1" thickTop="1" thickBot="1" x14ac:dyDescent="0.3">
      <c r="A35" s="207" t="e">
        <f>IF(VLOOKUP($D$1,ورقة2!$A$2:$AX$1566,41,0)="م",9,"")</f>
        <v>#N/A</v>
      </c>
      <c r="C35" s="212"/>
      <c r="D35" s="212"/>
      <c r="E35" s="212"/>
      <c r="F35" s="212"/>
      <c r="G35" s="212"/>
      <c r="J35" s="167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198"/>
      <c r="BD35" s="202"/>
      <c r="BE35" s="202"/>
      <c r="BK35" s="65" t="e">
        <f t="shared" si="3"/>
        <v>#N/A</v>
      </c>
      <c r="BL35" s="65">
        <v>31</v>
      </c>
      <c r="BM35" s="172">
        <v>24</v>
      </c>
      <c r="BN35" s="172" t="s">
        <v>161</v>
      </c>
      <c r="BO35" s="67" t="s">
        <v>158</v>
      </c>
      <c r="BP35" s="67" t="s">
        <v>112</v>
      </c>
      <c r="BQ35" s="64" t="str">
        <f>IFERROR(VLOOKUP(BN35,$K$9:$T$21,10,0),"")</f>
        <v/>
      </c>
      <c r="BR35" s="175" t="e">
        <f>IF(VLOOKUP($D$1,ورقة4!$A$3:$AV$1566,28,0)=0,"",(VLOOKUP($D$1,ورقة4!$A$3:$AV$1566,28,0)))</f>
        <v>#N/A</v>
      </c>
      <c r="BS35" s="173" t="e">
        <f>IF(BR35="م",BL35,"")</f>
        <v>#N/A</v>
      </c>
      <c r="BT35" s="64" t="e">
        <f t="shared" si="19"/>
        <v>#N/A</v>
      </c>
      <c r="BX35" s="64"/>
      <c r="BY35" s="64"/>
    </row>
    <row r="36" spans="1:77" ht="23.25" customHeight="1" thickTop="1" thickBot="1" x14ac:dyDescent="0.35">
      <c r="A36" s="207" t="e">
        <f>IF(VLOOKUP($D$1,ورقة2!$A$2:$AX$1566,42,0)="م",10,"")</f>
        <v>#N/A</v>
      </c>
      <c r="B36" s="209"/>
      <c r="C36" s="209"/>
      <c r="D36" s="209"/>
      <c r="E36" s="209"/>
      <c r="F36" s="209"/>
      <c r="G36" s="209"/>
      <c r="H36" s="209"/>
      <c r="I36" s="35"/>
      <c r="J36" s="157"/>
      <c r="K36" s="35"/>
      <c r="L36" s="35"/>
      <c r="M36" s="35"/>
      <c r="N36" s="35"/>
      <c r="O36" s="35"/>
      <c r="P36" s="35"/>
      <c r="Q36" s="35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198"/>
      <c r="BD36" s="202"/>
      <c r="BE36" s="202"/>
      <c r="BK36" s="65" t="e">
        <f t="shared" si="3"/>
        <v>#N/A</v>
      </c>
      <c r="BL36" s="172">
        <v>32</v>
      </c>
      <c r="BM36" s="172">
        <v>25</v>
      </c>
      <c r="BN36" s="172" t="s">
        <v>162</v>
      </c>
      <c r="BO36" s="67" t="s">
        <v>158</v>
      </c>
      <c r="BP36" s="67" t="s">
        <v>112</v>
      </c>
      <c r="BQ36" s="64" t="str">
        <f>IFERROR(VLOOKUP(BN36,$K$9:$T$21,10,0),"")</f>
        <v/>
      </c>
      <c r="BR36" s="176" t="e">
        <f>IF(VLOOKUP($D$1,ورقة4!$A$3:$AV$1566,29,0)=0,"",(VLOOKUP($D$1,ورقة4!$A$3:$AV$1566,29,0)))</f>
        <v>#N/A</v>
      </c>
      <c r="BS36" s="173" t="e">
        <f>IF(BR36="م",BL36,"")</f>
        <v>#N/A</v>
      </c>
      <c r="BT36" s="64" t="e">
        <f t="shared" si="19"/>
        <v>#N/A</v>
      </c>
      <c r="BX36" s="64"/>
      <c r="BY36" s="64"/>
    </row>
    <row r="37" spans="1:77" ht="23.25" customHeight="1" thickTop="1" thickBot="1" x14ac:dyDescent="0.35">
      <c r="A37" s="207" t="e">
        <f>IF(VLOOKUP($D$1,ورقة2!$A$2:$AX$1566,43,0)="م",11,"")</f>
        <v>#N/A</v>
      </c>
      <c r="B37" s="209"/>
      <c r="C37" s="209"/>
      <c r="D37" s="209"/>
      <c r="E37" s="209"/>
      <c r="F37" s="209"/>
      <c r="G37" s="209"/>
      <c r="H37" s="209"/>
      <c r="I37" s="35"/>
      <c r="J37" s="157"/>
      <c r="K37" s="35"/>
      <c r="L37" s="35"/>
      <c r="M37" s="35"/>
      <c r="N37" s="35"/>
      <c r="O37" s="35"/>
      <c r="P37" s="35"/>
      <c r="Q37" s="35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  <c r="BC37" s="198"/>
      <c r="BD37" s="202"/>
      <c r="BE37" s="202"/>
      <c r="BK37" s="65" t="str">
        <f t="shared" si="3"/>
        <v/>
      </c>
      <c r="BL37" s="65">
        <v>33</v>
      </c>
      <c r="BM37" s="172"/>
      <c r="BN37" s="65" t="s">
        <v>163</v>
      </c>
      <c r="BQ37" s="64"/>
      <c r="BR37" s="181"/>
      <c r="BS37" s="173" t="e">
        <f>IF(AND(BS38="",BS39="",BS40="",BS41="",BS42=""),"",BL37)</f>
        <v>#N/A</v>
      </c>
      <c r="BT37" s="64" t="e">
        <f>IF(AND(BT38="",BT39="",BT40="",BT41="",BT42=""),"",BL37)</f>
        <v>#N/A</v>
      </c>
      <c r="BX37" s="64"/>
      <c r="BY37" s="64"/>
    </row>
    <row r="38" spans="1:77" ht="23.25" customHeight="1" thickTop="1" thickBot="1" x14ac:dyDescent="0.3">
      <c r="A38" s="207" t="e">
        <f>IF(VLOOKUP($D$1,ورقة2!$A$2:$AX$1566,44,0)="م",12,"")</f>
        <v>#N/A</v>
      </c>
      <c r="C38" s="219"/>
      <c r="D38" s="212"/>
      <c r="E38" s="212"/>
      <c r="F38" s="212"/>
      <c r="G38" s="212"/>
      <c r="J38" s="167"/>
      <c r="L38" s="43"/>
      <c r="M38" s="44"/>
      <c r="N38" s="44"/>
      <c r="O38" s="44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198"/>
      <c r="BD38" s="202"/>
      <c r="BE38" s="202"/>
      <c r="BK38" s="65" t="e">
        <f t="shared" si="3"/>
        <v>#N/A</v>
      </c>
      <c r="BL38" s="172">
        <v>34</v>
      </c>
      <c r="BM38" s="172">
        <v>26</v>
      </c>
      <c r="BN38" s="172" t="s">
        <v>164</v>
      </c>
      <c r="BO38" s="67" t="s">
        <v>158</v>
      </c>
      <c r="BP38" s="67" t="s">
        <v>131</v>
      </c>
      <c r="BQ38" s="64" t="str">
        <f>IFERROR(VLOOKUP(BN38,$K$9:$T$21,10,0),"")</f>
        <v/>
      </c>
      <c r="BR38" s="174" t="e">
        <f>IF(VLOOKUP($D$1,ورقة4!$A$3:$AV$1566,30,0)=0,"",(VLOOKUP($D$1,ورقة4!$A$3:$AV$1566,30,0)))</f>
        <v>#N/A</v>
      </c>
      <c r="BS38" s="173" t="e">
        <f>IF(BR38="م",BL38,"")</f>
        <v>#N/A</v>
      </c>
      <c r="BT38" s="64" t="e">
        <f>IF(BR38="","",BL38)</f>
        <v>#N/A</v>
      </c>
      <c r="BX38" s="64"/>
      <c r="BY38" s="64"/>
    </row>
    <row r="39" spans="1:77" ht="23.25" customHeight="1" thickTop="1" thickBot="1" x14ac:dyDescent="0.3">
      <c r="C39" s="219"/>
      <c r="D39" s="212"/>
      <c r="E39" s="212"/>
      <c r="F39" s="212"/>
      <c r="G39" s="212"/>
      <c r="J39" s="167"/>
      <c r="L39" s="43"/>
      <c r="M39" s="44"/>
      <c r="N39" s="44"/>
      <c r="O39" s="44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198"/>
      <c r="BD39" s="202"/>
      <c r="BE39" s="202"/>
      <c r="BK39" s="65" t="e">
        <f t="shared" si="3"/>
        <v>#N/A</v>
      </c>
      <c r="BL39" s="65">
        <v>35</v>
      </c>
      <c r="BM39" s="172">
        <v>27</v>
      </c>
      <c r="BN39" s="172" t="str">
        <f>IF(V10=BT1,"تحليل مالي باللغة الإنكليزية","تحليل مالي باللغة الفرنسية")</f>
        <v>تحليل مالي باللغة الإنكليزية</v>
      </c>
      <c r="BO39" s="67" t="s">
        <v>158</v>
      </c>
      <c r="BP39" s="67" t="s">
        <v>131</v>
      </c>
      <c r="BQ39" s="64" t="str">
        <f>IFERROR(VLOOKUP(BN39,$K$9:$T$21,10,0),"")</f>
        <v/>
      </c>
      <c r="BR39" s="175" t="e">
        <f>IF(VLOOKUP($D$1,ورقة4!$A$3:$AV$1566,31,0)=0,"",(VLOOKUP($D$1,ورقة4!$A$3:$AV$1566,31,0)))</f>
        <v>#N/A</v>
      </c>
      <c r="BS39" s="173" t="e">
        <f>IF(BR39="م",BL39,"")</f>
        <v>#N/A</v>
      </c>
      <c r="BT39" s="64" t="e">
        <f>IF(BR39="","",BL39)</f>
        <v>#N/A</v>
      </c>
      <c r="BU39" s="61"/>
      <c r="BV39" s="61"/>
      <c r="BX39" s="64"/>
      <c r="BY39" s="64"/>
    </row>
    <row r="40" spans="1:77" ht="23.25" customHeight="1" thickTop="1" thickBot="1" x14ac:dyDescent="0.3">
      <c r="C40" s="219"/>
      <c r="D40" s="212"/>
      <c r="E40" s="212"/>
      <c r="F40" s="212"/>
      <c r="G40" s="212"/>
      <c r="J40" s="167"/>
      <c r="L40" s="43"/>
      <c r="M40" s="44"/>
      <c r="N40" s="44"/>
      <c r="O40" s="44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198"/>
      <c r="BD40" s="202"/>
      <c r="BE40" s="202"/>
      <c r="BK40" s="65" t="e">
        <f t="shared" si="3"/>
        <v>#N/A</v>
      </c>
      <c r="BL40" s="172">
        <v>36</v>
      </c>
      <c r="BM40" s="172">
        <v>28</v>
      </c>
      <c r="BN40" s="172" t="s">
        <v>165</v>
      </c>
      <c r="BO40" s="67" t="s">
        <v>158</v>
      </c>
      <c r="BP40" s="67" t="s">
        <v>131</v>
      </c>
      <c r="BQ40" s="64" t="str">
        <f>IFERROR(VLOOKUP(BN40,$K$9:$T$21,10,0),"")</f>
        <v/>
      </c>
      <c r="BR40" s="175" t="e">
        <f>IF(VLOOKUP($D$1,ورقة4!$A$3:$AV$1566,32,0)=0,"",(VLOOKUP($D$1,ورقة4!$A$3:$AV$1566,32,0)))</f>
        <v>#N/A</v>
      </c>
      <c r="BS40" s="173" t="e">
        <f>IF(BR40="م",BL40,"")</f>
        <v>#N/A</v>
      </c>
      <c r="BT40" s="64" t="e">
        <f>IF(BR40="","",BL40)</f>
        <v>#N/A</v>
      </c>
      <c r="BX40" s="64"/>
      <c r="BY40" s="64"/>
    </row>
    <row r="41" spans="1:77" ht="23.25" customHeight="1" thickTop="1" thickBot="1" x14ac:dyDescent="0.3">
      <c r="C41" s="219"/>
      <c r="D41" s="212"/>
      <c r="E41" s="212"/>
      <c r="F41" s="212"/>
      <c r="G41" s="212"/>
      <c r="J41" s="167"/>
      <c r="L41" s="43"/>
      <c r="M41" s="44"/>
      <c r="N41" s="44"/>
      <c r="O41" s="44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2"/>
      <c r="BC41" s="198"/>
      <c r="BD41" s="202"/>
      <c r="BE41" s="202"/>
      <c r="BK41" s="65" t="e">
        <f t="shared" si="3"/>
        <v>#N/A</v>
      </c>
      <c r="BL41" s="65">
        <v>37</v>
      </c>
      <c r="BM41" s="172">
        <v>29</v>
      </c>
      <c r="BN41" s="172" t="s">
        <v>166</v>
      </c>
      <c r="BO41" s="67" t="s">
        <v>158</v>
      </c>
      <c r="BP41" s="67" t="s">
        <v>131</v>
      </c>
      <c r="BQ41" s="64" t="str">
        <f>IFERROR(VLOOKUP(BN41,$K$9:$T$21,10,0),"")</f>
        <v/>
      </c>
      <c r="BR41" s="175" t="e">
        <f>IF(VLOOKUP($D$1,ورقة4!$A$3:$AV$1566,33,0)=0,"",(VLOOKUP($D$1,ورقة4!$A$3:$AV$1566,33,0)))</f>
        <v>#N/A</v>
      </c>
      <c r="BS41" s="173" t="e">
        <f>IF(BR41="م",BL41,"")</f>
        <v>#N/A</v>
      </c>
      <c r="BT41" s="64" t="e">
        <f>IF(BR41="","",BL41)</f>
        <v>#N/A</v>
      </c>
      <c r="BX41" s="64"/>
      <c r="BY41" s="64"/>
    </row>
    <row r="42" spans="1:77" ht="23.25" customHeight="1" thickTop="1" thickBot="1" x14ac:dyDescent="0.3">
      <c r="C42" s="219"/>
      <c r="D42" s="212"/>
      <c r="E42" s="212"/>
      <c r="F42" s="212"/>
      <c r="G42" s="212"/>
      <c r="J42" s="167"/>
      <c r="L42" s="43"/>
      <c r="M42" s="44"/>
      <c r="N42" s="44"/>
      <c r="O42" s="44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198"/>
      <c r="BD42" s="202"/>
      <c r="BE42" s="202"/>
      <c r="BK42" s="65" t="e">
        <f t="shared" si="3"/>
        <v>#N/A</v>
      </c>
      <c r="BL42" s="172">
        <v>38</v>
      </c>
      <c r="BM42" s="172">
        <v>30</v>
      </c>
      <c r="BN42" s="172" t="s">
        <v>167</v>
      </c>
      <c r="BO42" s="67" t="s">
        <v>158</v>
      </c>
      <c r="BP42" s="67" t="s">
        <v>131</v>
      </c>
      <c r="BQ42" s="64" t="str">
        <f>IFERROR(VLOOKUP(BN42,$K$9:$T$21,10,0),"")</f>
        <v/>
      </c>
      <c r="BR42" s="176" t="e">
        <f>IF(VLOOKUP($D$1,ورقة4!$A$3:$AV$1566,34,0)=0,"",(VLOOKUP($D$1,ورقة4!$A$3:$AV$1566,34,0)))</f>
        <v>#N/A</v>
      </c>
      <c r="BS42" s="173" t="e">
        <f>IF(BR42="م",BL42,"")</f>
        <v>#N/A</v>
      </c>
      <c r="BT42" s="64" t="e">
        <f>IF(BR42="","",BL42)</f>
        <v>#N/A</v>
      </c>
      <c r="BX42" s="64"/>
      <c r="BY42" s="64"/>
    </row>
    <row r="43" spans="1:77" ht="23.25" customHeight="1" thickTop="1" thickBot="1" x14ac:dyDescent="0.3">
      <c r="C43" s="219"/>
      <c r="D43" s="212"/>
      <c r="E43" s="212"/>
      <c r="F43" s="212"/>
      <c r="G43" s="212"/>
      <c r="J43" s="167"/>
      <c r="L43" s="43"/>
      <c r="M43" s="44"/>
      <c r="N43" s="44"/>
      <c r="O43" s="44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  <c r="BB43" s="202"/>
      <c r="BC43" s="198"/>
      <c r="BD43" s="202"/>
      <c r="BE43" s="202"/>
      <c r="BK43" s="65" t="e">
        <f>IF(BR44="م",BL44,"")</f>
        <v>#N/A</v>
      </c>
      <c r="BL43" s="65">
        <v>39</v>
      </c>
      <c r="BN43" s="65" t="s">
        <v>168</v>
      </c>
      <c r="BS43" s="173" t="e">
        <f>IF(BR44="م",BL44,"")</f>
        <v>#N/A</v>
      </c>
      <c r="BT43" s="64" t="e">
        <f>IF(AND(BT44="",BT45="",BT46="",BT47="",BT48=""),"",BL43)</f>
        <v>#N/A</v>
      </c>
      <c r="BY43" s="64"/>
    </row>
    <row r="44" spans="1:77" ht="23.25" customHeight="1" thickTop="1" thickBot="1" x14ac:dyDescent="0.3">
      <c r="B44" s="212"/>
      <c r="C44" s="212"/>
      <c r="D44" s="212"/>
      <c r="E44" s="215"/>
      <c r="H44" s="210"/>
      <c r="I44" s="30"/>
      <c r="J44" s="162"/>
      <c r="K44" s="30"/>
      <c r="L44" s="45"/>
      <c r="M44" s="45"/>
      <c r="N44" s="46"/>
      <c r="O44" s="46"/>
      <c r="P44" s="46"/>
      <c r="Q44" s="46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198"/>
      <c r="BD44" s="202"/>
      <c r="BE44" s="202"/>
      <c r="BK44" s="65" t="e">
        <f>IF(BR45="م",BL45,"")</f>
        <v>#N/A</v>
      </c>
      <c r="BL44" s="172">
        <v>40</v>
      </c>
      <c r="BM44" s="172">
        <v>31</v>
      </c>
      <c r="BN44" s="172" t="s">
        <v>169</v>
      </c>
      <c r="BQ44" s="64" t="str">
        <f>IFERROR(VLOOKUP(BN44,$K$9:$T$21,10,0),"")</f>
        <v/>
      </c>
      <c r="BR44" s="174" t="e">
        <f>IF(VLOOKUP($D$1,ورقة4!$A$3:$AV$1566,35,0)=0,"",(VLOOKUP($D$1,ورقة4!$A$3:$AV$1566,35,0)))</f>
        <v>#N/A</v>
      </c>
      <c r="BS44" s="173" t="e">
        <f>IF(BR45="م",BL45,"")</f>
        <v>#N/A</v>
      </c>
      <c r="BT44" s="64" t="e">
        <f>IF(BR44="","",BL44)</f>
        <v>#N/A</v>
      </c>
      <c r="BY44" s="64"/>
    </row>
    <row r="45" spans="1:77" ht="23.25" customHeight="1" thickTop="1" thickBot="1" x14ac:dyDescent="0.3">
      <c r="B45" s="211"/>
      <c r="C45" s="211"/>
      <c r="D45" s="212"/>
      <c r="E45" s="212"/>
      <c r="F45" s="212"/>
      <c r="H45" s="210"/>
      <c r="I45" s="30"/>
      <c r="J45" s="162"/>
      <c r="K45" s="30"/>
      <c r="L45" s="45"/>
      <c r="M45" s="45"/>
      <c r="N45" s="46"/>
      <c r="O45" s="46"/>
      <c r="P45" s="46"/>
      <c r="Q45" s="46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198"/>
      <c r="BD45" s="202"/>
      <c r="BE45" s="202"/>
      <c r="BK45" s="65" t="e">
        <f>IF(BR46="م",BL46,"")</f>
        <v>#N/A</v>
      </c>
      <c r="BL45" s="65">
        <v>41</v>
      </c>
      <c r="BM45" s="172">
        <v>32</v>
      </c>
      <c r="BN45" s="172" t="s">
        <v>170</v>
      </c>
      <c r="BQ45" s="64" t="str">
        <f>IFERROR(VLOOKUP(BN45,$K$9:$T$21,10,0),"")</f>
        <v/>
      </c>
      <c r="BR45" s="175" t="e">
        <f>IF(VLOOKUP($D$1,ورقة4!$A$3:$AV$1566,36,0)=0,"",(VLOOKUP($D$1,ورقة4!$A$3:$AV$1566,36,0)))</f>
        <v>#N/A</v>
      </c>
      <c r="BS45" s="173" t="e">
        <f>IF(BR46="م",BL46,"")</f>
        <v>#N/A</v>
      </c>
      <c r="BT45" s="64" t="e">
        <f>IF(BR45="","",BL45)</f>
        <v>#N/A</v>
      </c>
      <c r="BY45" s="64"/>
    </row>
    <row r="46" spans="1:77" ht="23.25" customHeight="1" thickTop="1" thickBot="1" x14ac:dyDescent="0.3">
      <c r="B46" s="220"/>
      <c r="C46" s="220"/>
      <c r="D46" s="220"/>
      <c r="E46" s="220"/>
      <c r="F46" s="220"/>
      <c r="G46" s="221"/>
      <c r="H46" s="211"/>
      <c r="I46" s="47"/>
      <c r="J46" s="159"/>
      <c r="K46" s="47"/>
      <c r="L46" s="44"/>
      <c r="M46" s="44"/>
      <c r="N46" s="46"/>
      <c r="O46" s="46"/>
      <c r="P46" s="46"/>
      <c r="Q46" s="46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198"/>
      <c r="BD46" s="202"/>
      <c r="BE46" s="202"/>
      <c r="BK46" s="65" t="e">
        <f>IF(BR47="م",BL47,"")</f>
        <v>#N/A</v>
      </c>
      <c r="BL46" s="172">
        <v>42</v>
      </c>
      <c r="BM46" s="172">
        <v>33</v>
      </c>
      <c r="BN46" s="172" t="str">
        <f>IF(V10=BT1,"محاسبة دولية باللغة الإنكليزية","محاسبة دولية باللغة الفرنسية")</f>
        <v>محاسبة دولية باللغة الإنكليزية</v>
      </c>
      <c r="BQ46" s="64" t="str">
        <f>IFERROR(VLOOKUP(BN46,$K$9:$T$21,10,0),"")</f>
        <v/>
      </c>
      <c r="BR46" s="175" t="e">
        <f>IF(VLOOKUP($D$1,ورقة4!$A$3:$AV$1566,37,0)=0,"",(VLOOKUP($D$1,ورقة4!$A$3:$AV$1566,37,0)))</f>
        <v>#N/A</v>
      </c>
      <c r="BS46" s="173" t="e">
        <f>IF(BR47="م",BL47,"")</f>
        <v>#N/A</v>
      </c>
      <c r="BT46" s="64" t="e">
        <f>IF(BR46="","",BL46)</f>
        <v>#N/A</v>
      </c>
      <c r="BU46" s="61"/>
      <c r="BV46" s="61"/>
      <c r="BY46" s="64"/>
    </row>
    <row r="47" spans="1:77" ht="23.25" customHeight="1" thickTop="1" thickBot="1" x14ac:dyDescent="0.3">
      <c r="B47" s="212"/>
      <c r="C47" s="212"/>
      <c r="D47" s="212"/>
      <c r="G47" s="212"/>
      <c r="H47" s="212"/>
      <c r="I47" s="44"/>
      <c r="J47" s="158"/>
      <c r="K47" s="44"/>
      <c r="L47" s="44"/>
      <c r="M47" s="49"/>
      <c r="N47" s="46"/>
      <c r="O47" s="46"/>
      <c r="P47" s="46"/>
      <c r="Q47" s="46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2"/>
      <c r="BC47" s="198"/>
      <c r="BD47" s="202"/>
      <c r="BE47" s="202"/>
      <c r="BK47" s="65" t="e">
        <f>IF(BR48="م",BL48,"")</f>
        <v>#N/A</v>
      </c>
      <c r="BL47" s="65">
        <v>43</v>
      </c>
      <c r="BM47" s="172">
        <v>34</v>
      </c>
      <c r="BN47" s="172" t="s">
        <v>171</v>
      </c>
      <c r="BQ47" s="64" t="str">
        <f>IFERROR(VLOOKUP(BN47,$K$9:$T$21,10,0),"")</f>
        <v/>
      </c>
      <c r="BR47" s="175" t="e">
        <f>IF(VLOOKUP($D$1,ورقة4!$A$3:$AV$1566,38,0)=0,"",(VLOOKUP($D$1,ورقة4!$A$3:$AV$1566,38,0)))</f>
        <v>#N/A</v>
      </c>
      <c r="BS47" s="173" t="e">
        <f>IF(BR48="م",BL48,"")</f>
        <v>#N/A</v>
      </c>
      <c r="BT47" s="64" t="e">
        <f>IF(BR47="","",BL47)</f>
        <v>#N/A</v>
      </c>
      <c r="BY47" s="64"/>
    </row>
    <row r="48" spans="1:77" ht="23.25" customHeight="1" thickTop="1" thickBot="1" x14ac:dyDescent="0.3">
      <c r="B48" s="211"/>
      <c r="C48" s="221"/>
      <c r="D48" s="221"/>
      <c r="E48" s="221"/>
      <c r="F48" s="221"/>
      <c r="G48" s="212"/>
      <c r="H48" s="212"/>
      <c r="I48" s="44"/>
      <c r="J48" s="158"/>
      <c r="K48" s="44"/>
      <c r="L48" s="44"/>
      <c r="M48" s="45"/>
      <c r="N48" s="45"/>
      <c r="O48" s="50"/>
      <c r="P48" s="50"/>
      <c r="Q48" s="50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198"/>
      <c r="BD48" s="202"/>
      <c r="BE48" s="202"/>
      <c r="BK48" s="65" t="e">
        <f>IF(BR50="م",BL50,"")</f>
        <v>#N/A</v>
      </c>
      <c r="BL48" s="172">
        <v>44</v>
      </c>
      <c r="BM48" s="172">
        <v>35</v>
      </c>
      <c r="BN48" s="172" t="s">
        <v>172</v>
      </c>
      <c r="BQ48" s="64" t="str">
        <f>IFERROR(VLOOKUP(BN48,$K$9:$T$29,10,0),"")</f>
        <v/>
      </c>
      <c r="BR48" s="178" t="e">
        <f>IF(VLOOKUP($D$1,ورقة4!$A$3:$AV$1566,39,0)=0,"",(VLOOKUP($D$1,ورقة4!$A$3:$AV$1566,39,0)))</f>
        <v>#N/A</v>
      </c>
      <c r="BS48" s="173" t="e">
        <f>IF(BR50="م",BL50,"")</f>
        <v>#N/A</v>
      </c>
      <c r="BT48" s="64" t="e">
        <f>IF(BR48="","",BL48)</f>
        <v>#N/A</v>
      </c>
      <c r="BY48" s="64"/>
    </row>
    <row r="49" spans="1:77" ht="23.25" customHeight="1" thickTop="1" thickBot="1" x14ac:dyDescent="0.3">
      <c r="A49" s="222">
        <v>1</v>
      </c>
      <c r="B49" s="222" t="s">
        <v>173</v>
      </c>
      <c r="J49" s="156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198"/>
      <c r="BD49" s="202"/>
      <c r="BE49" s="202"/>
      <c r="BK49" s="65" t="e">
        <f>IF(BR51="م",BL51,"")</f>
        <v>#N/A</v>
      </c>
      <c r="BL49" s="65">
        <v>45</v>
      </c>
      <c r="BN49" s="65" t="s">
        <v>174</v>
      </c>
      <c r="BS49" s="173" t="e">
        <f>IF(BR51="م",BL51,"")</f>
        <v>#N/A</v>
      </c>
      <c r="BT49" s="64" t="e">
        <f>IF(AND(BT50="",BT51="",BT52="",BT53="",BT54=""),"",BL49)</f>
        <v>#N/A</v>
      </c>
      <c r="BY49" s="64"/>
    </row>
    <row r="50" spans="1:77" ht="23.25" customHeight="1" thickTop="1" thickBot="1" x14ac:dyDescent="0.3">
      <c r="A50" s="222">
        <v>2</v>
      </c>
      <c r="B50" s="222" t="s">
        <v>175</v>
      </c>
      <c r="C50" s="213"/>
      <c r="D50" s="213"/>
      <c r="E50" s="213"/>
      <c r="F50" s="213"/>
      <c r="G50" s="213"/>
      <c r="H50" s="213"/>
      <c r="I50" s="51"/>
      <c r="J50" s="168"/>
      <c r="K50" s="51"/>
      <c r="L50" s="51"/>
      <c r="M50" s="51"/>
      <c r="N50" s="51"/>
      <c r="O50" s="51"/>
      <c r="P50" s="51"/>
      <c r="Q50" s="51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198"/>
      <c r="BD50" s="202"/>
      <c r="BE50" s="202"/>
      <c r="BK50" s="65" t="e">
        <f>IF(BR52="م",BL52,"")</f>
        <v>#N/A</v>
      </c>
      <c r="BL50" s="172">
        <v>46</v>
      </c>
      <c r="BM50" s="172">
        <v>36</v>
      </c>
      <c r="BN50" s="172" t="s">
        <v>176</v>
      </c>
      <c r="BQ50" s="64" t="str">
        <f>IFERROR(VLOOKUP(BN50,$K$9:$T$21,10,0),"")</f>
        <v/>
      </c>
      <c r="BR50" s="180" t="e">
        <f>IF(VLOOKUP($D$1,ورقة4!$A$3:$AV$1566,40,0)=0,"",(VLOOKUP($D$1,ورقة4!$A$3:$AV$1566,40,0)))</f>
        <v>#N/A</v>
      </c>
      <c r="BS50" s="173" t="e">
        <f>IF(BR52="م",BL52,"")</f>
        <v>#N/A</v>
      </c>
      <c r="BT50" s="64" t="e">
        <f>IF(BR50="","",BL50)</f>
        <v>#N/A</v>
      </c>
      <c r="BY50" s="64"/>
    </row>
    <row r="51" spans="1:77" ht="23.25" customHeight="1" thickTop="1" thickBot="1" x14ac:dyDescent="0.3">
      <c r="A51" s="222">
        <v>3</v>
      </c>
      <c r="B51" s="222" t="s">
        <v>177</v>
      </c>
      <c r="C51" s="213"/>
      <c r="D51" s="213"/>
      <c r="E51" s="213"/>
      <c r="F51" s="213"/>
      <c r="G51" s="213"/>
      <c r="H51" s="213"/>
      <c r="I51" s="51"/>
      <c r="J51" s="168"/>
      <c r="K51" s="51"/>
      <c r="L51" s="51"/>
      <c r="M51" s="51"/>
      <c r="N51" s="51"/>
      <c r="O51" s="51"/>
      <c r="P51" s="51"/>
      <c r="Q51" s="51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198"/>
      <c r="BD51" s="202"/>
      <c r="BE51" s="202"/>
      <c r="BK51" s="65" t="e">
        <f>IF(BR53="م",BL53,"")</f>
        <v>#N/A</v>
      </c>
      <c r="BL51" s="65">
        <v>47</v>
      </c>
      <c r="BM51" s="172">
        <v>37</v>
      </c>
      <c r="BN51" s="172" t="s">
        <v>178</v>
      </c>
      <c r="BQ51" s="64" t="str">
        <f>IFERROR(VLOOKUP(BN51,$K$9:$T$21,10,0),"")</f>
        <v/>
      </c>
      <c r="BR51" s="177" t="e">
        <f>IF(VLOOKUP($D$1,ورقة4!$A$3:$AV$1566,41,0)=0,"",(VLOOKUP($D$1,ورقة4!$A$3:$AV$1566,41,0)))</f>
        <v>#N/A</v>
      </c>
      <c r="BS51" s="173" t="e">
        <f>IF(BR53="م",BL53,"")</f>
        <v>#N/A</v>
      </c>
      <c r="BT51" s="64" t="e">
        <f>IF(BR51="","",BL51)</f>
        <v>#N/A</v>
      </c>
      <c r="BY51" s="64"/>
    </row>
    <row r="52" spans="1:77" ht="23.25" customHeight="1" thickTop="1" thickBot="1" x14ac:dyDescent="0.3">
      <c r="A52" s="222">
        <v>4</v>
      </c>
      <c r="B52" s="222" t="s">
        <v>179</v>
      </c>
      <c r="C52" s="223"/>
      <c r="D52" s="223"/>
      <c r="E52" s="223"/>
      <c r="F52" s="223"/>
      <c r="G52" s="223"/>
      <c r="H52" s="214"/>
      <c r="I52" s="37"/>
      <c r="J52" s="169"/>
      <c r="K52" s="47"/>
      <c r="L52" s="47"/>
      <c r="M52" s="37"/>
      <c r="N52" s="37"/>
      <c r="O52" s="52"/>
      <c r="P52" s="52"/>
      <c r="Q52" s="5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198"/>
      <c r="BD52" s="202"/>
      <c r="BE52" s="202"/>
      <c r="BK52" s="65" t="e">
        <f>IF(BR54="م",BL54,"")</f>
        <v>#N/A</v>
      </c>
      <c r="BL52" s="172">
        <v>48</v>
      </c>
      <c r="BM52" s="172">
        <v>38</v>
      </c>
      <c r="BN52" s="172" t="s">
        <v>180</v>
      </c>
      <c r="BQ52" s="64" t="str">
        <f>IFERROR(VLOOKUP(BN52,$K$9:$T$21,10,0),"")</f>
        <v/>
      </c>
      <c r="BR52" s="177" t="e">
        <f>IF(VLOOKUP($D$1,ورقة4!$A$3:$AV$1566,42,0)=0,"",(VLOOKUP($D$1,ورقة4!$A$3:$AV$1566,42,0)))</f>
        <v>#N/A</v>
      </c>
      <c r="BS52" s="173" t="e">
        <f>IF(BR54="م",BL54,"")</f>
        <v>#N/A</v>
      </c>
      <c r="BT52" s="64" t="e">
        <f>IF(BR52="","",BL52)</f>
        <v>#N/A</v>
      </c>
      <c r="BY52" s="64"/>
    </row>
    <row r="53" spans="1:77" ht="23.25" customHeight="1" thickTop="1" thickBot="1" x14ac:dyDescent="0.3">
      <c r="A53" s="222">
        <v>5</v>
      </c>
      <c r="B53" s="222" t="s">
        <v>181</v>
      </c>
      <c r="C53" s="214"/>
      <c r="D53" s="214"/>
      <c r="E53" s="214"/>
      <c r="F53" s="214"/>
      <c r="G53" s="214"/>
      <c r="J53" s="156"/>
      <c r="O53" s="37"/>
      <c r="P53" s="37"/>
      <c r="Q53" s="37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198"/>
      <c r="BD53" s="202"/>
      <c r="BE53" s="202"/>
      <c r="BL53" s="65">
        <v>49</v>
      </c>
      <c r="BM53" s="172">
        <v>39</v>
      </c>
      <c r="BN53" s="172" t="s">
        <v>182</v>
      </c>
      <c r="BQ53" s="64" t="str">
        <f>IFERROR(VLOOKUP(BN53,$K$9:$T$21,10,0),"")</f>
        <v/>
      </c>
      <c r="BR53" s="177" t="e">
        <f>IF(VLOOKUP($D$1,ورقة4!$A$3:$AV$1566,43,0)=0,"",(VLOOKUP($D$1,ورقة4!$A$3:$AV$1566,43,0)))</f>
        <v>#N/A</v>
      </c>
      <c r="BT53" s="64" t="e">
        <f>IF(BR53="","",BL53)</f>
        <v>#N/A</v>
      </c>
    </row>
    <row r="54" spans="1:77" ht="23.25" customHeight="1" thickTop="1" thickBot="1" x14ac:dyDescent="0.3">
      <c r="A54" s="222">
        <v>6</v>
      </c>
      <c r="B54" s="222" t="s">
        <v>183</v>
      </c>
      <c r="C54" s="214"/>
      <c r="D54" s="214"/>
      <c r="E54" s="214"/>
      <c r="F54" s="214"/>
      <c r="G54" s="215"/>
      <c r="H54" s="215"/>
      <c r="I54" s="73"/>
      <c r="J54" s="105"/>
      <c r="K54" s="73"/>
      <c r="L54" s="73"/>
      <c r="M54" s="73"/>
      <c r="N54" s="73"/>
      <c r="O54" s="73"/>
      <c r="P54" s="73"/>
      <c r="Q54" s="73"/>
      <c r="AM54" s="202"/>
      <c r="AN54" s="202"/>
      <c r="AO54" s="202"/>
      <c r="AP54" s="202"/>
      <c r="AQ54" s="202"/>
      <c r="AR54" s="202"/>
      <c r="AS54" s="202"/>
      <c r="AT54" s="202"/>
      <c r="AU54" s="202"/>
      <c r="AV54" s="204"/>
      <c r="AW54" s="204"/>
      <c r="AX54" s="204"/>
      <c r="AY54" s="202"/>
      <c r="AZ54" s="202"/>
      <c r="BA54" s="205"/>
      <c r="BB54" s="202"/>
      <c r="BC54" s="202"/>
      <c r="BD54" s="202"/>
      <c r="BE54" s="202"/>
      <c r="BL54" s="172">
        <v>50</v>
      </c>
      <c r="BM54" s="172">
        <v>40</v>
      </c>
      <c r="BN54" s="172" t="str">
        <f>IF(V10=BT1,"دراسات محاسبية باللغة الإنكليزية","دراسات محاسبية باللغة الفرنسية")</f>
        <v>دراسات محاسبية باللغة الإنكليزية</v>
      </c>
      <c r="BQ54" s="64" t="str">
        <f>IFERROR(VLOOKUP(BN54,$K$9:$T$21,10,0),"")</f>
        <v/>
      </c>
      <c r="BR54" s="178" t="e">
        <f>IF(VLOOKUP($D$1,ورقة4!$A$3:$AV$1566,44,0)=0,"",(VLOOKUP($D$1,ورقة4!$A$3:$AV$1566,44,0)))</f>
        <v>#N/A</v>
      </c>
      <c r="BT54" s="64" t="e">
        <f>IF(BR54="","",BL54)</f>
        <v>#N/A</v>
      </c>
      <c r="BU54" s="61"/>
      <c r="BV54" s="61"/>
    </row>
    <row r="55" spans="1:77" ht="23.25" customHeight="1" x14ac:dyDescent="0.25">
      <c r="A55" s="222">
        <v>7</v>
      </c>
      <c r="B55" s="222" t="s">
        <v>680</v>
      </c>
      <c r="C55" s="216"/>
      <c r="D55" s="216"/>
      <c r="E55" s="216"/>
      <c r="F55" s="216"/>
      <c r="G55" s="216"/>
      <c r="H55" s="216"/>
      <c r="I55" s="29"/>
      <c r="J55" s="170"/>
      <c r="K55" s="29"/>
      <c r="L55" s="29"/>
      <c r="M55" s="29"/>
      <c r="N55" s="47"/>
      <c r="O55" s="47"/>
      <c r="P55" s="47"/>
      <c r="Q55" s="47"/>
      <c r="AM55" s="202"/>
      <c r="AN55" s="202"/>
      <c r="AO55" s="202"/>
      <c r="AP55" s="202"/>
      <c r="AQ55" s="202"/>
      <c r="AR55" s="202"/>
      <c r="AS55" s="202"/>
      <c r="AT55" s="202"/>
      <c r="AU55" s="202"/>
      <c r="AV55" s="204"/>
      <c r="AW55" s="204"/>
      <c r="AX55" s="204"/>
      <c r="AY55" s="202"/>
      <c r="AZ55" s="202"/>
      <c r="BA55" s="205"/>
      <c r="BB55" s="202"/>
      <c r="BC55" s="202"/>
      <c r="BD55" s="202"/>
      <c r="BE55" s="202"/>
      <c r="BQ55" s="173"/>
      <c r="BR55" s="67">
        <f>COUNTIFS(BR6:BR54,"ج")</f>
        <v>0</v>
      </c>
    </row>
    <row r="56" spans="1:77" ht="23.25" customHeight="1" x14ac:dyDescent="0.25">
      <c r="A56" s="207">
        <v>8</v>
      </c>
      <c r="B56" s="222" t="s">
        <v>713</v>
      </c>
      <c r="C56" s="217"/>
      <c r="D56" s="217"/>
      <c r="E56" s="216"/>
      <c r="F56" s="217"/>
      <c r="G56" s="217"/>
      <c r="H56" s="217"/>
      <c r="I56" s="53"/>
      <c r="J56" s="160"/>
      <c r="K56" s="53"/>
      <c r="L56" s="53"/>
      <c r="M56" s="53"/>
      <c r="N56" s="48"/>
      <c r="O56" s="48"/>
      <c r="P56" s="48"/>
      <c r="Q56" s="48"/>
      <c r="AM56" s="202"/>
      <c r="AN56" s="202"/>
      <c r="AO56" s="202"/>
      <c r="AP56" s="202"/>
      <c r="AQ56" s="202"/>
      <c r="AR56" s="202"/>
      <c r="AS56" s="202"/>
      <c r="AT56" s="202"/>
      <c r="AU56" s="202"/>
      <c r="AV56" s="204"/>
      <c r="AW56" s="204"/>
      <c r="AX56" s="204"/>
      <c r="AY56" s="202"/>
      <c r="AZ56" s="202"/>
      <c r="BA56" s="205"/>
      <c r="BB56" s="202"/>
      <c r="BC56" s="202"/>
      <c r="BD56" s="202"/>
      <c r="BE56" s="202"/>
      <c r="BR56" s="67">
        <f>COUNTIFS(BR6:BR54,"ر1")</f>
        <v>0</v>
      </c>
    </row>
    <row r="57" spans="1:77" ht="21" x14ac:dyDescent="0.4">
      <c r="A57" s="207">
        <v>9</v>
      </c>
      <c r="B57" s="224" t="s">
        <v>718</v>
      </c>
      <c r="C57" s="218"/>
      <c r="D57" s="218"/>
      <c r="E57" s="218"/>
      <c r="F57" s="218"/>
      <c r="G57" s="218"/>
      <c r="H57" s="218"/>
      <c r="I57" s="54"/>
      <c r="J57" s="54"/>
      <c r="K57" s="56"/>
      <c r="L57" s="57"/>
      <c r="M57" s="57"/>
      <c r="N57" s="58"/>
      <c r="O57" s="58"/>
      <c r="P57" s="58"/>
      <c r="Q57" s="58"/>
      <c r="AM57" s="202"/>
      <c r="AN57" s="202"/>
      <c r="AO57" s="202"/>
      <c r="AP57" s="202"/>
      <c r="AQ57" s="202"/>
      <c r="AR57" s="202"/>
      <c r="AS57" s="202"/>
      <c r="AT57" s="202"/>
      <c r="AU57" s="202"/>
      <c r="AV57" s="204"/>
      <c r="AW57" s="202"/>
      <c r="AX57" s="202"/>
      <c r="AY57" s="202"/>
      <c r="AZ57" s="202"/>
      <c r="BA57" s="202"/>
      <c r="BB57" s="202"/>
      <c r="BC57" s="202"/>
      <c r="BD57" s="202"/>
      <c r="BE57" s="202"/>
      <c r="BR57" s="67">
        <f>COUNTIFS(BR6:BR54,"ر2")</f>
        <v>0</v>
      </c>
    </row>
    <row r="58" spans="1:77" ht="21" x14ac:dyDescent="0.4">
      <c r="A58" s="207">
        <v>10</v>
      </c>
      <c r="B58" s="225" t="s">
        <v>729</v>
      </c>
      <c r="C58" s="225"/>
      <c r="D58" s="225"/>
      <c r="E58" s="225"/>
      <c r="F58" s="225"/>
      <c r="G58" s="225"/>
      <c r="H58" s="218"/>
      <c r="I58" s="55"/>
      <c r="J58" s="55"/>
      <c r="K58" s="55"/>
      <c r="L58" s="55"/>
      <c r="M58" s="55"/>
      <c r="O58" s="59"/>
      <c r="P58" s="59"/>
      <c r="Q58" s="59"/>
      <c r="AM58" s="202"/>
      <c r="AN58" s="202"/>
      <c r="AO58" s="202"/>
      <c r="AP58" s="202"/>
      <c r="AQ58" s="202"/>
      <c r="AR58" s="202"/>
      <c r="AS58" s="202"/>
      <c r="AT58" s="202"/>
      <c r="AU58" s="202"/>
      <c r="AV58" s="202"/>
      <c r="AW58" s="202"/>
      <c r="AX58" s="202"/>
      <c r="AY58" s="202"/>
      <c r="AZ58" s="202"/>
      <c r="BA58" s="202"/>
      <c r="BB58" s="202"/>
      <c r="BC58" s="202"/>
      <c r="BD58" s="202"/>
      <c r="BE58" s="202"/>
      <c r="BR58" s="67">
        <f>SUM(BR55:BR57)</f>
        <v>0</v>
      </c>
    </row>
    <row r="59" spans="1:77" ht="21.6" thickBot="1" x14ac:dyDescent="0.45">
      <c r="A59" s="207">
        <v>11</v>
      </c>
      <c r="B59" s="225" t="s">
        <v>1633</v>
      </c>
      <c r="C59" s="218"/>
      <c r="D59" s="218"/>
      <c r="E59" s="218"/>
      <c r="F59" s="218"/>
      <c r="G59" s="218"/>
      <c r="H59" s="218"/>
      <c r="I59" s="55"/>
      <c r="J59" s="55"/>
      <c r="K59" s="55"/>
      <c r="L59" s="55"/>
      <c r="M59" s="55"/>
      <c r="AM59" s="198"/>
      <c r="AN59" s="202"/>
      <c r="AO59" s="202"/>
      <c r="AP59" s="202"/>
      <c r="AQ59" s="202"/>
      <c r="AR59" s="202"/>
      <c r="AS59" s="202"/>
      <c r="AT59" s="202"/>
      <c r="AU59" s="202"/>
      <c r="AV59" s="202"/>
      <c r="AW59" s="202"/>
      <c r="AX59" s="202"/>
      <c r="AY59" s="202"/>
      <c r="AZ59" s="202"/>
      <c r="BA59" s="202"/>
      <c r="BB59" s="202"/>
      <c r="BC59" s="202"/>
      <c r="BD59" s="202"/>
      <c r="BE59" s="202"/>
    </row>
    <row r="60" spans="1:77" ht="14.25" customHeight="1" thickTop="1" x14ac:dyDescent="0.4">
      <c r="A60" s="207">
        <v>12</v>
      </c>
      <c r="B60" s="225" t="s">
        <v>1639</v>
      </c>
      <c r="AM60" s="202"/>
      <c r="AN60" s="202"/>
      <c r="AO60" s="202"/>
      <c r="AP60" s="202"/>
      <c r="AQ60" s="202"/>
      <c r="AR60" s="202"/>
      <c r="AS60" s="202"/>
      <c r="AT60" s="202"/>
      <c r="AU60" s="202"/>
      <c r="AV60" s="202"/>
      <c r="AW60" s="202"/>
      <c r="AX60" s="202"/>
      <c r="AY60" s="202"/>
      <c r="AZ60" s="202"/>
      <c r="BA60" s="202"/>
      <c r="BB60" s="202"/>
      <c r="BC60" s="202"/>
      <c r="BD60" s="202"/>
      <c r="BE60" s="202"/>
    </row>
    <row r="61" spans="1:77" ht="14.25" customHeight="1" x14ac:dyDescent="0.25">
      <c r="AM61" s="202"/>
      <c r="AN61" s="202"/>
      <c r="AO61" s="202"/>
      <c r="AP61" s="202"/>
      <c r="AQ61" s="202"/>
      <c r="AR61" s="202"/>
      <c r="AS61" s="202"/>
      <c r="AT61" s="202"/>
      <c r="AU61" s="202"/>
      <c r="AV61" s="202"/>
      <c r="AW61" s="202"/>
      <c r="AX61" s="202"/>
      <c r="AY61" s="202"/>
      <c r="AZ61" s="202"/>
      <c r="BA61" s="202"/>
      <c r="BB61" s="202"/>
      <c r="BC61" s="202"/>
      <c r="BD61" s="202"/>
      <c r="BE61" s="202"/>
    </row>
    <row r="62" spans="1:77" ht="14.25" customHeight="1" x14ac:dyDescent="0.25">
      <c r="AM62" s="202"/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2"/>
      <c r="AY62" s="202"/>
      <c r="AZ62" s="202"/>
      <c r="BA62" s="202"/>
      <c r="BB62" s="202"/>
      <c r="BC62" s="202"/>
      <c r="BD62" s="202"/>
      <c r="BE62" s="202"/>
    </row>
    <row r="63" spans="1:77" ht="14.25" customHeight="1" x14ac:dyDescent="0.25">
      <c r="AM63" s="202"/>
      <c r="AN63" s="202"/>
      <c r="AO63" s="202"/>
      <c r="AP63" s="202"/>
      <c r="AQ63" s="202"/>
      <c r="AR63" s="202"/>
      <c r="AS63" s="202"/>
      <c r="AT63" s="202"/>
      <c r="AU63" s="202"/>
      <c r="AV63" s="202"/>
      <c r="AW63" s="202"/>
      <c r="AX63" s="202"/>
      <c r="AY63" s="202"/>
      <c r="AZ63" s="202"/>
      <c r="BA63" s="202"/>
      <c r="BB63" s="202"/>
      <c r="BC63" s="202"/>
      <c r="BD63" s="202"/>
      <c r="BE63" s="202"/>
    </row>
    <row r="64" spans="1:77" ht="14.25" customHeight="1" x14ac:dyDescent="0.25">
      <c r="AM64" s="202"/>
      <c r="AN64" s="202"/>
      <c r="AO64" s="202"/>
      <c r="AP64" s="202"/>
      <c r="AQ64" s="202"/>
      <c r="AR64" s="202"/>
      <c r="AS64" s="202"/>
      <c r="AT64" s="202"/>
      <c r="AU64" s="202"/>
      <c r="AV64" s="202"/>
      <c r="AW64" s="202"/>
      <c r="AX64" s="202"/>
      <c r="AY64" s="202"/>
      <c r="AZ64" s="202"/>
      <c r="BA64" s="202"/>
      <c r="BB64" s="202"/>
      <c r="BC64" s="202"/>
      <c r="BD64" s="202"/>
      <c r="BE64" s="202"/>
    </row>
    <row r="65" spans="39:57" ht="14.25" customHeight="1" x14ac:dyDescent="0.25">
      <c r="AM65" s="202"/>
      <c r="AN65" s="202"/>
      <c r="AO65" s="202"/>
      <c r="AP65" s="202"/>
      <c r="AQ65" s="202"/>
      <c r="AR65" s="202"/>
      <c r="AS65" s="202"/>
      <c r="AT65" s="202"/>
      <c r="AU65" s="202"/>
      <c r="AV65" s="202"/>
      <c r="AW65" s="202"/>
      <c r="AX65" s="202"/>
      <c r="AY65" s="202"/>
      <c r="AZ65" s="202"/>
      <c r="BA65" s="202"/>
      <c r="BB65" s="202"/>
      <c r="BC65" s="202"/>
      <c r="BD65" s="202"/>
      <c r="BE65" s="202"/>
    </row>
    <row r="66" spans="39:57" ht="14.25" customHeight="1" x14ac:dyDescent="0.25">
      <c r="AM66" s="202"/>
      <c r="AN66" s="202"/>
      <c r="AO66" s="202"/>
      <c r="AP66" s="202"/>
      <c r="AQ66" s="202"/>
      <c r="AR66" s="202"/>
      <c r="AS66" s="202"/>
      <c r="AT66" s="202"/>
      <c r="AU66" s="202"/>
      <c r="AV66" s="202"/>
      <c r="AW66" s="202"/>
      <c r="AX66" s="202"/>
      <c r="AY66" s="202"/>
      <c r="AZ66" s="202"/>
      <c r="BA66" s="202"/>
      <c r="BB66" s="202"/>
      <c r="BC66" s="202"/>
      <c r="BD66" s="202"/>
      <c r="BE66" s="202"/>
    </row>
    <row r="67" spans="39:57" ht="14.25" customHeight="1" x14ac:dyDescent="0.25">
      <c r="AM67" s="202"/>
      <c r="AN67" s="202"/>
      <c r="AO67" s="202"/>
      <c r="AP67" s="202"/>
      <c r="AQ67" s="202"/>
      <c r="AR67" s="202"/>
      <c r="AS67" s="202"/>
      <c r="AT67" s="202"/>
      <c r="AU67" s="202"/>
      <c r="AV67" s="202"/>
      <c r="AW67" s="202"/>
      <c r="AX67" s="202"/>
      <c r="AY67" s="202"/>
      <c r="AZ67" s="202"/>
      <c r="BA67" s="202"/>
      <c r="BB67" s="202"/>
      <c r="BC67" s="202"/>
      <c r="BD67" s="202"/>
      <c r="BE67" s="202"/>
    </row>
    <row r="68" spans="39:57" ht="14.25" customHeight="1" x14ac:dyDescent="0.25">
      <c r="AM68" s="202"/>
      <c r="AN68" s="202"/>
      <c r="AO68" s="202"/>
      <c r="AP68" s="202"/>
      <c r="AQ68" s="202"/>
      <c r="AR68" s="202"/>
      <c r="AS68" s="202"/>
      <c r="AT68" s="202"/>
      <c r="AU68" s="202"/>
      <c r="AV68" s="202"/>
      <c r="AW68" s="202"/>
      <c r="AX68" s="202"/>
      <c r="AY68" s="202"/>
      <c r="AZ68" s="202"/>
      <c r="BA68" s="202"/>
      <c r="BB68" s="202"/>
      <c r="BC68" s="202"/>
      <c r="BD68" s="202"/>
      <c r="BE68" s="202"/>
    </row>
    <row r="69" spans="39:57" ht="14.25" customHeight="1" x14ac:dyDescent="0.25">
      <c r="AM69" s="202"/>
      <c r="AN69" s="202"/>
      <c r="AO69" s="202"/>
      <c r="AP69" s="202"/>
      <c r="AQ69" s="202"/>
      <c r="AR69" s="202"/>
      <c r="AS69" s="202"/>
      <c r="AT69" s="202"/>
      <c r="AU69" s="202"/>
      <c r="AV69" s="202"/>
      <c r="AW69" s="202"/>
      <c r="AX69" s="202"/>
      <c r="AY69" s="202"/>
      <c r="AZ69" s="202"/>
      <c r="BA69" s="202"/>
      <c r="BB69" s="202"/>
      <c r="BC69" s="202"/>
      <c r="BD69" s="202"/>
      <c r="BE69" s="202"/>
    </row>
    <row r="70" spans="39:57" ht="14.25" customHeight="1" x14ac:dyDescent="0.25">
      <c r="AM70" s="202"/>
      <c r="AN70" s="202"/>
      <c r="AO70" s="202"/>
      <c r="AP70" s="202"/>
      <c r="AQ70" s="202"/>
      <c r="AR70" s="202"/>
      <c r="AS70" s="202"/>
      <c r="AT70" s="202"/>
      <c r="AU70" s="202"/>
      <c r="AV70" s="202"/>
      <c r="AW70" s="202"/>
      <c r="AX70" s="202"/>
      <c r="AY70" s="202"/>
      <c r="AZ70" s="202"/>
      <c r="BA70" s="202"/>
      <c r="BB70" s="202"/>
      <c r="BC70" s="202"/>
      <c r="BD70" s="202"/>
      <c r="BE70" s="202"/>
    </row>
    <row r="71" spans="39:57" ht="14.25" customHeight="1" x14ac:dyDescent="0.25">
      <c r="AM71" s="202"/>
      <c r="AN71" s="202"/>
      <c r="AO71" s="202"/>
      <c r="AP71" s="202"/>
      <c r="AQ71" s="202"/>
      <c r="AR71" s="202"/>
      <c r="AS71" s="202"/>
      <c r="AT71" s="202"/>
      <c r="AU71" s="202"/>
      <c r="AV71" s="202"/>
      <c r="AW71" s="202"/>
      <c r="AX71" s="202"/>
      <c r="AY71" s="202"/>
      <c r="AZ71" s="202"/>
      <c r="BA71" s="202"/>
      <c r="BB71" s="202"/>
      <c r="BC71" s="202"/>
      <c r="BD71" s="202"/>
      <c r="BE71" s="202"/>
    </row>
    <row r="72" spans="39:57" ht="14.25" customHeight="1" x14ac:dyDescent="0.25">
      <c r="AM72" s="202"/>
      <c r="AN72" s="202"/>
      <c r="AO72" s="202"/>
      <c r="AP72" s="202"/>
      <c r="AQ72" s="202"/>
      <c r="AR72" s="202"/>
      <c r="AS72" s="202"/>
      <c r="AT72" s="202"/>
      <c r="AU72" s="202"/>
      <c r="AV72" s="202"/>
      <c r="AW72" s="202"/>
      <c r="AX72" s="202"/>
      <c r="AY72" s="202"/>
      <c r="AZ72" s="202"/>
      <c r="BA72" s="202"/>
      <c r="BB72" s="202"/>
      <c r="BC72" s="202"/>
      <c r="BD72" s="202"/>
      <c r="BE72" s="202"/>
    </row>
    <row r="73" spans="39:57" ht="14.25" customHeight="1" x14ac:dyDescent="0.25">
      <c r="AM73" s="202"/>
      <c r="AN73" s="202"/>
      <c r="AO73" s="202"/>
      <c r="AP73" s="202"/>
      <c r="AQ73" s="202"/>
      <c r="AR73" s="202"/>
      <c r="AS73" s="202"/>
      <c r="AT73" s="202"/>
      <c r="AU73" s="202"/>
      <c r="AV73" s="202"/>
      <c r="AW73" s="202"/>
      <c r="AX73" s="202"/>
      <c r="AY73" s="202"/>
      <c r="AZ73" s="202"/>
      <c r="BA73" s="202"/>
      <c r="BB73" s="202"/>
      <c r="BC73" s="202"/>
      <c r="BD73" s="202"/>
      <c r="BE73" s="202"/>
    </row>
    <row r="74" spans="39:57" ht="14.25" customHeight="1" x14ac:dyDescent="0.25">
      <c r="AM74" s="202"/>
      <c r="AN74" s="202"/>
      <c r="AO74" s="202"/>
      <c r="AP74" s="202"/>
      <c r="AQ74" s="202"/>
      <c r="AR74" s="202"/>
      <c r="AS74" s="202"/>
      <c r="AT74" s="202"/>
      <c r="AU74" s="202"/>
      <c r="AV74" s="202"/>
      <c r="AW74" s="202"/>
      <c r="AX74" s="202"/>
      <c r="AY74" s="202"/>
      <c r="AZ74" s="202"/>
      <c r="BA74" s="202"/>
      <c r="BB74" s="202"/>
      <c r="BC74" s="202"/>
      <c r="BD74" s="202"/>
      <c r="BE74" s="202"/>
    </row>
    <row r="75" spans="39:57" ht="14.25" customHeight="1" x14ac:dyDescent="0.25">
      <c r="AM75" s="202"/>
      <c r="AN75" s="202"/>
      <c r="AO75" s="202"/>
      <c r="AP75" s="202"/>
      <c r="AQ75" s="202"/>
      <c r="AR75" s="202"/>
      <c r="AS75" s="202"/>
      <c r="AT75" s="202"/>
      <c r="AU75" s="202"/>
      <c r="AV75" s="202"/>
      <c r="AW75" s="202"/>
      <c r="AX75" s="202"/>
      <c r="AY75" s="202"/>
      <c r="AZ75" s="202"/>
      <c r="BA75" s="202"/>
      <c r="BB75" s="202"/>
      <c r="BC75" s="202"/>
      <c r="BD75" s="202"/>
      <c r="BE75" s="202"/>
    </row>
    <row r="76" spans="39:57" ht="14.25" customHeight="1" x14ac:dyDescent="0.25">
      <c r="AM76" s="202"/>
      <c r="AN76" s="202"/>
      <c r="AO76" s="202"/>
      <c r="AP76" s="202"/>
      <c r="AQ76" s="202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  <c r="BB76" s="202"/>
      <c r="BC76" s="202"/>
      <c r="BD76" s="202"/>
      <c r="BE76" s="202"/>
    </row>
    <row r="77" spans="39:57" ht="14.25" customHeight="1" x14ac:dyDescent="0.25">
      <c r="AM77" s="202"/>
      <c r="AN77" s="202"/>
      <c r="AO77" s="202"/>
      <c r="AP77" s="202"/>
      <c r="AQ77" s="202"/>
      <c r="AR77" s="202"/>
      <c r="AS77" s="202"/>
      <c r="AT77" s="202"/>
      <c r="AU77" s="202"/>
      <c r="AV77" s="202"/>
      <c r="AW77" s="202"/>
      <c r="AX77" s="202"/>
      <c r="AY77" s="202"/>
      <c r="AZ77" s="202"/>
      <c r="BA77" s="202"/>
      <c r="BB77" s="202"/>
      <c r="BC77" s="202"/>
      <c r="BD77" s="202"/>
      <c r="BE77" s="202"/>
    </row>
    <row r="78" spans="39:57" ht="14.25" customHeight="1" x14ac:dyDescent="0.25">
      <c r="AM78" s="202"/>
      <c r="AN78" s="202"/>
      <c r="AO78" s="202"/>
      <c r="AP78" s="202"/>
      <c r="AQ78" s="202"/>
      <c r="AR78" s="202"/>
      <c r="AS78" s="202"/>
      <c r="AT78" s="202"/>
      <c r="AU78" s="202"/>
      <c r="AV78" s="202"/>
      <c r="AW78" s="202"/>
      <c r="AX78" s="202"/>
      <c r="AY78" s="202"/>
      <c r="AZ78" s="202"/>
      <c r="BA78" s="202"/>
      <c r="BB78" s="202"/>
      <c r="BC78" s="202"/>
      <c r="BD78" s="202"/>
      <c r="BE78" s="202"/>
    </row>
    <row r="79" spans="39:57" ht="14.25" customHeight="1" x14ac:dyDescent="0.25">
      <c r="AM79" s="202"/>
      <c r="AN79" s="202"/>
      <c r="AO79" s="202"/>
      <c r="AP79" s="202"/>
      <c r="AQ79" s="202"/>
      <c r="AR79" s="202"/>
      <c r="AS79" s="202"/>
      <c r="AT79" s="202"/>
      <c r="AU79" s="202"/>
      <c r="AV79" s="202"/>
      <c r="AW79" s="202"/>
      <c r="AX79" s="202"/>
      <c r="AY79" s="202"/>
      <c r="AZ79" s="202"/>
      <c r="BA79" s="202"/>
      <c r="BB79" s="202"/>
      <c r="BC79" s="202"/>
      <c r="BD79" s="202"/>
      <c r="BE79" s="202"/>
    </row>
    <row r="80" spans="39:57" ht="14.25" customHeight="1" x14ac:dyDescent="0.25">
      <c r="AM80" s="202"/>
      <c r="AN80" s="202"/>
      <c r="AO80" s="202"/>
      <c r="AP80" s="202"/>
      <c r="AQ80" s="202"/>
      <c r="AR80" s="202"/>
      <c r="AS80" s="202"/>
      <c r="AT80" s="202"/>
      <c r="AU80" s="202"/>
      <c r="AV80" s="202"/>
      <c r="AW80" s="202"/>
      <c r="AX80" s="202"/>
      <c r="AY80" s="202"/>
      <c r="AZ80" s="202"/>
      <c r="BA80" s="202"/>
      <c r="BB80" s="202"/>
      <c r="BC80" s="202"/>
      <c r="BD80" s="202"/>
      <c r="BE80" s="202"/>
    </row>
    <row r="81" spans="39:57" ht="14.25" customHeight="1" x14ac:dyDescent="0.25">
      <c r="AM81" s="202"/>
      <c r="AN81" s="202"/>
      <c r="AO81" s="202"/>
      <c r="AP81" s="202"/>
      <c r="AQ81" s="202"/>
      <c r="AR81" s="202"/>
      <c r="AS81" s="202"/>
      <c r="AT81" s="202"/>
      <c r="AU81" s="202"/>
      <c r="AV81" s="202"/>
      <c r="AW81" s="202"/>
      <c r="AX81" s="202"/>
      <c r="AY81" s="202"/>
      <c r="AZ81" s="202"/>
      <c r="BA81" s="202"/>
      <c r="BB81" s="202"/>
      <c r="BC81" s="202"/>
      <c r="BD81" s="202"/>
      <c r="BE81" s="202"/>
    </row>
    <row r="82" spans="39:57" ht="14.25" customHeight="1" x14ac:dyDescent="0.25">
      <c r="AM82" s="202"/>
      <c r="AN82" s="202"/>
      <c r="AO82" s="202"/>
      <c r="AP82" s="202"/>
      <c r="AQ82" s="202"/>
      <c r="AR82" s="202"/>
      <c r="AS82" s="202"/>
      <c r="AT82" s="202"/>
      <c r="AU82" s="202"/>
      <c r="AV82" s="202"/>
      <c r="AW82" s="202"/>
      <c r="AX82" s="202"/>
      <c r="AY82" s="202"/>
      <c r="AZ82" s="202"/>
      <c r="BA82" s="202"/>
      <c r="BB82" s="202"/>
      <c r="BC82" s="202"/>
      <c r="BD82" s="202"/>
      <c r="BE82" s="202"/>
    </row>
    <row r="83" spans="39:57" ht="14.25" customHeight="1" x14ac:dyDescent="0.25">
      <c r="AM83" s="202"/>
      <c r="AN83" s="202"/>
      <c r="AO83" s="202"/>
      <c r="AP83" s="202"/>
      <c r="AQ83" s="202"/>
      <c r="AR83" s="202"/>
      <c r="AS83" s="202"/>
      <c r="AT83" s="202"/>
      <c r="AU83" s="202"/>
      <c r="AV83" s="202"/>
      <c r="AW83" s="202"/>
      <c r="AX83" s="202"/>
      <c r="AY83" s="202"/>
      <c r="AZ83" s="202"/>
      <c r="BA83" s="202"/>
      <c r="BB83" s="202"/>
      <c r="BC83" s="202"/>
      <c r="BD83" s="202"/>
      <c r="BE83" s="202"/>
    </row>
    <row r="84" spans="39:57" ht="14.25" customHeight="1" x14ac:dyDescent="0.25">
      <c r="AM84" s="202"/>
      <c r="AN84" s="202"/>
      <c r="AO84" s="202"/>
      <c r="AP84" s="202"/>
      <c r="AQ84" s="202"/>
      <c r="AR84" s="202"/>
      <c r="AS84" s="202"/>
      <c r="AT84" s="202"/>
      <c r="AU84" s="202"/>
      <c r="AV84" s="202"/>
      <c r="AW84" s="202"/>
      <c r="AX84" s="202"/>
      <c r="AY84" s="202"/>
      <c r="AZ84" s="202"/>
      <c r="BA84" s="202"/>
      <c r="BB84" s="202"/>
      <c r="BC84" s="202"/>
      <c r="BD84" s="202"/>
      <c r="BE84" s="202"/>
    </row>
    <row r="85" spans="39:57" ht="14.25" customHeight="1" x14ac:dyDescent="0.25">
      <c r="AM85" s="202"/>
      <c r="AN85" s="202"/>
      <c r="AO85" s="202"/>
      <c r="AP85" s="202"/>
      <c r="AQ85" s="202"/>
      <c r="AR85" s="202"/>
      <c r="AS85" s="202"/>
      <c r="AT85" s="202"/>
      <c r="AU85" s="202"/>
      <c r="AV85" s="202"/>
      <c r="AW85" s="202"/>
      <c r="AX85" s="202"/>
      <c r="AY85" s="202"/>
      <c r="AZ85" s="202"/>
      <c r="BA85" s="202"/>
      <c r="BB85" s="202"/>
      <c r="BC85" s="202"/>
      <c r="BD85" s="202"/>
      <c r="BE85" s="202"/>
    </row>
    <row r="86" spans="39:57" ht="14.25" customHeight="1" x14ac:dyDescent="0.25">
      <c r="AM86" s="202"/>
      <c r="AN86" s="202"/>
      <c r="AO86" s="202"/>
      <c r="AP86" s="202"/>
      <c r="AQ86" s="202"/>
      <c r="AR86" s="202"/>
      <c r="AS86" s="202"/>
      <c r="AT86" s="202"/>
      <c r="AU86" s="202"/>
      <c r="AV86" s="202"/>
      <c r="AW86" s="202"/>
      <c r="AX86" s="202"/>
      <c r="AY86" s="202"/>
      <c r="AZ86" s="202"/>
      <c r="BA86" s="202"/>
      <c r="BB86" s="202"/>
      <c r="BC86" s="202"/>
      <c r="BD86" s="202"/>
      <c r="BE86" s="202"/>
    </row>
    <row r="87" spans="39:57" ht="14.25" customHeight="1" x14ac:dyDescent="0.25">
      <c r="AM87" s="202"/>
      <c r="AN87" s="202"/>
      <c r="AO87" s="202"/>
      <c r="AP87" s="202"/>
      <c r="AQ87" s="202"/>
      <c r="AR87" s="202"/>
      <c r="AS87" s="202"/>
      <c r="AT87" s="202"/>
      <c r="AU87" s="202"/>
      <c r="AV87" s="202"/>
      <c r="AW87" s="202"/>
      <c r="AX87" s="202"/>
      <c r="AY87" s="202"/>
      <c r="AZ87" s="202"/>
      <c r="BA87" s="202"/>
      <c r="BB87" s="202"/>
      <c r="BC87" s="202"/>
      <c r="BD87" s="202"/>
      <c r="BE87" s="202"/>
    </row>
    <row r="88" spans="39:57" ht="14.25" customHeight="1" x14ac:dyDescent="0.25">
      <c r="AM88" s="202"/>
      <c r="AN88" s="202"/>
      <c r="AO88" s="202"/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2"/>
      <c r="BA88" s="202"/>
      <c r="BB88" s="202"/>
      <c r="BC88" s="202"/>
      <c r="BD88" s="202"/>
      <c r="BE88" s="202"/>
    </row>
    <row r="89" spans="39:57" ht="14.25" customHeight="1" x14ac:dyDescent="0.25">
      <c r="AM89" s="202"/>
      <c r="AN89" s="202"/>
      <c r="AO89" s="202"/>
      <c r="AP89" s="202"/>
      <c r="AQ89" s="202"/>
      <c r="AR89" s="202"/>
      <c r="AS89" s="202"/>
      <c r="AT89" s="202"/>
      <c r="AU89" s="202"/>
      <c r="AV89" s="202"/>
      <c r="AW89" s="202"/>
      <c r="AX89" s="202"/>
      <c r="AY89" s="202"/>
      <c r="AZ89" s="202"/>
      <c r="BA89" s="202"/>
      <c r="BB89" s="202"/>
      <c r="BC89" s="202"/>
      <c r="BD89" s="202"/>
      <c r="BE89" s="202"/>
    </row>
    <row r="90" spans="39:57" ht="14.25" customHeight="1" x14ac:dyDescent="0.25">
      <c r="AM90" s="202"/>
      <c r="AN90" s="202"/>
      <c r="AO90" s="202"/>
      <c r="AP90" s="202"/>
      <c r="AQ90" s="202"/>
      <c r="AR90" s="202"/>
      <c r="AS90" s="202"/>
      <c r="AT90" s="202"/>
      <c r="AU90" s="202"/>
      <c r="AV90" s="202"/>
      <c r="AW90" s="202"/>
      <c r="AX90" s="202"/>
      <c r="AY90" s="202"/>
      <c r="AZ90" s="202"/>
      <c r="BA90" s="202"/>
      <c r="BB90" s="202"/>
      <c r="BC90" s="202"/>
      <c r="BD90" s="202"/>
      <c r="BE90" s="202"/>
    </row>
    <row r="91" spans="39:57" ht="14.25" customHeight="1" x14ac:dyDescent="0.25">
      <c r="AM91" s="202"/>
      <c r="AN91" s="202"/>
      <c r="AO91" s="202"/>
      <c r="AP91" s="202"/>
      <c r="AQ91" s="202"/>
      <c r="AR91" s="202"/>
      <c r="AS91" s="202"/>
      <c r="AT91" s="202"/>
      <c r="AU91" s="202"/>
      <c r="AV91" s="202"/>
      <c r="AW91" s="202"/>
      <c r="AX91" s="202"/>
      <c r="AY91" s="202"/>
      <c r="AZ91" s="202"/>
      <c r="BA91" s="202"/>
      <c r="BB91" s="202"/>
      <c r="BC91" s="202"/>
      <c r="BD91" s="202"/>
      <c r="BE91" s="202"/>
    </row>
    <row r="92" spans="39:57" ht="14.25" customHeight="1" x14ac:dyDescent="0.25">
      <c r="AM92" s="202"/>
      <c r="AN92" s="202"/>
      <c r="AO92" s="202"/>
      <c r="AP92" s="202"/>
      <c r="AQ92" s="202"/>
      <c r="AR92" s="202"/>
      <c r="AS92" s="202"/>
      <c r="AT92" s="202"/>
      <c r="AU92" s="202"/>
      <c r="AV92" s="202"/>
      <c r="AW92" s="202"/>
      <c r="AX92" s="202"/>
      <c r="AY92" s="202"/>
      <c r="AZ92" s="202"/>
      <c r="BA92" s="202"/>
      <c r="BB92" s="202"/>
      <c r="BC92" s="202"/>
      <c r="BD92" s="202"/>
      <c r="BE92" s="202"/>
    </row>
    <row r="93" spans="39:57" ht="14.25" customHeight="1" x14ac:dyDescent="0.25">
      <c r="AM93" s="202"/>
      <c r="AN93" s="202"/>
      <c r="AO93" s="202"/>
      <c r="AP93" s="202"/>
      <c r="AQ93" s="202"/>
      <c r="AR93" s="202"/>
      <c r="AS93" s="202"/>
      <c r="AT93" s="202"/>
      <c r="AU93" s="202"/>
      <c r="AV93" s="202"/>
      <c r="AW93" s="202"/>
      <c r="AX93" s="202"/>
      <c r="AY93" s="202"/>
      <c r="AZ93" s="202"/>
      <c r="BA93" s="202"/>
      <c r="BB93" s="202"/>
      <c r="BC93" s="202"/>
      <c r="BD93" s="202"/>
      <c r="BE93" s="202"/>
    </row>
    <row r="94" spans="39:57" ht="14.25" customHeight="1" x14ac:dyDescent="0.25">
      <c r="AM94" s="202"/>
      <c r="AN94" s="202"/>
      <c r="AO94" s="202"/>
      <c r="AP94" s="202"/>
      <c r="AQ94" s="202"/>
      <c r="AR94" s="202"/>
      <c r="AS94" s="202"/>
      <c r="AT94" s="202"/>
      <c r="AU94" s="202"/>
      <c r="AV94" s="202"/>
      <c r="AW94" s="202"/>
      <c r="AX94" s="202"/>
      <c r="AY94" s="202"/>
      <c r="AZ94" s="202"/>
      <c r="BA94" s="202"/>
      <c r="BB94" s="202"/>
      <c r="BC94" s="202"/>
      <c r="BD94" s="202"/>
      <c r="BE94" s="202"/>
    </row>
    <row r="95" spans="39:57" ht="14.25" customHeight="1" x14ac:dyDescent="0.25">
      <c r="AM95" s="202"/>
      <c r="AN95" s="202"/>
      <c r="AO95" s="202"/>
      <c r="AP95" s="202"/>
      <c r="AQ95" s="202"/>
      <c r="AR95" s="202"/>
      <c r="AS95" s="202"/>
      <c r="AT95" s="202"/>
      <c r="AU95" s="202"/>
      <c r="AV95" s="202"/>
      <c r="AW95" s="202"/>
      <c r="AX95" s="202"/>
      <c r="AY95" s="202"/>
      <c r="AZ95" s="202"/>
      <c r="BA95" s="202"/>
      <c r="BB95" s="202"/>
      <c r="BC95" s="202"/>
      <c r="BD95" s="202"/>
      <c r="BE95" s="202"/>
    </row>
    <row r="96" spans="39:57" ht="14.25" customHeight="1" x14ac:dyDescent="0.25">
      <c r="AM96" s="202"/>
      <c r="AN96" s="202"/>
      <c r="AO96" s="202"/>
      <c r="AP96" s="202"/>
      <c r="AQ96" s="202"/>
      <c r="AR96" s="202"/>
      <c r="AS96" s="202"/>
      <c r="AT96" s="202"/>
      <c r="AU96" s="202"/>
      <c r="AV96" s="202"/>
      <c r="AW96" s="202"/>
      <c r="AX96" s="202"/>
      <c r="AY96" s="202"/>
      <c r="AZ96" s="202"/>
      <c r="BA96" s="202"/>
      <c r="BB96" s="202"/>
      <c r="BC96" s="202"/>
      <c r="BD96" s="202"/>
      <c r="BE96" s="202"/>
    </row>
    <row r="97" spans="39:57" ht="14.25" customHeight="1" x14ac:dyDescent="0.25">
      <c r="AM97" s="202"/>
      <c r="AN97" s="202"/>
      <c r="AO97" s="202"/>
      <c r="AP97" s="202"/>
      <c r="AQ97" s="202"/>
      <c r="AR97" s="202"/>
      <c r="AS97" s="202"/>
      <c r="AT97" s="202"/>
      <c r="AU97" s="202"/>
      <c r="AV97" s="202"/>
      <c r="AW97" s="202"/>
      <c r="AX97" s="202"/>
      <c r="AY97" s="202"/>
      <c r="AZ97" s="202"/>
      <c r="BA97" s="202"/>
      <c r="BB97" s="202"/>
      <c r="BC97" s="202"/>
      <c r="BD97" s="202"/>
      <c r="BE97" s="202"/>
    </row>
    <row r="98" spans="39:57" ht="14.25" customHeight="1" x14ac:dyDescent="0.25">
      <c r="AM98" s="202"/>
      <c r="AN98" s="202"/>
      <c r="AO98" s="202"/>
      <c r="AP98" s="202"/>
      <c r="AQ98" s="202"/>
      <c r="AR98" s="202"/>
      <c r="AS98" s="202"/>
      <c r="AT98" s="202"/>
      <c r="AU98" s="202"/>
      <c r="AV98" s="202"/>
      <c r="AW98" s="202"/>
      <c r="AX98" s="202"/>
      <c r="AY98" s="202"/>
      <c r="AZ98" s="202"/>
      <c r="BA98" s="202"/>
      <c r="BB98" s="202"/>
      <c r="BC98" s="202"/>
      <c r="BD98" s="202"/>
      <c r="BE98" s="202"/>
    </row>
    <row r="99" spans="39:57" ht="14.25" customHeight="1" x14ac:dyDescent="0.25">
      <c r="AM99" s="202"/>
      <c r="AN99" s="202"/>
      <c r="AO99" s="202"/>
      <c r="AP99" s="202"/>
      <c r="AQ99" s="202"/>
      <c r="AR99" s="202"/>
      <c r="AS99" s="202"/>
      <c r="AT99" s="202"/>
      <c r="AU99" s="202"/>
      <c r="AV99" s="202"/>
      <c r="AW99" s="202"/>
      <c r="AX99" s="202"/>
      <c r="AY99" s="202"/>
      <c r="AZ99" s="202"/>
      <c r="BA99" s="202"/>
      <c r="BB99" s="202"/>
      <c r="BC99" s="202"/>
      <c r="BD99" s="202"/>
      <c r="BE99" s="202"/>
    </row>
    <row r="100" spans="39:57" ht="14.25" customHeight="1" x14ac:dyDescent="0.25">
      <c r="AM100" s="202"/>
      <c r="AN100" s="202"/>
      <c r="AO100" s="202"/>
      <c r="AP100" s="202"/>
      <c r="AQ100" s="202"/>
      <c r="AR100" s="202"/>
      <c r="AS100" s="202"/>
      <c r="AT100" s="202"/>
      <c r="AU100" s="202"/>
      <c r="AV100" s="202"/>
      <c r="AW100" s="202"/>
      <c r="AX100" s="202"/>
      <c r="AY100" s="202"/>
      <c r="AZ100" s="202"/>
      <c r="BA100" s="202"/>
      <c r="BB100" s="202"/>
      <c r="BC100" s="202"/>
      <c r="BD100" s="202"/>
      <c r="BE100" s="202"/>
    </row>
    <row r="101" spans="39:57" ht="14.25" customHeight="1" x14ac:dyDescent="0.25">
      <c r="AM101" s="202"/>
      <c r="AN101" s="202"/>
      <c r="AO101" s="202"/>
      <c r="AP101" s="202"/>
      <c r="AQ101" s="202"/>
      <c r="AR101" s="202"/>
      <c r="AS101" s="202"/>
      <c r="AT101" s="202"/>
      <c r="AU101" s="202"/>
      <c r="AV101" s="202"/>
      <c r="AW101" s="202"/>
      <c r="AX101" s="202"/>
      <c r="AY101" s="202"/>
      <c r="AZ101" s="202"/>
      <c r="BA101" s="202"/>
      <c r="BB101" s="202"/>
      <c r="BC101" s="202"/>
      <c r="BD101" s="202"/>
      <c r="BE101" s="202"/>
    </row>
    <row r="102" spans="39:57" ht="14.25" customHeight="1" x14ac:dyDescent="0.25">
      <c r="AM102" s="202"/>
      <c r="AN102" s="202"/>
      <c r="AO102" s="202"/>
      <c r="AP102" s="202"/>
      <c r="AQ102" s="202"/>
      <c r="AR102" s="202"/>
      <c r="AS102" s="202"/>
      <c r="AT102" s="202"/>
      <c r="AU102" s="202"/>
      <c r="AV102" s="202"/>
      <c r="AW102" s="202"/>
      <c r="AX102" s="202"/>
      <c r="AY102" s="202"/>
      <c r="AZ102" s="202"/>
      <c r="BA102" s="202"/>
      <c r="BB102" s="202"/>
      <c r="BC102" s="202"/>
      <c r="BD102" s="202"/>
      <c r="BE102" s="202"/>
    </row>
    <row r="103" spans="39:57" ht="14.25" customHeight="1" x14ac:dyDescent="0.25">
      <c r="AM103" s="202"/>
      <c r="AN103" s="202"/>
      <c r="AO103" s="202"/>
      <c r="AP103" s="202"/>
      <c r="AQ103" s="202"/>
      <c r="AR103" s="202"/>
      <c r="AS103" s="202"/>
      <c r="AT103" s="202"/>
      <c r="AU103" s="202"/>
      <c r="AV103" s="202"/>
      <c r="AW103" s="202"/>
      <c r="AX103" s="202"/>
      <c r="AY103" s="202"/>
      <c r="AZ103" s="202"/>
      <c r="BA103" s="202"/>
      <c r="BB103" s="202"/>
      <c r="BC103" s="202"/>
      <c r="BD103" s="202"/>
      <c r="BE103" s="202"/>
    </row>
    <row r="104" spans="39:57" ht="14.25" customHeight="1" x14ac:dyDescent="0.25">
      <c r="AM104" s="202"/>
      <c r="AN104" s="202"/>
      <c r="AO104" s="202"/>
      <c r="AP104" s="202"/>
      <c r="AQ104" s="202"/>
      <c r="AR104" s="202"/>
      <c r="AS104" s="202"/>
      <c r="AT104" s="202"/>
      <c r="AU104" s="202"/>
      <c r="AV104" s="202"/>
      <c r="AW104" s="202"/>
      <c r="AX104" s="202"/>
      <c r="AY104" s="202"/>
      <c r="AZ104" s="202"/>
      <c r="BA104" s="202"/>
      <c r="BB104" s="202"/>
      <c r="BC104" s="202"/>
      <c r="BD104" s="202"/>
      <c r="BE104" s="202"/>
    </row>
    <row r="105" spans="39:57" ht="14.25" customHeight="1" x14ac:dyDescent="0.25">
      <c r="AM105" s="202"/>
      <c r="AN105" s="202"/>
      <c r="AO105" s="202"/>
      <c r="AP105" s="202"/>
      <c r="AQ105" s="202"/>
      <c r="AR105" s="202"/>
      <c r="AS105" s="202"/>
      <c r="AT105" s="202"/>
      <c r="AU105" s="202"/>
      <c r="AV105" s="202"/>
      <c r="AW105" s="202"/>
      <c r="AX105" s="202"/>
      <c r="AY105" s="202"/>
      <c r="AZ105" s="202"/>
      <c r="BA105" s="202"/>
      <c r="BB105" s="202"/>
      <c r="BC105" s="202"/>
      <c r="BD105" s="202"/>
      <c r="BE105" s="202"/>
    </row>
    <row r="106" spans="39:57" ht="14.25" customHeight="1" x14ac:dyDescent="0.25">
      <c r="AM106" s="202"/>
      <c r="AN106" s="202"/>
      <c r="AO106" s="202"/>
      <c r="AP106" s="202"/>
      <c r="AQ106" s="202"/>
      <c r="AR106" s="202"/>
      <c r="AS106" s="202"/>
      <c r="AT106" s="202"/>
      <c r="AU106" s="202"/>
      <c r="AV106" s="202"/>
      <c r="AW106" s="202"/>
      <c r="AX106" s="202"/>
      <c r="AY106" s="202"/>
      <c r="AZ106" s="202"/>
      <c r="BA106" s="202"/>
      <c r="BB106" s="202"/>
      <c r="BC106" s="202"/>
      <c r="BD106" s="202"/>
      <c r="BE106" s="202"/>
    </row>
    <row r="107" spans="39:57" ht="14.25" customHeight="1" x14ac:dyDescent="0.25">
      <c r="AM107" s="202"/>
      <c r="AN107" s="202"/>
      <c r="AO107" s="202"/>
      <c r="AP107" s="202"/>
      <c r="AQ107" s="202"/>
      <c r="AR107" s="202"/>
      <c r="AS107" s="202"/>
      <c r="AT107" s="202"/>
      <c r="AU107" s="202"/>
      <c r="AV107" s="202"/>
      <c r="AW107" s="202"/>
      <c r="AX107" s="202"/>
      <c r="AY107" s="202"/>
      <c r="AZ107" s="202"/>
      <c r="BA107" s="202"/>
      <c r="BB107" s="202"/>
      <c r="BC107" s="202"/>
      <c r="BD107" s="202"/>
      <c r="BE107" s="202"/>
    </row>
    <row r="108" spans="39:57" ht="14.25" customHeight="1" x14ac:dyDescent="0.25">
      <c r="AM108" s="202"/>
      <c r="AN108" s="202"/>
      <c r="AO108" s="202"/>
      <c r="AP108" s="202"/>
      <c r="AQ108" s="202"/>
      <c r="AR108" s="202"/>
      <c r="AS108" s="202"/>
      <c r="AT108" s="202"/>
      <c r="AU108" s="202"/>
      <c r="AV108" s="202"/>
      <c r="AW108" s="202"/>
      <c r="AX108" s="202"/>
      <c r="AY108" s="202"/>
      <c r="AZ108" s="202"/>
      <c r="BA108" s="202"/>
      <c r="BB108" s="202"/>
      <c r="BC108" s="202"/>
      <c r="BD108" s="202"/>
      <c r="BE108" s="202"/>
    </row>
    <row r="109" spans="39:57" ht="14.25" customHeight="1" x14ac:dyDescent="0.25">
      <c r="AM109" s="202"/>
      <c r="AN109" s="202"/>
      <c r="AO109" s="202"/>
      <c r="AP109" s="202"/>
      <c r="AQ109" s="202"/>
      <c r="AR109" s="202"/>
      <c r="AS109" s="202"/>
      <c r="AT109" s="202"/>
      <c r="AU109" s="202"/>
      <c r="AV109" s="202"/>
      <c r="AW109" s="202"/>
      <c r="AX109" s="202"/>
      <c r="AY109" s="202"/>
      <c r="AZ109" s="202"/>
      <c r="BA109" s="202"/>
      <c r="BB109" s="202"/>
      <c r="BC109" s="202"/>
      <c r="BD109" s="202"/>
      <c r="BE109" s="202"/>
    </row>
    <row r="110" spans="39:57" ht="14.25" customHeight="1" x14ac:dyDescent="0.25">
      <c r="AM110" s="202"/>
      <c r="AN110" s="202"/>
      <c r="AO110" s="202"/>
      <c r="AP110" s="202"/>
      <c r="AQ110" s="202"/>
      <c r="AR110" s="202"/>
      <c r="AS110" s="202"/>
      <c r="AT110" s="202"/>
      <c r="AU110" s="202"/>
      <c r="AV110" s="202"/>
      <c r="AW110" s="202"/>
      <c r="AX110" s="202"/>
      <c r="AY110" s="202"/>
      <c r="AZ110" s="202"/>
      <c r="BA110" s="202"/>
      <c r="BB110" s="202"/>
      <c r="BC110" s="202"/>
      <c r="BD110" s="202"/>
      <c r="BE110" s="202"/>
    </row>
    <row r="111" spans="39:57" ht="14.25" customHeight="1" x14ac:dyDescent="0.25">
      <c r="AM111" s="202"/>
      <c r="AN111" s="202"/>
      <c r="AO111" s="202"/>
      <c r="AP111" s="202"/>
      <c r="AQ111" s="202"/>
      <c r="AR111" s="202"/>
      <c r="AS111" s="202"/>
      <c r="AT111" s="202"/>
      <c r="AU111" s="202"/>
      <c r="AV111" s="202"/>
      <c r="AW111" s="202"/>
      <c r="AX111" s="202"/>
      <c r="AY111" s="202"/>
      <c r="AZ111" s="202"/>
      <c r="BA111" s="202"/>
      <c r="BB111" s="202"/>
      <c r="BC111" s="202"/>
      <c r="BD111" s="202"/>
      <c r="BE111" s="202"/>
    </row>
    <row r="112" spans="39:57" ht="14.25" customHeight="1" x14ac:dyDescent="0.25">
      <c r="AM112" s="202"/>
      <c r="AN112" s="202"/>
      <c r="AO112" s="202"/>
      <c r="AP112" s="202"/>
      <c r="AQ112" s="202"/>
      <c r="AR112" s="202"/>
      <c r="AS112" s="202"/>
      <c r="AT112" s="202"/>
      <c r="AU112" s="202"/>
      <c r="AV112" s="202"/>
      <c r="AW112" s="202"/>
      <c r="AX112" s="202"/>
      <c r="AY112" s="202"/>
      <c r="AZ112" s="202"/>
      <c r="BA112" s="202"/>
      <c r="BB112" s="202"/>
      <c r="BC112" s="202"/>
      <c r="BD112" s="202"/>
      <c r="BE112" s="202"/>
    </row>
    <row r="113" spans="39:57" ht="14.25" customHeight="1" x14ac:dyDescent="0.25">
      <c r="AM113" s="202"/>
      <c r="AN113" s="202"/>
      <c r="AO113" s="202"/>
      <c r="AP113" s="202"/>
      <c r="AQ113" s="202"/>
      <c r="AR113" s="202"/>
      <c r="AS113" s="202"/>
      <c r="AT113" s="202"/>
      <c r="AU113" s="202"/>
      <c r="AV113" s="202"/>
      <c r="AW113" s="202"/>
      <c r="AX113" s="202"/>
      <c r="AY113" s="202"/>
      <c r="AZ113" s="202"/>
      <c r="BA113" s="202"/>
      <c r="BB113" s="202"/>
      <c r="BC113" s="202"/>
      <c r="BD113" s="202"/>
      <c r="BE113" s="202"/>
    </row>
    <row r="114" spans="39:57" ht="14.25" customHeight="1" x14ac:dyDescent="0.25">
      <c r="AM114" s="202"/>
      <c r="AN114" s="202"/>
      <c r="AO114" s="202"/>
      <c r="AP114" s="202"/>
      <c r="AQ114" s="202"/>
      <c r="AR114" s="202"/>
      <c r="AS114" s="202"/>
      <c r="AT114" s="202"/>
      <c r="AU114" s="202"/>
      <c r="AV114" s="202"/>
      <c r="AW114" s="202"/>
      <c r="AX114" s="202"/>
      <c r="AY114" s="202"/>
      <c r="AZ114" s="202"/>
      <c r="BA114" s="202"/>
      <c r="BB114" s="202"/>
      <c r="BC114" s="202"/>
      <c r="BD114" s="202"/>
      <c r="BE114" s="202"/>
    </row>
    <row r="115" spans="39:57" ht="14.25" customHeight="1" x14ac:dyDescent="0.25">
      <c r="AM115" s="202"/>
      <c r="AN115" s="202"/>
      <c r="AO115" s="202"/>
      <c r="AP115" s="202"/>
      <c r="AQ115" s="202"/>
      <c r="AR115" s="202"/>
      <c r="AS115" s="202"/>
      <c r="AT115" s="202"/>
      <c r="AU115" s="202"/>
      <c r="AV115" s="202"/>
      <c r="AW115" s="202"/>
      <c r="AX115" s="202"/>
      <c r="AY115" s="202"/>
      <c r="AZ115" s="202"/>
      <c r="BA115" s="202"/>
      <c r="BB115" s="202"/>
      <c r="BC115" s="202"/>
      <c r="BD115" s="202"/>
      <c r="BE115" s="202"/>
    </row>
    <row r="116" spans="39:57" ht="14.25" customHeight="1" x14ac:dyDescent="0.25">
      <c r="AM116" s="202"/>
      <c r="AN116" s="202"/>
      <c r="AO116" s="202"/>
      <c r="AP116" s="202"/>
      <c r="AQ116" s="202"/>
      <c r="AR116" s="202"/>
      <c r="AS116" s="202"/>
      <c r="AT116" s="202"/>
      <c r="AU116" s="202"/>
      <c r="AV116" s="202"/>
      <c r="AW116" s="202"/>
      <c r="AX116" s="202"/>
      <c r="AY116" s="202"/>
      <c r="AZ116" s="202"/>
      <c r="BA116" s="202"/>
      <c r="BB116" s="202"/>
      <c r="BC116" s="202"/>
      <c r="BD116" s="202"/>
      <c r="BE116" s="202"/>
    </row>
    <row r="117" spans="39:57" ht="14.25" customHeight="1" x14ac:dyDescent="0.25">
      <c r="AM117" s="202"/>
      <c r="AN117" s="202"/>
      <c r="AO117" s="202"/>
      <c r="AP117" s="202"/>
      <c r="AQ117" s="202"/>
      <c r="AR117" s="202"/>
      <c r="AS117" s="202"/>
      <c r="AT117" s="202"/>
      <c r="AU117" s="202"/>
      <c r="AV117" s="202"/>
      <c r="AW117" s="202"/>
      <c r="AX117" s="202"/>
      <c r="AY117" s="202"/>
      <c r="AZ117" s="202"/>
      <c r="BA117" s="202"/>
      <c r="BB117" s="202"/>
      <c r="BC117" s="202"/>
      <c r="BD117" s="202"/>
      <c r="BE117" s="202"/>
    </row>
    <row r="118" spans="39:57" ht="14.25" customHeight="1" x14ac:dyDescent="0.25">
      <c r="AM118" s="202"/>
      <c r="AN118" s="202"/>
      <c r="AO118" s="202"/>
      <c r="AP118" s="202"/>
      <c r="AQ118" s="202"/>
      <c r="AR118" s="202"/>
      <c r="AS118" s="202"/>
      <c r="AT118" s="202"/>
      <c r="AU118" s="202"/>
      <c r="AV118" s="202"/>
      <c r="AW118" s="202"/>
      <c r="AX118" s="202"/>
      <c r="AY118" s="202"/>
      <c r="AZ118" s="202"/>
      <c r="BA118" s="202"/>
      <c r="BB118" s="202"/>
      <c r="BC118" s="202"/>
      <c r="BD118" s="202"/>
      <c r="BE118" s="202"/>
    </row>
    <row r="119" spans="39:57" ht="14.25" customHeight="1" x14ac:dyDescent="0.25">
      <c r="AM119" s="202"/>
      <c r="AN119" s="202"/>
      <c r="AO119" s="202"/>
      <c r="AP119" s="202"/>
      <c r="AQ119" s="202"/>
      <c r="AR119" s="202"/>
      <c r="AS119" s="202"/>
      <c r="AT119" s="202"/>
      <c r="AU119" s="202"/>
      <c r="AV119" s="202"/>
      <c r="AW119" s="202"/>
      <c r="AX119" s="202"/>
      <c r="AY119" s="202"/>
      <c r="AZ119" s="202"/>
      <c r="BA119" s="202"/>
      <c r="BB119" s="202"/>
      <c r="BC119" s="202"/>
      <c r="BD119" s="202"/>
      <c r="BE119" s="202"/>
    </row>
    <row r="120" spans="39:57" ht="14.25" customHeight="1" x14ac:dyDescent="0.25">
      <c r="AM120" s="202"/>
      <c r="AN120" s="202"/>
      <c r="AO120" s="202"/>
      <c r="AP120" s="202"/>
      <c r="AQ120" s="202"/>
      <c r="AR120" s="202"/>
      <c r="AS120" s="202"/>
      <c r="AT120" s="202"/>
      <c r="AU120" s="202"/>
      <c r="AV120" s="202"/>
      <c r="AW120" s="202"/>
      <c r="AX120" s="202"/>
      <c r="AY120" s="202"/>
      <c r="AZ120" s="202"/>
      <c r="BA120" s="202"/>
      <c r="BB120" s="202"/>
      <c r="BC120" s="202"/>
      <c r="BD120" s="202"/>
      <c r="BE120" s="202"/>
    </row>
    <row r="121" spans="39:57" ht="14.25" customHeight="1" x14ac:dyDescent="0.25">
      <c r="AM121" s="202"/>
      <c r="AN121" s="202"/>
      <c r="AO121" s="202"/>
      <c r="AP121" s="202"/>
      <c r="AQ121" s="202"/>
      <c r="AR121" s="202"/>
      <c r="AS121" s="202"/>
      <c r="AT121" s="202"/>
      <c r="AU121" s="202"/>
      <c r="AV121" s="202"/>
      <c r="AW121" s="202"/>
      <c r="AX121" s="202"/>
      <c r="AY121" s="202"/>
      <c r="AZ121" s="202"/>
      <c r="BA121" s="202"/>
      <c r="BB121" s="202"/>
      <c r="BC121" s="202"/>
      <c r="BD121" s="202"/>
      <c r="BE121" s="202"/>
    </row>
    <row r="122" spans="39:57" ht="14.25" customHeight="1" x14ac:dyDescent="0.25">
      <c r="AM122" s="202"/>
      <c r="AN122" s="202"/>
      <c r="AO122" s="202"/>
      <c r="AP122" s="202"/>
      <c r="AQ122" s="202"/>
      <c r="AR122" s="202"/>
      <c r="AS122" s="202"/>
      <c r="AT122" s="202"/>
      <c r="AU122" s="202"/>
      <c r="AV122" s="202"/>
      <c r="AW122" s="202"/>
      <c r="AX122" s="202"/>
      <c r="AY122" s="202"/>
      <c r="AZ122" s="202"/>
      <c r="BA122" s="202"/>
      <c r="BB122" s="202"/>
      <c r="BC122" s="202"/>
      <c r="BD122" s="202"/>
      <c r="BE122" s="202"/>
    </row>
    <row r="123" spans="39:57" ht="14.25" customHeight="1" x14ac:dyDescent="0.25">
      <c r="AM123" s="202"/>
      <c r="AN123" s="202"/>
      <c r="AO123" s="202"/>
      <c r="AP123" s="202"/>
      <c r="AQ123" s="202"/>
      <c r="AR123" s="202"/>
      <c r="AS123" s="202"/>
      <c r="AT123" s="202"/>
      <c r="AU123" s="202"/>
      <c r="AV123" s="202"/>
      <c r="AW123" s="202"/>
      <c r="AX123" s="202"/>
      <c r="AY123" s="202"/>
      <c r="AZ123" s="202"/>
      <c r="BA123" s="202"/>
      <c r="BB123" s="202"/>
      <c r="BC123" s="202"/>
      <c r="BD123" s="202"/>
      <c r="BE123" s="202"/>
    </row>
    <row r="124" spans="39:57" ht="14.25" customHeight="1" x14ac:dyDescent="0.25">
      <c r="AM124" s="202"/>
      <c r="AN124" s="202"/>
      <c r="AO124" s="202"/>
      <c r="AP124" s="202"/>
      <c r="AQ124" s="202"/>
      <c r="AR124" s="202"/>
      <c r="AS124" s="202"/>
      <c r="AT124" s="202"/>
      <c r="AU124" s="202"/>
      <c r="AV124" s="202"/>
      <c r="AW124" s="202"/>
      <c r="AX124" s="202"/>
      <c r="AY124" s="202"/>
      <c r="AZ124" s="202"/>
      <c r="BA124" s="202"/>
      <c r="BB124" s="202"/>
      <c r="BC124" s="202"/>
      <c r="BD124" s="202"/>
      <c r="BE124" s="202"/>
    </row>
    <row r="125" spans="39:57" ht="14.25" customHeight="1" x14ac:dyDescent="0.25">
      <c r="AM125" s="202"/>
      <c r="AN125" s="202"/>
      <c r="AO125" s="202"/>
      <c r="AP125" s="202"/>
      <c r="AQ125" s="202"/>
      <c r="AR125" s="202"/>
      <c r="AS125" s="202"/>
      <c r="AT125" s="202"/>
      <c r="AU125" s="202"/>
      <c r="AV125" s="202"/>
      <c r="AW125" s="202"/>
      <c r="AX125" s="202"/>
      <c r="AY125" s="202"/>
      <c r="AZ125" s="202"/>
      <c r="BA125" s="202"/>
      <c r="BB125" s="202"/>
      <c r="BC125" s="202"/>
      <c r="BD125" s="202"/>
      <c r="BE125" s="202"/>
    </row>
    <row r="126" spans="39:57" ht="14.25" customHeight="1" x14ac:dyDescent="0.25">
      <c r="AM126" s="202"/>
      <c r="AN126" s="202"/>
      <c r="AO126" s="202"/>
      <c r="AP126" s="202"/>
      <c r="AQ126" s="202"/>
      <c r="AR126" s="202"/>
      <c r="AS126" s="202"/>
      <c r="AT126" s="202"/>
      <c r="AU126" s="202"/>
      <c r="AV126" s="202"/>
      <c r="AW126" s="202"/>
      <c r="AX126" s="202"/>
      <c r="AY126" s="202"/>
      <c r="AZ126" s="202"/>
      <c r="BA126" s="202"/>
      <c r="BB126" s="202"/>
      <c r="BC126" s="202"/>
      <c r="BD126" s="202"/>
      <c r="BE126" s="202"/>
    </row>
    <row r="127" spans="39:57" ht="14.25" customHeight="1" x14ac:dyDescent="0.25">
      <c r="AM127" s="202"/>
      <c r="AN127" s="202"/>
      <c r="AO127" s="202"/>
      <c r="AP127" s="202"/>
      <c r="AQ127" s="202"/>
      <c r="AR127" s="202"/>
      <c r="AS127" s="202"/>
      <c r="AT127" s="202"/>
      <c r="AU127" s="202"/>
      <c r="AV127" s="202"/>
      <c r="AW127" s="202"/>
      <c r="AX127" s="202"/>
      <c r="AY127" s="202"/>
      <c r="AZ127" s="202"/>
      <c r="BA127" s="202"/>
      <c r="BB127" s="202"/>
      <c r="BC127" s="202"/>
      <c r="BD127" s="202"/>
      <c r="BE127" s="202"/>
    </row>
    <row r="128" spans="39:57" ht="14.25" customHeight="1" x14ac:dyDescent="0.25">
      <c r="AM128" s="202"/>
      <c r="AN128" s="202"/>
      <c r="AO128" s="202"/>
      <c r="AP128" s="202"/>
      <c r="AQ128" s="202"/>
      <c r="AR128" s="202"/>
      <c r="AS128" s="202"/>
      <c r="AT128" s="202"/>
      <c r="AU128" s="202"/>
      <c r="AV128" s="202"/>
      <c r="AW128" s="202"/>
      <c r="AX128" s="202"/>
      <c r="AY128" s="202"/>
      <c r="AZ128" s="202"/>
      <c r="BA128" s="202"/>
      <c r="BB128" s="202"/>
      <c r="BC128" s="202"/>
      <c r="BD128" s="202"/>
      <c r="BE128" s="202"/>
    </row>
    <row r="129" spans="39:57" ht="14.25" customHeight="1" x14ac:dyDescent="0.25">
      <c r="AM129" s="202"/>
      <c r="AN129" s="202"/>
      <c r="AO129" s="202"/>
      <c r="AP129" s="202"/>
      <c r="AQ129" s="202"/>
      <c r="AR129" s="202"/>
      <c r="AS129" s="202"/>
      <c r="AT129" s="202"/>
      <c r="AU129" s="202"/>
      <c r="AV129" s="202"/>
      <c r="AW129" s="202"/>
      <c r="AX129" s="202"/>
      <c r="AY129" s="202"/>
      <c r="AZ129" s="202"/>
      <c r="BA129" s="202"/>
      <c r="BB129" s="202"/>
      <c r="BC129" s="202"/>
      <c r="BD129" s="202"/>
      <c r="BE129" s="202"/>
    </row>
    <row r="130" spans="39:57" ht="14.25" customHeight="1" x14ac:dyDescent="0.25">
      <c r="AM130" s="202"/>
      <c r="AN130" s="202"/>
      <c r="AO130" s="202"/>
      <c r="AP130" s="202"/>
      <c r="AQ130" s="202"/>
      <c r="AR130" s="202"/>
      <c r="AS130" s="202"/>
      <c r="AT130" s="202"/>
      <c r="AU130" s="202"/>
      <c r="AV130" s="202"/>
      <c r="AW130" s="202"/>
      <c r="AX130" s="202"/>
      <c r="AY130" s="202"/>
      <c r="AZ130" s="202"/>
      <c r="BA130" s="202"/>
      <c r="BB130" s="202"/>
      <c r="BC130" s="202"/>
      <c r="BD130" s="202"/>
      <c r="BE130" s="202"/>
    </row>
    <row r="131" spans="39:57" ht="14.25" customHeight="1" x14ac:dyDescent="0.25">
      <c r="AM131" s="202"/>
      <c r="AN131" s="202"/>
      <c r="AO131" s="202"/>
      <c r="AP131" s="202"/>
      <c r="AQ131" s="202"/>
      <c r="AR131" s="202"/>
      <c r="AS131" s="202"/>
      <c r="AT131" s="202"/>
      <c r="AU131" s="202"/>
      <c r="AV131" s="202"/>
      <c r="AW131" s="202"/>
      <c r="AX131" s="202"/>
      <c r="AY131" s="202"/>
      <c r="AZ131" s="202"/>
      <c r="BA131" s="202"/>
      <c r="BB131" s="202"/>
      <c r="BC131" s="202"/>
      <c r="BD131" s="202"/>
      <c r="BE131" s="202"/>
    </row>
    <row r="132" spans="39:57" ht="14.25" customHeight="1" x14ac:dyDescent="0.25">
      <c r="AM132" s="202"/>
      <c r="AN132" s="202"/>
      <c r="AO132" s="202"/>
      <c r="AP132" s="202"/>
      <c r="AQ132" s="202"/>
      <c r="AR132" s="202"/>
      <c r="AS132" s="202"/>
      <c r="AT132" s="202"/>
      <c r="AU132" s="202"/>
      <c r="AV132" s="202"/>
      <c r="AW132" s="202"/>
      <c r="AX132" s="202"/>
      <c r="AY132" s="202"/>
      <c r="AZ132" s="202"/>
      <c r="BA132" s="202"/>
      <c r="BB132" s="202"/>
      <c r="BC132" s="202"/>
      <c r="BD132" s="202"/>
      <c r="BE132" s="202"/>
    </row>
    <row r="133" spans="39:57" ht="14.25" customHeight="1" x14ac:dyDescent="0.25">
      <c r="AM133" s="202"/>
      <c r="AN133" s="202"/>
      <c r="AO133" s="202"/>
      <c r="AP133" s="202"/>
      <c r="AQ133" s="202"/>
      <c r="AR133" s="202"/>
      <c r="AS133" s="202"/>
      <c r="AT133" s="202"/>
      <c r="AU133" s="202"/>
      <c r="AV133" s="202"/>
      <c r="AW133" s="202"/>
      <c r="AX133" s="202"/>
      <c r="AY133" s="202"/>
      <c r="AZ133" s="202"/>
      <c r="BA133" s="202"/>
      <c r="BB133" s="202"/>
      <c r="BC133" s="202"/>
      <c r="BD133" s="202"/>
      <c r="BE133" s="202"/>
    </row>
    <row r="134" spans="39:57" ht="14.25" customHeight="1" x14ac:dyDescent="0.25">
      <c r="AM134" s="202"/>
      <c r="AN134" s="202"/>
      <c r="AO134" s="202"/>
      <c r="AP134" s="202"/>
      <c r="AQ134" s="202"/>
      <c r="AR134" s="202"/>
      <c r="AS134" s="202"/>
      <c r="AT134" s="202"/>
      <c r="AU134" s="202"/>
      <c r="AV134" s="202"/>
      <c r="AW134" s="202"/>
      <c r="AX134" s="202"/>
      <c r="AY134" s="202"/>
      <c r="AZ134" s="202"/>
      <c r="BA134" s="202"/>
      <c r="BB134" s="202"/>
      <c r="BC134" s="202"/>
      <c r="BD134" s="202"/>
      <c r="BE134" s="202"/>
    </row>
    <row r="135" spans="39:57" ht="14.25" customHeight="1" x14ac:dyDescent="0.25">
      <c r="AM135" s="202"/>
      <c r="AN135" s="202"/>
      <c r="AO135" s="202"/>
      <c r="AP135" s="202"/>
      <c r="AQ135" s="202"/>
      <c r="AR135" s="202"/>
      <c r="AS135" s="202"/>
      <c r="AT135" s="202"/>
      <c r="AU135" s="202"/>
      <c r="AV135" s="202"/>
      <c r="AW135" s="202"/>
      <c r="AX135" s="202"/>
      <c r="AY135" s="202"/>
      <c r="AZ135" s="202"/>
      <c r="BA135" s="202"/>
      <c r="BB135" s="202"/>
      <c r="BC135" s="202"/>
      <c r="BD135" s="202"/>
      <c r="BE135" s="202"/>
    </row>
    <row r="136" spans="39:57" ht="14.25" customHeight="1" x14ac:dyDescent="0.25">
      <c r="AM136" s="202"/>
      <c r="AN136" s="202"/>
      <c r="AO136" s="202"/>
      <c r="AP136" s="202"/>
      <c r="AQ136" s="202"/>
      <c r="AR136" s="202"/>
      <c r="AS136" s="202"/>
      <c r="AT136" s="202"/>
      <c r="AU136" s="202"/>
      <c r="AV136" s="202"/>
      <c r="AW136" s="202"/>
      <c r="AX136" s="202"/>
      <c r="AY136" s="202"/>
      <c r="AZ136" s="202"/>
      <c r="BA136" s="202"/>
      <c r="BB136" s="202"/>
      <c r="BC136" s="202"/>
      <c r="BD136" s="202"/>
      <c r="BE136" s="202"/>
    </row>
    <row r="137" spans="39:57" ht="14.25" customHeight="1" x14ac:dyDescent="0.25">
      <c r="AM137" s="202"/>
      <c r="AN137" s="202"/>
      <c r="AO137" s="202"/>
      <c r="AP137" s="202"/>
      <c r="AQ137" s="202"/>
      <c r="AR137" s="202"/>
      <c r="AS137" s="202"/>
      <c r="AT137" s="202"/>
      <c r="AU137" s="202"/>
      <c r="AV137" s="202"/>
      <c r="AW137" s="202"/>
      <c r="AX137" s="202"/>
      <c r="AY137" s="202"/>
      <c r="AZ137" s="202"/>
      <c r="BA137" s="202"/>
      <c r="BB137" s="202"/>
      <c r="BC137" s="202"/>
      <c r="BD137" s="202"/>
      <c r="BE137" s="202"/>
    </row>
    <row r="138" spans="39:57" ht="14.25" customHeight="1" x14ac:dyDescent="0.25">
      <c r="AM138" s="202"/>
      <c r="AN138" s="202"/>
      <c r="AO138" s="202"/>
      <c r="AP138" s="202"/>
      <c r="AQ138" s="202"/>
      <c r="AR138" s="202"/>
      <c r="AS138" s="202"/>
      <c r="AT138" s="202"/>
      <c r="AU138" s="202"/>
      <c r="AV138" s="202"/>
      <c r="AW138" s="202"/>
      <c r="AX138" s="202"/>
      <c r="AY138" s="202"/>
      <c r="AZ138" s="202"/>
      <c r="BA138" s="202"/>
      <c r="BB138" s="202"/>
      <c r="BC138" s="202"/>
      <c r="BD138" s="202"/>
      <c r="BE138" s="202"/>
    </row>
    <row r="139" spans="39:57" ht="14.25" customHeight="1" x14ac:dyDescent="0.25">
      <c r="AM139" s="202"/>
      <c r="AN139" s="202"/>
      <c r="AO139" s="202"/>
      <c r="AP139" s="202"/>
      <c r="AQ139" s="202"/>
      <c r="AR139" s="202"/>
      <c r="AS139" s="202"/>
      <c r="AT139" s="202"/>
      <c r="AU139" s="202"/>
      <c r="AV139" s="202"/>
      <c r="AW139" s="202"/>
      <c r="AX139" s="202"/>
      <c r="AY139" s="202"/>
      <c r="AZ139" s="202"/>
      <c r="BA139" s="202"/>
      <c r="BB139" s="202"/>
      <c r="BC139" s="202"/>
      <c r="BD139" s="202"/>
      <c r="BE139" s="202"/>
    </row>
    <row r="140" spans="39:57" ht="14.25" customHeight="1" x14ac:dyDescent="0.25">
      <c r="AM140" s="202"/>
      <c r="AN140" s="202"/>
      <c r="AO140" s="202"/>
      <c r="AP140" s="202"/>
      <c r="AQ140" s="202"/>
      <c r="AR140" s="202"/>
      <c r="AS140" s="202"/>
      <c r="AT140" s="202"/>
      <c r="AU140" s="202"/>
      <c r="AV140" s="202"/>
      <c r="AW140" s="202"/>
      <c r="AX140" s="202"/>
      <c r="AY140" s="202"/>
      <c r="AZ140" s="202"/>
      <c r="BA140" s="202"/>
      <c r="BB140" s="202"/>
      <c r="BC140" s="202"/>
      <c r="BD140" s="202"/>
      <c r="BE140" s="202"/>
    </row>
    <row r="141" spans="39:57" ht="14.25" customHeight="1" x14ac:dyDescent="0.25">
      <c r="AM141" s="202"/>
      <c r="AN141" s="202"/>
      <c r="AO141" s="202"/>
      <c r="AP141" s="202"/>
      <c r="AQ141" s="202"/>
      <c r="AR141" s="202"/>
      <c r="AS141" s="202"/>
      <c r="AT141" s="202"/>
      <c r="AU141" s="202"/>
      <c r="AV141" s="202"/>
      <c r="AW141" s="202"/>
      <c r="AX141" s="202"/>
      <c r="AY141" s="202"/>
      <c r="AZ141" s="202"/>
      <c r="BA141" s="202"/>
      <c r="BB141" s="202"/>
      <c r="BC141" s="202"/>
      <c r="BD141" s="202"/>
      <c r="BE141" s="202"/>
    </row>
    <row r="142" spans="39:57" ht="14.25" customHeight="1" x14ac:dyDescent="0.25">
      <c r="AM142" s="202"/>
      <c r="AN142" s="202"/>
      <c r="AO142" s="202"/>
      <c r="AP142" s="202"/>
      <c r="AQ142" s="202"/>
      <c r="AR142" s="202"/>
      <c r="AS142" s="202"/>
      <c r="AT142" s="202"/>
      <c r="AU142" s="202"/>
      <c r="AV142" s="202"/>
      <c r="AW142" s="202"/>
      <c r="AX142" s="202"/>
      <c r="AY142" s="202"/>
      <c r="AZ142" s="202"/>
      <c r="BA142" s="202"/>
      <c r="BB142" s="202"/>
      <c r="BC142" s="202"/>
      <c r="BD142" s="202"/>
      <c r="BE142" s="202"/>
    </row>
    <row r="143" spans="39:57" ht="14.25" customHeight="1" x14ac:dyDescent="0.25">
      <c r="AM143" s="202"/>
      <c r="AN143" s="202"/>
      <c r="AO143" s="202"/>
      <c r="AP143" s="202"/>
      <c r="AQ143" s="202"/>
      <c r="AR143" s="202"/>
      <c r="AS143" s="202"/>
      <c r="AT143" s="202"/>
      <c r="AU143" s="202"/>
      <c r="AV143" s="202"/>
      <c r="AW143" s="202"/>
      <c r="AX143" s="202"/>
      <c r="AY143" s="202"/>
      <c r="AZ143" s="202"/>
      <c r="BA143" s="202"/>
      <c r="BB143" s="202"/>
      <c r="BC143" s="202"/>
      <c r="BD143" s="202"/>
      <c r="BE143" s="202"/>
    </row>
    <row r="144" spans="39:57" ht="14.25" customHeight="1" x14ac:dyDescent="0.25">
      <c r="AM144" s="202"/>
      <c r="AN144" s="202"/>
      <c r="AO144" s="202"/>
      <c r="AP144" s="202"/>
      <c r="AQ144" s="202"/>
      <c r="AR144" s="202"/>
      <c r="AS144" s="202"/>
      <c r="AT144" s="202"/>
      <c r="AU144" s="202"/>
      <c r="AV144" s="202"/>
      <c r="AW144" s="202"/>
      <c r="AX144" s="202"/>
      <c r="AY144" s="202"/>
      <c r="AZ144" s="202"/>
      <c r="BA144" s="202"/>
      <c r="BB144" s="202"/>
      <c r="BC144" s="202"/>
      <c r="BD144" s="202"/>
      <c r="BE144" s="202"/>
    </row>
    <row r="145" spans="39:57" ht="14.25" customHeight="1" x14ac:dyDescent="0.25">
      <c r="AM145" s="202"/>
      <c r="AN145" s="202"/>
      <c r="AO145" s="202"/>
      <c r="AP145" s="202"/>
      <c r="AQ145" s="202"/>
      <c r="AR145" s="202"/>
      <c r="AS145" s="202"/>
      <c r="AT145" s="202"/>
      <c r="AU145" s="202"/>
      <c r="AV145" s="202"/>
      <c r="AW145" s="202"/>
      <c r="AX145" s="202"/>
      <c r="AY145" s="202"/>
      <c r="AZ145" s="202"/>
      <c r="BA145" s="202"/>
      <c r="BB145" s="202"/>
      <c r="BC145" s="202"/>
      <c r="BD145" s="202"/>
      <c r="BE145" s="202"/>
    </row>
    <row r="146" spans="39:57" ht="14.25" customHeight="1" x14ac:dyDescent="0.25">
      <c r="AM146" s="202"/>
      <c r="AN146" s="202"/>
      <c r="AO146" s="202"/>
      <c r="AP146" s="202"/>
      <c r="AQ146" s="202"/>
      <c r="AR146" s="202"/>
      <c r="AS146" s="202"/>
      <c r="AT146" s="202"/>
      <c r="AU146" s="202"/>
      <c r="AV146" s="202"/>
      <c r="AW146" s="202"/>
      <c r="AX146" s="202"/>
      <c r="AY146" s="202"/>
      <c r="AZ146" s="202"/>
      <c r="BA146" s="202"/>
      <c r="BB146" s="202"/>
      <c r="BC146" s="202"/>
      <c r="BD146" s="202"/>
      <c r="BE146" s="202"/>
    </row>
    <row r="147" spans="39:57" ht="14.25" customHeight="1" x14ac:dyDescent="0.25">
      <c r="AM147" s="202"/>
      <c r="AN147" s="202"/>
      <c r="AO147" s="202"/>
      <c r="AP147" s="202"/>
      <c r="AQ147" s="202"/>
      <c r="AR147" s="202"/>
      <c r="AS147" s="202"/>
      <c r="AT147" s="202"/>
      <c r="AU147" s="202"/>
      <c r="AV147" s="202"/>
      <c r="AW147" s="202"/>
      <c r="AX147" s="202"/>
      <c r="AY147" s="202"/>
      <c r="AZ147" s="202"/>
      <c r="BA147" s="202"/>
      <c r="BB147" s="202"/>
      <c r="BC147" s="202"/>
      <c r="BD147" s="202"/>
      <c r="BE147" s="202"/>
    </row>
    <row r="148" spans="39:57" ht="14.25" customHeight="1" x14ac:dyDescent="0.25">
      <c r="AM148" s="202"/>
      <c r="AN148" s="202"/>
      <c r="AO148" s="202"/>
      <c r="AP148" s="202"/>
      <c r="AQ148" s="202"/>
      <c r="AR148" s="202"/>
      <c r="AS148" s="202"/>
      <c r="AT148" s="202"/>
      <c r="AU148" s="202"/>
      <c r="AV148" s="202"/>
      <c r="AW148" s="202"/>
      <c r="AX148" s="202"/>
      <c r="AY148" s="202"/>
      <c r="AZ148" s="202"/>
      <c r="BA148" s="202"/>
      <c r="BB148" s="202"/>
      <c r="BC148" s="202"/>
      <c r="BD148" s="202"/>
      <c r="BE148" s="202"/>
    </row>
    <row r="149" spans="39:57" ht="14.25" customHeight="1" x14ac:dyDescent="0.25">
      <c r="AM149" s="202"/>
      <c r="AN149" s="202"/>
      <c r="AO149" s="202"/>
      <c r="AP149" s="202"/>
      <c r="AQ149" s="202"/>
      <c r="AR149" s="202"/>
      <c r="AS149" s="202"/>
      <c r="AT149" s="202"/>
      <c r="AU149" s="202"/>
      <c r="AV149" s="202"/>
      <c r="AW149" s="202"/>
      <c r="AX149" s="202"/>
      <c r="AY149" s="202"/>
      <c r="AZ149" s="202"/>
      <c r="BA149" s="202"/>
      <c r="BB149" s="202"/>
      <c r="BC149" s="202"/>
      <c r="BD149" s="202"/>
      <c r="BE149" s="202"/>
    </row>
    <row r="150" spans="39:57" ht="14.25" customHeight="1" x14ac:dyDescent="0.25">
      <c r="AM150" s="202"/>
      <c r="AN150" s="202"/>
      <c r="AO150" s="202"/>
      <c r="AP150" s="202"/>
      <c r="AQ150" s="202"/>
      <c r="AR150" s="202"/>
      <c r="AS150" s="202"/>
      <c r="AT150" s="202"/>
      <c r="AU150" s="202"/>
      <c r="AV150" s="202"/>
      <c r="AW150" s="202"/>
      <c r="AX150" s="202"/>
      <c r="AY150" s="202"/>
      <c r="AZ150" s="202"/>
      <c r="BA150" s="202"/>
      <c r="BB150" s="202"/>
      <c r="BC150" s="202"/>
      <c r="BD150" s="202"/>
      <c r="BE150" s="202"/>
    </row>
    <row r="151" spans="39:57" ht="14.25" customHeight="1" x14ac:dyDescent="0.25">
      <c r="AM151" s="202"/>
      <c r="AN151" s="202"/>
      <c r="AO151" s="202"/>
      <c r="AP151" s="202"/>
      <c r="AQ151" s="202"/>
      <c r="AR151" s="202"/>
      <c r="AS151" s="202"/>
      <c r="AT151" s="202"/>
      <c r="AU151" s="202"/>
      <c r="AV151" s="202"/>
      <c r="AW151" s="202"/>
      <c r="AX151" s="202"/>
      <c r="AY151" s="202"/>
      <c r="AZ151" s="202"/>
      <c r="BA151" s="202"/>
      <c r="BB151" s="202"/>
      <c r="BC151" s="202"/>
      <c r="BD151" s="202"/>
      <c r="BE151" s="202"/>
    </row>
    <row r="152" spans="39:57" ht="14.25" customHeight="1" x14ac:dyDescent="0.25">
      <c r="AM152" s="202"/>
      <c r="AN152" s="202"/>
      <c r="AO152" s="202"/>
      <c r="AP152" s="202"/>
      <c r="AQ152" s="202"/>
      <c r="AR152" s="202"/>
      <c r="AS152" s="202"/>
      <c r="AT152" s="202"/>
      <c r="AU152" s="202"/>
      <c r="AV152" s="202"/>
      <c r="AW152" s="202"/>
      <c r="AX152" s="202"/>
      <c r="AY152" s="202"/>
      <c r="AZ152" s="202"/>
      <c r="BA152" s="202"/>
      <c r="BB152" s="202"/>
      <c r="BC152" s="202"/>
      <c r="BD152" s="202"/>
      <c r="BE152" s="202"/>
    </row>
    <row r="153" spans="39:57" ht="14.25" customHeight="1" x14ac:dyDescent="0.25">
      <c r="AM153" s="202"/>
      <c r="AN153" s="202"/>
      <c r="AO153" s="202"/>
      <c r="AP153" s="202"/>
      <c r="AQ153" s="202"/>
      <c r="AR153" s="202"/>
      <c r="AS153" s="202"/>
      <c r="AT153" s="202"/>
      <c r="AU153" s="202"/>
      <c r="AV153" s="202"/>
      <c r="AW153" s="202"/>
      <c r="AX153" s="202"/>
      <c r="AY153" s="202"/>
      <c r="AZ153" s="202"/>
      <c r="BA153" s="202"/>
      <c r="BB153" s="202"/>
      <c r="BC153" s="202"/>
      <c r="BD153" s="202"/>
      <c r="BE153" s="202"/>
    </row>
    <row r="154" spans="39:57" ht="14.25" customHeight="1" x14ac:dyDescent="0.25">
      <c r="AM154" s="202"/>
      <c r="AN154" s="202"/>
      <c r="AO154" s="202"/>
      <c r="AP154" s="202"/>
      <c r="AQ154" s="202"/>
      <c r="AR154" s="202"/>
      <c r="AS154" s="202"/>
      <c r="AT154" s="202"/>
      <c r="AU154" s="202"/>
      <c r="AV154" s="202"/>
      <c r="AW154" s="202"/>
      <c r="AX154" s="202"/>
      <c r="AY154" s="202"/>
      <c r="AZ154" s="202"/>
      <c r="BA154" s="202"/>
      <c r="BB154" s="202"/>
      <c r="BC154" s="202"/>
      <c r="BD154" s="202"/>
      <c r="BE154" s="202"/>
    </row>
    <row r="155" spans="39:57" ht="14.25" customHeight="1" x14ac:dyDescent="0.25">
      <c r="AM155" s="202"/>
      <c r="AN155" s="202"/>
      <c r="AO155" s="202"/>
      <c r="AP155" s="202"/>
      <c r="AQ155" s="202"/>
      <c r="AR155" s="202"/>
      <c r="AS155" s="202"/>
      <c r="AT155" s="202"/>
      <c r="AU155" s="202"/>
      <c r="AV155" s="202"/>
      <c r="AW155" s="202"/>
      <c r="AX155" s="202"/>
      <c r="AY155" s="202"/>
      <c r="AZ155" s="202"/>
      <c r="BA155" s="202"/>
      <c r="BB155" s="202"/>
      <c r="BC155" s="202"/>
      <c r="BD155" s="202"/>
      <c r="BE155" s="202"/>
    </row>
    <row r="156" spans="39:57" ht="14.25" customHeight="1" x14ac:dyDescent="0.25">
      <c r="AM156" s="202"/>
      <c r="AN156" s="202"/>
      <c r="AO156" s="202"/>
      <c r="AP156" s="202"/>
      <c r="AQ156" s="202"/>
      <c r="AR156" s="202"/>
      <c r="AS156" s="202"/>
      <c r="AT156" s="202"/>
      <c r="AU156" s="202"/>
      <c r="AV156" s="202"/>
      <c r="AW156" s="202"/>
      <c r="AX156" s="202"/>
      <c r="AY156" s="202"/>
      <c r="AZ156" s="202"/>
      <c r="BA156" s="202"/>
      <c r="BB156" s="202"/>
      <c r="BC156" s="202"/>
      <c r="BD156" s="202"/>
      <c r="BE156" s="202"/>
    </row>
    <row r="157" spans="39:57" ht="14.25" customHeight="1" x14ac:dyDescent="0.25">
      <c r="AM157" s="202"/>
      <c r="AN157" s="202"/>
      <c r="AO157" s="202"/>
      <c r="AP157" s="202"/>
      <c r="AQ157" s="202"/>
      <c r="AR157" s="202"/>
      <c r="AS157" s="202"/>
      <c r="AT157" s="202"/>
      <c r="AU157" s="202"/>
      <c r="AV157" s="202"/>
      <c r="AW157" s="202"/>
      <c r="AX157" s="202"/>
      <c r="AY157" s="202"/>
      <c r="AZ157" s="202"/>
      <c r="BA157" s="202"/>
      <c r="BB157" s="202"/>
      <c r="BC157" s="202"/>
      <c r="BD157" s="202"/>
      <c r="BE157" s="202"/>
    </row>
    <row r="158" spans="39:57" ht="14.25" customHeight="1" x14ac:dyDescent="0.25">
      <c r="AM158" s="202"/>
      <c r="AN158" s="202"/>
      <c r="AO158" s="202"/>
      <c r="AP158" s="202"/>
      <c r="AQ158" s="202"/>
      <c r="AR158" s="202"/>
      <c r="AS158" s="202"/>
      <c r="AT158" s="202"/>
      <c r="AU158" s="202"/>
      <c r="AV158" s="202"/>
      <c r="AW158" s="202"/>
      <c r="AX158" s="202"/>
      <c r="AY158" s="202"/>
      <c r="AZ158" s="202"/>
      <c r="BA158" s="202"/>
      <c r="BB158" s="202"/>
      <c r="BC158" s="202"/>
      <c r="BD158" s="202"/>
      <c r="BE158" s="202"/>
    </row>
    <row r="159" spans="39:57" ht="14.25" customHeight="1" x14ac:dyDescent="0.25">
      <c r="AM159" s="202"/>
      <c r="AN159" s="202"/>
      <c r="AO159" s="202"/>
      <c r="AP159" s="202"/>
      <c r="AQ159" s="202"/>
      <c r="AR159" s="202"/>
      <c r="AS159" s="202"/>
      <c r="AT159" s="202"/>
      <c r="AU159" s="202"/>
      <c r="AV159" s="202"/>
      <c r="AW159" s="202"/>
      <c r="AX159" s="202"/>
      <c r="AY159" s="202"/>
      <c r="AZ159" s="202"/>
      <c r="BA159" s="202"/>
      <c r="BB159" s="202"/>
      <c r="BC159" s="202"/>
      <c r="BD159" s="202"/>
      <c r="BE159" s="202"/>
    </row>
    <row r="160" spans="39:57" ht="14.25" customHeight="1" x14ac:dyDescent="0.25">
      <c r="AM160" s="202"/>
      <c r="AN160" s="202"/>
      <c r="AO160" s="202"/>
      <c r="AP160" s="202"/>
      <c r="AQ160" s="202"/>
      <c r="AR160" s="202"/>
      <c r="AS160" s="202"/>
      <c r="AT160" s="202"/>
      <c r="AU160" s="202"/>
      <c r="AV160" s="202"/>
      <c r="AW160" s="202"/>
      <c r="AX160" s="202"/>
      <c r="AY160" s="202"/>
      <c r="AZ160" s="202"/>
      <c r="BA160" s="202"/>
      <c r="BB160" s="202"/>
      <c r="BC160" s="202"/>
      <c r="BD160" s="202"/>
      <c r="BE160" s="202"/>
    </row>
    <row r="161" spans="39:57" ht="14.25" customHeight="1" x14ac:dyDescent="0.25">
      <c r="AM161" s="202"/>
      <c r="AN161" s="202"/>
      <c r="AO161" s="202"/>
      <c r="AP161" s="202"/>
      <c r="AQ161" s="202"/>
      <c r="AR161" s="202"/>
      <c r="AS161" s="202"/>
      <c r="AT161" s="202"/>
      <c r="AU161" s="202"/>
      <c r="AV161" s="202"/>
      <c r="AW161" s="202"/>
      <c r="AX161" s="202"/>
      <c r="AY161" s="202"/>
      <c r="AZ161" s="202"/>
      <c r="BA161" s="202"/>
      <c r="BB161" s="202"/>
      <c r="BC161" s="202"/>
      <c r="BD161" s="202"/>
      <c r="BE161" s="202"/>
    </row>
    <row r="162" spans="39:57" ht="14.25" customHeight="1" x14ac:dyDescent="0.25">
      <c r="AM162" s="202"/>
      <c r="AN162" s="202"/>
      <c r="AO162" s="202"/>
      <c r="AP162" s="202"/>
      <c r="AQ162" s="202"/>
      <c r="AR162" s="202"/>
      <c r="AS162" s="202"/>
      <c r="AT162" s="202"/>
      <c r="AU162" s="202"/>
      <c r="AV162" s="202"/>
      <c r="AW162" s="202"/>
      <c r="AX162" s="202"/>
      <c r="AY162" s="202"/>
      <c r="AZ162" s="202"/>
      <c r="BA162" s="202"/>
      <c r="BB162" s="202"/>
      <c r="BC162" s="202"/>
      <c r="BD162" s="202"/>
      <c r="BE162" s="202"/>
    </row>
    <row r="163" spans="39:57" ht="14.25" customHeight="1" x14ac:dyDescent="0.25">
      <c r="AM163" s="202"/>
      <c r="AN163" s="202"/>
      <c r="AO163" s="202"/>
      <c r="AP163" s="202"/>
      <c r="AQ163" s="202"/>
      <c r="AR163" s="202"/>
      <c r="AS163" s="202"/>
      <c r="AT163" s="202"/>
      <c r="AU163" s="202"/>
      <c r="AV163" s="202"/>
      <c r="AW163" s="202"/>
      <c r="AX163" s="202"/>
      <c r="AY163" s="202"/>
      <c r="AZ163" s="202"/>
      <c r="BA163" s="202"/>
      <c r="BB163" s="202"/>
      <c r="BC163" s="202"/>
      <c r="BD163" s="202"/>
      <c r="BE163" s="202"/>
    </row>
    <row r="164" spans="39:57" ht="14.25" customHeight="1" x14ac:dyDescent="0.25">
      <c r="AM164" s="202"/>
      <c r="AN164" s="202"/>
      <c r="AO164" s="202"/>
      <c r="AP164" s="202"/>
      <c r="AQ164" s="202"/>
      <c r="AR164" s="202"/>
      <c r="AS164" s="202"/>
      <c r="AT164" s="202"/>
      <c r="AU164" s="202"/>
      <c r="AV164" s="202"/>
      <c r="AW164" s="202"/>
      <c r="AX164" s="202"/>
      <c r="AY164" s="202"/>
      <c r="AZ164" s="202"/>
      <c r="BA164" s="202"/>
      <c r="BB164" s="202"/>
      <c r="BC164" s="202"/>
      <c r="BD164" s="202"/>
      <c r="BE164" s="202"/>
    </row>
    <row r="165" spans="39:57" ht="14.25" customHeight="1" x14ac:dyDescent="0.25">
      <c r="AM165" s="202"/>
      <c r="AN165" s="202"/>
      <c r="AO165" s="202"/>
      <c r="AP165" s="202"/>
      <c r="AQ165" s="202"/>
      <c r="AR165" s="202"/>
      <c r="AS165" s="202"/>
      <c r="AT165" s="202"/>
      <c r="AU165" s="202"/>
      <c r="AV165" s="202"/>
      <c r="AW165" s="202"/>
      <c r="AX165" s="202"/>
      <c r="AY165" s="202"/>
      <c r="AZ165" s="202"/>
      <c r="BA165" s="202"/>
      <c r="BB165" s="202"/>
      <c r="BC165" s="202"/>
      <c r="BD165" s="202"/>
      <c r="BE165" s="202"/>
    </row>
    <row r="166" spans="39:57" ht="14.25" customHeight="1" x14ac:dyDescent="0.25">
      <c r="AM166" s="202"/>
      <c r="AN166" s="202"/>
      <c r="AO166" s="202"/>
      <c r="AP166" s="202"/>
      <c r="AQ166" s="202"/>
      <c r="AR166" s="202"/>
      <c r="AS166" s="202"/>
      <c r="AT166" s="202"/>
      <c r="AU166" s="202"/>
      <c r="AV166" s="202"/>
      <c r="AW166" s="202"/>
      <c r="AX166" s="202"/>
      <c r="AY166" s="202"/>
      <c r="AZ166" s="202"/>
      <c r="BA166" s="202"/>
      <c r="BB166" s="202"/>
      <c r="BC166" s="202"/>
      <c r="BD166" s="202"/>
      <c r="BE166" s="202"/>
    </row>
    <row r="167" spans="39:57" ht="14.25" customHeight="1" x14ac:dyDescent="0.25">
      <c r="AM167" s="202"/>
      <c r="AN167" s="202"/>
      <c r="AO167" s="202"/>
      <c r="AP167" s="202"/>
      <c r="AQ167" s="202"/>
      <c r="AR167" s="202"/>
      <c r="AS167" s="202"/>
      <c r="AT167" s="202"/>
      <c r="AU167" s="202"/>
      <c r="AV167" s="202"/>
      <c r="AW167" s="202"/>
      <c r="AX167" s="202"/>
      <c r="AY167" s="202"/>
      <c r="AZ167" s="202"/>
      <c r="BA167" s="202"/>
      <c r="BB167" s="202"/>
      <c r="BC167" s="202"/>
      <c r="BD167" s="202"/>
      <c r="BE167" s="202"/>
    </row>
    <row r="168" spans="39:57" ht="14.25" customHeight="1" x14ac:dyDescent="0.25">
      <c r="AM168" s="202"/>
      <c r="AN168" s="202"/>
      <c r="AO168" s="202"/>
      <c r="AP168" s="202"/>
      <c r="AQ168" s="202"/>
      <c r="AR168" s="202"/>
      <c r="AS168" s="202"/>
      <c r="AT168" s="202"/>
      <c r="AU168" s="202"/>
      <c r="AV168" s="202"/>
      <c r="AW168" s="202"/>
      <c r="AX168" s="202"/>
      <c r="AY168" s="202"/>
      <c r="AZ168" s="202"/>
      <c r="BA168" s="202"/>
      <c r="BB168" s="202"/>
      <c r="BC168" s="202"/>
      <c r="BD168" s="202"/>
      <c r="BE168" s="202"/>
    </row>
    <row r="169" spans="39:57" ht="14.25" customHeight="1" x14ac:dyDescent="0.25">
      <c r="AM169" s="202"/>
      <c r="AN169" s="202"/>
      <c r="AO169" s="202"/>
      <c r="AP169" s="202"/>
      <c r="AQ169" s="202"/>
      <c r="AR169" s="202"/>
      <c r="AS169" s="202"/>
      <c r="AT169" s="202"/>
      <c r="AU169" s="202"/>
      <c r="AV169" s="202"/>
      <c r="AW169" s="202"/>
      <c r="AX169" s="202"/>
      <c r="AY169" s="202"/>
      <c r="AZ169" s="202"/>
      <c r="BA169" s="202"/>
      <c r="BB169" s="202"/>
      <c r="BC169" s="202"/>
      <c r="BD169" s="202"/>
      <c r="BE169" s="202"/>
    </row>
    <row r="170" spans="39:57" ht="14.25" customHeight="1" x14ac:dyDescent="0.25">
      <c r="AM170" s="202"/>
      <c r="AN170" s="202"/>
      <c r="AO170" s="202"/>
      <c r="AP170" s="202"/>
      <c r="AQ170" s="202"/>
      <c r="AR170" s="202"/>
      <c r="AS170" s="202"/>
      <c r="AT170" s="202"/>
      <c r="AU170" s="202"/>
      <c r="AV170" s="202"/>
      <c r="AW170" s="202"/>
      <c r="AX170" s="202"/>
      <c r="AY170" s="202"/>
      <c r="AZ170" s="202"/>
      <c r="BA170" s="202"/>
      <c r="BB170" s="202"/>
      <c r="BC170" s="202"/>
      <c r="BD170" s="202"/>
      <c r="BE170" s="202"/>
    </row>
    <row r="171" spans="39:57" ht="14.25" customHeight="1" x14ac:dyDescent="0.25">
      <c r="AM171" s="202"/>
      <c r="AN171" s="202"/>
      <c r="AO171" s="202"/>
      <c r="AP171" s="202"/>
      <c r="AQ171" s="202"/>
      <c r="AR171" s="202"/>
      <c r="AS171" s="202"/>
      <c r="AT171" s="202"/>
      <c r="AU171" s="202"/>
      <c r="AV171" s="202"/>
      <c r="AW171" s="202"/>
      <c r="AX171" s="202"/>
      <c r="AY171" s="202"/>
      <c r="AZ171" s="202"/>
      <c r="BA171" s="202"/>
      <c r="BB171" s="202"/>
      <c r="BC171" s="202"/>
      <c r="BD171" s="202"/>
      <c r="BE171" s="202"/>
    </row>
    <row r="172" spans="39:57" ht="14.25" customHeight="1" x14ac:dyDescent="0.25">
      <c r="AM172" s="202"/>
      <c r="AN172" s="202"/>
      <c r="AO172" s="202"/>
      <c r="AP172" s="202"/>
      <c r="AQ172" s="202"/>
      <c r="AR172" s="202"/>
      <c r="AS172" s="202"/>
      <c r="AT172" s="202"/>
      <c r="AU172" s="202"/>
      <c r="AV172" s="202"/>
      <c r="AW172" s="202"/>
      <c r="AX172" s="202"/>
      <c r="AY172" s="202"/>
      <c r="AZ172" s="202"/>
      <c r="BA172" s="202"/>
      <c r="BB172" s="202"/>
      <c r="BC172" s="202"/>
      <c r="BD172" s="202"/>
      <c r="BE172" s="202"/>
    </row>
    <row r="173" spans="39:57" ht="14.25" customHeight="1" x14ac:dyDescent="0.25">
      <c r="AM173" s="202"/>
      <c r="AN173" s="202"/>
      <c r="AO173" s="202"/>
      <c r="AP173" s="202"/>
      <c r="AQ173" s="202"/>
      <c r="AR173" s="202"/>
      <c r="AS173" s="202"/>
      <c r="AT173" s="202"/>
      <c r="AU173" s="202"/>
      <c r="AV173" s="202"/>
      <c r="AW173" s="202"/>
      <c r="AX173" s="202"/>
      <c r="AY173" s="202"/>
      <c r="AZ173" s="202"/>
      <c r="BA173" s="202"/>
      <c r="BB173" s="202"/>
      <c r="BC173" s="202"/>
      <c r="BD173" s="202"/>
      <c r="BE173" s="202"/>
    </row>
    <row r="174" spans="39:57" ht="14.25" customHeight="1" x14ac:dyDescent="0.25">
      <c r="AM174" s="202"/>
      <c r="AN174" s="202"/>
      <c r="AO174" s="202"/>
      <c r="AP174" s="202"/>
      <c r="AQ174" s="202"/>
      <c r="AR174" s="202"/>
      <c r="AS174" s="202"/>
      <c r="AT174" s="202"/>
      <c r="AU174" s="202"/>
      <c r="AV174" s="202"/>
      <c r="AW174" s="202"/>
      <c r="AX174" s="202"/>
      <c r="AY174" s="202"/>
      <c r="AZ174" s="202"/>
      <c r="BA174" s="202"/>
      <c r="BB174" s="202"/>
      <c r="BC174" s="202"/>
      <c r="BD174" s="202"/>
      <c r="BE174" s="202"/>
    </row>
    <row r="175" spans="39:57" ht="14.25" customHeight="1" x14ac:dyDescent="0.25">
      <c r="AM175" s="202"/>
      <c r="AN175" s="202"/>
      <c r="AO175" s="202"/>
      <c r="AP175" s="202"/>
      <c r="AQ175" s="202"/>
      <c r="AR175" s="202"/>
      <c r="AS175" s="202"/>
      <c r="AT175" s="202"/>
      <c r="AU175" s="202"/>
      <c r="AV175" s="202"/>
      <c r="AW175" s="202"/>
      <c r="AX175" s="202"/>
      <c r="AY175" s="202"/>
      <c r="AZ175" s="202"/>
      <c r="BA175" s="202"/>
      <c r="BB175" s="202"/>
      <c r="BC175" s="202"/>
      <c r="BD175" s="202"/>
      <c r="BE175" s="202"/>
    </row>
    <row r="176" spans="39:57" ht="14.25" customHeight="1" x14ac:dyDescent="0.25">
      <c r="AM176" s="202"/>
      <c r="AN176" s="202"/>
      <c r="AO176" s="202"/>
      <c r="AP176" s="202"/>
      <c r="AQ176" s="202"/>
      <c r="AR176" s="202"/>
      <c r="AS176" s="202"/>
      <c r="AT176" s="202"/>
      <c r="AU176" s="202"/>
      <c r="AV176" s="202"/>
      <c r="AW176" s="202"/>
      <c r="AX176" s="202"/>
      <c r="AY176" s="202"/>
      <c r="AZ176" s="202"/>
      <c r="BA176" s="202"/>
      <c r="BB176" s="202"/>
      <c r="BC176" s="202"/>
      <c r="BD176" s="202"/>
      <c r="BE176" s="202"/>
    </row>
    <row r="177" spans="39:57" ht="14.25" customHeight="1" x14ac:dyDescent="0.25">
      <c r="AM177" s="202"/>
      <c r="AN177" s="202"/>
      <c r="AO177" s="202"/>
      <c r="AP177" s="202"/>
      <c r="AQ177" s="202"/>
      <c r="AR177" s="202"/>
      <c r="AS177" s="202"/>
      <c r="AT177" s="202"/>
      <c r="AU177" s="202"/>
      <c r="AV177" s="202"/>
      <c r="AW177" s="202"/>
      <c r="AX177" s="202"/>
      <c r="AY177" s="202"/>
      <c r="AZ177" s="202"/>
      <c r="BA177" s="202"/>
      <c r="BB177" s="202"/>
      <c r="BC177" s="202"/>
      <c r="BD177" s="202"/>
      <c r="BE177" s="202"/>
    </row>
    <row r="178" spans="39:57" ht="14.25" customHeight="1" x14ac:dyDescent="0.25">
      <c r="AM178" s="202"/>
      <c r="AN178" s="202"/>
      <c r="AO178" s="202"/>
      <c r="AP178" s="202"/>
      <c r="AQ178" s="202"/>
      <c r="AR178" s="202"/>
      <c r="AS178" s="202"/>
      <c r="AT178" s="202"/>
      <c r="AU178" s="202"/>
      <c r="AV178" s="202"/>
      <c r="AW178" s="202"/>
      <c r="AX178" s="202"/>
      <c r="AY178" s="202"/>
      <c r="AZ178" s="202"/>
      <c r="BA178" s="202"/>
      <c r="BB178" s="202"/>
      <c r="BC178" s="202"/>
      <c r="BD178" s="202"/>
      <c r="BE178" s="202"/>
    </row>
    <row r="179" spans="39:57" ht="14.25" customHeight="1" x14ac:dyDescent="0.25">
      <c r="AM179" s="202"/>
      <c r="AN179" s="202"/>
      <c r="AO179" s="202"/>
      <c r="AP179" s="202"/>
      <c r="AQ179" s="202"/>
      <c r="AR179" s="202"/>
      <c r="AS179" s="202"/>
      <c r="AT179" s="202"/>
      <c r="AU179" s="202"/>
      <c r="AV179" s="202"/>
      <c r="AW179" s="202"/>
      <c r="AX179" s="202"/>
      <c r="AY179" s="202"/>
      <c r="AZ179" s="202"/>
      <c r="BA179" s="202"/>
      <c r="BB179" s="202"/>
      <c r="BC179" s="202"/>
      <c r="BD179" s="202"/>
      <c r="BE179" s="202"/>
    </row>
    <row r="180" spans="39:57" ht="14.25" customHeight="1" x14ac:dyDescent="0.25">
      <c r="AM180" s="202"/>
      <c r="AN180" s="202"/>
      <c r="AO180" s="202"/>
      <c r="AP180" s="202"/>
      <c r="AQ180" s="202"/>
      <c r="AR180" s="202"/>
      <c r="AS180" s="202"/>
      <c r="AT180" s="202"/>
      <c r="AU180" s="202"/>
      <c r="AV180" s="202"/>
      <c r="AW180" s="202"/>
      <c r="AX180" s="202"/>
      <c r="AY180" s="202"/>
      <c r="AZ180" s="202"/>
      <c r="BA180" s="202"/>
      <c r="BB180" s="202"/>
      <c r="BC180" s="202"/>
      <c r="BD180" s="202"/>
      <c r="BE180" s="202"/>
    </row>
    <row r="181" spans="39:57" ht="14.25" customHeight="1" x14ac:dyDescent="0.25">
      <c r="AM181" s="202"/>
      <c r="AN181" s="202"/>
      <c r="AO181" s="202"/>
      <c r="AP181" s="202"/>
      <c r="AQ181" s="202"/>
      <c r="AR181" s="202"/>
      <c r="AS181" s="202"/>
      <c r="AT181" s="202"/>
      <c r="AU181" s="202"/>
      <c r="AV181" s="202"/>
      <c r="AW181" s="202"/>
      <c r="AX181" s="202"/>
      <c r="AY181" s="202"/>
      <c r="AZ181" s="202"/>
      <c r="BA181" s="202"/>
      <c r="BB181" s="202"/>
      <c r="BC181" s="202"/>
      <c r="BD181" s="202"/>
      <c r="BE181" s="202"/>
    </row>
    <row r="182" spans="39:57" ht="14.25" customHeight="1" x14ac:dyDescent="0.25">
      <c r="AM182" s="202"/>
      <c r="AN182" s="202"/>
      <c r="AO182" s="202"/>
      <c r="AP182" s="202"/>
      <c r="AQ182" s="202"/>
      <c r="AR182" s="202"/>
      <c r="AS182" s="202"/>
      <c r="AT182" s="202"/>
      <c r="AU182" s="202"/>
      <c r="AV182" s="202"/>
      <c r="AW182" s="202"/>
      <c r="AX182" s="202"/>
      <c r="AY182" s="202"/>
      <c r="AZ182" s="202"/>
      <c r="BA182" s="202"/>
      <c r="BB182" s="202"/>
      <c r="BC182" s="202"/>
      <c r="BD182" s="202"/>
      <c r="BE182" s="202"/>
    </row>
    <row r="183" spans="39:57" ht="14.25" customHeight="1" x14ac:dyDescent="0.25">
      <c r="AM183" s="202"/>
      <c r="AN183" s="202"/>
      <c r="AO183" s="202"/>
      <c r="AP183" s="202"/>
      <c r="AQ183" s="202"/>
      <c r="AR183" s="202"/>
      <c r="AS183" s="202"/>
      <c r="AT183" s="202"/>
      <c r="AU183" s="202"/>
      <c r="AV183" s="202"/>
      <c r="AW183" s="202"/>
      <c r="AX183" s="202"/>
      <c r="AY183" s="202"/>
      <c r="AZ183" s="202"/>
      <c r="BA183" s="202"/>
      <c r="BB183" s="202"/>
      <c r="BC183" s="202"/>
      <c r="BD183" s="202"/>
      <c r="BE183" s="202"/>
    </row>
    <row r="184" spans="39:57" ht="14.25" customHeight="1" x14ac:dyDescent="0.25">
      <c r="AM184" s="202"/>
      <c r="AN184" s="202"/>
      <c r="AO184" s="202"/>
      <c r="AP184" s="202"/>
      <c r="AQ184" s="202"/>
      <c r="AR184" s="202"/>
      <c r="AS184" s="202"/>
      <c r="AT184" s="202"/>
      <c r="AU184" s="202"/>
      <c r="AV184" s="202"/>
      <c r="AW184" s="202"/>
      <c r="AX184" s="202"/>
      <c r="AY184" s="202"/>
      <c r="AZ184" s="202"/>
      <c r="BA184" s="202"/>
      <c r="BB184" s="202"/>
      <c r="BC184" s="202"/>
      <c r="BD184" s="202"/>
      <c r="BE184" s="202"/>
    </row>
    <row r="185" spans="39:57" ht="14.25" customHeight="1" x14ac:dyDescent="0.25">
      <c r="AM185" s="202"/>
      <c r="AN185" s="202"/>
      <c r="AO185" s="202"/>
      <c r="AP185" s="202"/>
      <c r="AQ185" s="202"/>
      <c r="AR185" s="202"/>
      <c r="AS185" s="202"/>
      <c r="AT185" s="202"/>
      <c r="AU185" s="202"/>
      <c r="AV185" s="202"/>
      <c r="AW185" s="202"/>
      <c r="AX185" s="202"/>
      <c r="AY185" s="202"/>
      <c r="AZ185" s="202"/>
      <c r="BA185" s="202"/>
      <c r="BB185" s="202"/>
      <c r="BC185" s="202"/>
      <c r="BD185" s="202"/>
      <c r="BE185" s="202"/>
    </row>
    <row r="186" spans="39:57" ht="14.25" customHeight="1" x14ac:dyDescent="0.25">
      <c r="AM186" s="202"/>
      <c r="AN186" s="202"/>
      <c r="AO186" s="202"/>
      <c r="AP186" s="202"/>
      <c r="AQ186" s="202"/>
      <c r="AR186" s="202"/>
      <c r="AS186" s="202"/>
      <c r="AT186" s="202"/>
      <c r="AU186" s="202"/>
      <c r="AV186" s="202"/>
      <c r="AW186" s="202"/>
      <c r="AX186" s="202"/>
      <c r="AY186" s="202"/>
      <c r="AZ186" s="202"/>
      <c r="BA186" s="202"/>
      <c r="BB186" s="202"/>
      <c r="BC186" s="202"/>
      <c r="BD186" s="202"/>
      <c r="BE186" s="202"/>
    </row>
    <row r="187" spans="39:57" ht="14.25" customHeight="1" x14ac:dyDescent="0.25">
      <c r="AM187" s="202"/>
      <c r="AN187" s="202"/>
      <c r="AO187" s="202"/>
      <c r="AP187" s="202"/>
      <c r="AQ187" s="202"/>
      <c r="AR187" s="202"/>
      <c r="AS187" s="202"/>
      <c r="AT187" s="202"/>
      <c r="AU187" s="202"/>
      <c r="AV187" s="202"/>
      <c r="AW187" s="202"/>
      <c r="AX187" s="202"/>
      <c r="AY187" s="202"/>
      <c r="AZ187" s="202"/>
      <c r="BA187" s="202"/>
      <c r="BB187" s="202"/>
      <c r="BC187" s="202"/>
      <c r="BD187" s="202"/>
      <c r="BE187" s="202"/>
    </row>
    <row r="188" spans="39:57" ht="14.25" customHeight="1" x14ac:dyDescent="0.25">
      <c r="AM188" s="202"/>
      <c r="AN188" s="202"/>
      <c r="AO188" s="202"/>
      <c r="AP188" s="202"/>
      <c r="AQ188" s="202"/>
      <c r="AR188" s="202"/>
      <c r="AS188" s="202"/>
      <c r="AT188" s="202"/>
      <c r="AU188" s="202"/>
      <c r="AV188" s="202"/>
      <c r="AW188" s="202"/>
      <c r="AX188" s="202"/>
      <c r="AY188" s="202"/>
      <c r="AZ188" s="202"/>
      <c r="BA188" s="202"/>
      <c r="BB188" s="202"/>
      <c r="BC188" s="202"/>
      <c r="BD188" s="202"/>
      <c r="BE188" s="202"/>
    </row>
    <row r="189" spans="39:57" ht="14.25" customHeight="1" x14ac:dyDescent="0.25">
      <c r="AM189" s="202"/>
      <c r="AN189" s="202"/>
      <c r="AO189" s="202"/>
      <c r="AP189" s="202"/>
      <c r="AQ189" s="202"/>
      <c r="AR189" s="202"/>
      <c r="AS189" s="202"/>
      <c r="AT189" s="202"/>
      <c r="AU189" s="202"/>
      <c r="AV189" s="202"/>
      <c r="AW189" s="202"/>
      <c r="AX189" s="202"/>
      <c r="AY189" s="202"/>
      <c r="AZ189" s="202"/>
      <c r="BA189" s="202"/>
      <c r="BB189" s="202"/>
      <c r="BC189" s="202"/>
      <c r="BD189" s="202"/>
      <c r="BE189" s="202"/>
    </row>
    <row r="190" spans="39:57" ht="14.25" customHeight="1" x14ac:dyDescent="0.25">
      <c r="AM190" s="202"/>
      <c r="AN190" s="202"/>
      <c r="AO190" s="202"/>
      <c r="AP190" s="202"/>
      <c r="AQ190" s="202"/>
      <c r="AR190" s="202"/>
      <c r="AS190" s="202"/>
      <c r="AT190" s="202"/>
      <c r="AU190" s="202"/>
      <c r="AV190" s="202"/>
      <c r="AW190" s="202"/>
      <c r="AX190" s="202"/>
      <c r="AY190" s="202"/>
      <c r="AZ190" s="202"/>
      <c r="BA190" s="202"/>
      <c r="BB190" s="202"/>
      <c r="BC190" s="202"/>
      <c r="BD190" s="202"/>
      <c r="BE190" s="202"/>
    </row>
    <row r="191" spans="39:57" ht="14.25" customHeight="1" x14ac:dyDescent="0.25">
      <c r="AM191" s="202"/>
      <c r="AN191" s="202"/>
      <c r="AO191" s="202"/>
      <c r="AP191" s="202"/>
      <c r="AQ191" s="202"/>
      <c r="AR191" s="202"/>
      <c r="AS191" s="202"/>
      <c r="AT191" s="202"/>
      <c r="AU191" s="202"/>
      <c r="AV191" s="202"/>
      <c r="AW191" s="202"/>
      <c r="AX191" s="202"/>
      <c r="AY191" s="202"/>
      <c r="AZ191" s="202"/>
      <c r="BA191" s="202"/>
      <c r="BB191" s="202"/>
      <c r="BC191" s="202"/>
      <c r="BD191" s="202"/>
      <c r="BE191" s="202"/>
    </row>
    <row r="192" spans="39:57" ht="14.25" customHeight="1" x14ac:dyDescent="0.25">
      <c r="AM192" s="202"/>
      <c r="AN192" s="202"/>
      <c r="AO192" s="202"/>
      <c r="AP192" s="202"/>
      <c r="AQ192" s="202"/>
      <c r="AR192" s="202"/>
      <c r="AS192" s="202"/>
      <c r="AT192" s="202"/>
      <c r="AU192" s="202"/>
      <c r="AV192" s="202"/>
      <c r="AW192" s="202"/>
      <c r="AX192" s="202"/>
      <c r="AY192" s="202"/>
      <c r="AZ192" s="202"/>
      <c r="BA192" s="202"/>
      <c r="BB192" s="202"/>
      <c r="BC192" s="202"/>
      <c r="BD192" s="202"/>
      <c r="BE192" s="202"/>
    </row>
    <row r="193" spans="39:57" ht="14.25" customHeight="1" x14ac:dyDescent="0.25">
      <c r="AM193" s="202"/>
      <c r="AN193" s="202"/>
      <c r="AO193" s="202"/>
      <c r="AP193" s="202"/>
      <c r="AQ193" s="202"/>
      <c r="AR193" s="202"/>
      <c r="AS193" s="202"/>
      <c r="AT193" s="202"/>
      <c r="AU193" s="202"/>
      <c r="AV193" s="202"/>
      <c r="AW193" s="202"/>
      <c r="AX193" s="202"/>
      <c r="AY193" s="202"/>
      <c r="AZ193" s="202"/>
      <c r="BA193" s="202"/>
      <c r="BB193" s="202"/>
      <c r="BC193" s="202"/>
      <c r="BD193" s="202"/>
      <c r="BE193" s="202"/>
    </row>
    <row r="194" spans="39:57" ht="14.25" customHeight="1" x14ac:dyDescent="0.25">
      <c r="AM194" s="202"/>
      <c r="AN194" s="202"/>
      <c r="AO194" s="202"/>
      <c r="AP194" s="202"/>
      <c r="AQ194" s="202"/>
      <c r="AR194" s="202"/>
      <c r="AS194" s="202"/>
      <c r="AT194" s="202"/>
      <c r="AU194" s="202"/>
      <c r="AV194" s="202"/>
      <c r="AW194" s="202"/>
      <c r="AX194" s="202"/>
      <c r="AY194" s="202"/>
      <c r="AZ194" s="202"/>
      <c r="BA194" s="202"/>
      <c r="BB194" s="202"/>
      <c r="BC194" s="202"/>
      <c r="BD194" s="202"/>
      <c r="BE194" s="202"/>
    </row>
    <row r="195" spans="39:57" ht="14.25" customHeight="1" x14ac:dyDescent="0.25">
      <c r="AM195" s="202"/>
      <c r="AN195" s="202"/>
      <c r="AO195" s="202"/>
      <c r="AP195" s="202"/>
      <c r="AQ195" s="202"/>
      <c r="AR195" s="202"/>
      <c r="AS195" s="202"/>
      <c r="AT195" s="202"/>
      <c r="AU195" s="202"/>
      <c r="AV195" s="202"/>
      <c r="AW195" s="202"/>
      <c r="AX195" s="202"/>
      <c r="AY195" s="202"/>
      <c r="AZ195" s="202"/>
      <c r="BA195" s="202"/>
      <c r="BB195" s="202"/>
      <c r="BC195" s="202"/>
      <c r="BD195" s="202"/>
      <c r="BE195" s="202"/>
    </row>
    <row r="196" spans="39:57" ht="14.25" customHeight="1" x14ac:dyDescent="0.25">
      <c r="AM196" s="202"/>
      <c r="AN196" s="202"/>
      <c r="AO196" s="202"/>
      <c r="AP196" s="202"/>
      <c r="AQ196" s="202"/>
      <c r="AR196" s="202"/>
      <c r="AS196" s="202"/>
      <c r="AT196" s="202"/>
      <c r="AU196" s="202"/>
      <c r="AV196" s="202"/>
      <c r="AW196" s="202"/>
      <c r="AX196" s="202"/>
      <c r="AY196" s="202"/>
      <c r="AZ196" s="202"/>
      <c r="BA196" s="202"/>
      <c r="BB196" s="202"/>
      <c r="BC196" s="202"/>
      <c r="BD196" s="202"/>
      <c r="BE196" s="202"/>
    </row>
    <row r="197" spans="39:57" ht="14.25" customHeight="1" x14ac:dyDescent="0.25">
      <c r="AM197" s="202"/>
      <c r="AN197" s="202"/>
      <c r="AO197" s="202"/>
      <c r="AP197" s="202"/>
      <c r="AQ197" s="202"/>
      <c r="AR197" s="202"/>
      <c r="AS197" s="202"/>
      <c r="AT197" s="202"/>
      <c r="AU197" s="202"/>
      <c r="AV197" s="202"/>
      <c r="AW197" s="202"/>
      <c r="AX197" s="202"/>
      <c r="AY197" s="202"/>
      <c r="AZ197" s="202"/>
      <c r="BA197" s="202"/>
      <c r="BB197" s="202"/>
      <c r="BC197" s="202"/>
      <c r="BD197" s="202"/>
      <c r="BE197" s="202"/>
    </row>
    <row r="198" spans="39:57" ht="14.25" customHeight="1" x14ac:dyDescent="0.25">
      <c r="AM198" s="202"/>
      <c r="AN198" s="202"/>
      <c r="AO198" s="202"/>
      <c r="AP198" s="202"/>
      <c r="AQ198" s="202"/>
      <c r="AR198" s="202"/>
      <c r="AS198" s="202"/>
      <c r="AT198" s="202"/>
      <c r="AU198" s="202"/>
      <c r="AV198" s="202"/>
      <c r="AW198" s="202"/>
      <c r="AX198" s="202"/>
      <c r="AY198" s="202"/>
      <c r="AZ198" s="202"/>
      <c r="BA198" s="202"/>
      <c r="BB198" s="202"/>
      <c r="BC198" s="202"/>
      <c r="BD198" s="202"/>
      <c r="BE198" s="202"/>
    </row>
    <row r="199" spans="39:57" ht="14.25" customHeight="1" x14ac:dyDescent="0.25">
      <c r="AM199" s="202"/>
      <c r="AN199" s="202"/>
      <c r="AO199" s="202"/>
      <c r="AP199" s="202"/>
      <c r="AQ199" s="202"/>
      <c r="AR199" s="202"/>
      <c r="AS199" s="202"/>
      <c r="AT199" s="202"/>
      <c r="AU199" s="202"/>
      <c r="AV199" s="202"/>
      <c r="AW199" s="202"/>
      <c r="AX199" s="202"/>
      <c r="AY199" s="202"/>
      <c r="AZ199" s="202"/>
      <c r="BA199" s="202"/>
      <c r="BB199" s="202"/>
      <c r="BC199" s="202"/>
      <c r="BD199" s="202"/>
      <c r="BE199" s="202"/>
    </row>
    <row r="200" spans="39:57" ht="14.25" customHeight="1" x14ac:dyDescent="0.25">
      <c r="AM200" s="202"/>
      <c r="AN200" s="202"/>
      <c r="AO200" s="202"/>
      <c r="AP200" s="202"/>
      <c r="AQ200" s="202"/>
      <c r="AR200" s="202"/>
      <c r="AS200" s="202"/>
      <c r="AT200" s="202"/>
      <c r="AU200" s="202"/>
      <c r="AV200" s="202"/>
      <c r="AW200" s="202"/>
      <c r="AX200" s="202"/>
      <c r="AY200" s="202"/>
      <c r="AZ200" s="202"/>
      <c r="BA200" s="202"/>
      <c r="BB200" s="202"/>
      <c r="BC200" s="202"/>
      <c r="BD200" s="202"/>
      <c r="BE200" s="202"/>
    </row>
    <row r="201" spans="39:57" ht="14.25" customHeight="1" x14ac:dyDescent="0.25">
      <c r="AM201" s="202"/>
      <c r="AN201" s="202"/>
      <c r="AO201" s="202"/>
      <c r="AP201" s="202"/>
      <c r="AQ201" s="202"/>
      <c r="AR201" s="202"/>
      <c r="AS201" s="202"/>
      <c r="AT201" s="202"/>
      <c r="AU201" s="202"/>
      <c r="AV201" s="202"/>
      <c r="AW201" s="202"/>
      <c r="AX201" s="202"/>
      <c r="AY201" s="202"/>
      <c r="AZ201" s="202"/>
      <c r="BA201" s="202"/>
      <c r="BB201" s="202"/>
      <c r="BC201" s="202"/>
      <c r="BD201" s="202"/>
      <c r="BE201" s="202"/>
    </row>
    <row r="202" spans="39:57" ht="14.25" customHeight="1" x14ac:dyDescent="0.25">
      <c r="AM202" s="202"/>
      <c r="AN202" s="202"/>
      <c r="AO202" s="202"/>
      <c r="AP202" s="202"/>
      <c r="AQ202" s="202"/>
      <c r="AR202" s="202"/>
      <c r="AS202" s="202"/>
      <c r="AT202" s="202"/>
      <c r="AU202" s="202"/>
      <c r="AV202" s="202"/>
      <c r="AW202" s="202"/>
      <c r="AX202" s="202"/>
      <c r="AY202" s="202"/>
      <c r="AZ202" s="202"/>
      <c r="BA202" s="202"/>
      <c r="BB202" s="202"/>
      <c r="BC202" s="202"/>
      <c r="BD202" s="202"/>
      <c r="BE202" s="202"/>
    </row>
    <row r="203" spans="39:57" ht="14.25" customHeight="1" x14ac:dyDescent="0.25">
      <c r="AM203" s="202"/>
      <c r="AN203" s="202"/>
      <c r="AO203" s="202"/>
      <c r="AP203" s="202"/>
      <c r="AQ203" s="202"/>
      <c r="AR203" s="202"/>
      <c r="AS203" s="202"/>
      <c r="AT203" s="202"/>
      <c r="AU203" s="202"/>
      <c r="AV203" s="202"/>
      <c r="AW203" s="202"/>
      <c r="AX203" s="202"/>
      <c r="AY203" s="202"/>
      <c r="AZ203" s="202"/>
      <c r="BA203" s="202"/>
      <c r="BB203" s="202"/>
      <c r="BC203" s="202"/>
      <c r="BD203" s="202"/>
      <c r="BE203" s="202"/>
    </row>
    <row r="204" spans="39:57" ht="14.25" customHeight="1" x14ac:dyDescent="0.25">
      <c r="AM204" s="202"/>
      <c r="AN204" s="202"/>
      <c r="AO204" s="202"/>
      <c r="AP204" s="202"/>
      <c r="AQ204" s="202"/>
      <c r="AR204" s="202"/>
      <c r="AS204" s="202"/>
      <c r="AT204" s="202"/>
      <c r="AU204" s="202"/>
      <c r="AV204" s="202"/>
      <c r="AW204" s="202"/>
      <c r="AX204" s="202"/>
      <c r="AY204" s="202"/>
      <c r="AZ204" s="202"/>
      <c r="BA204" s="202"/>
      <c r="BB204" s="202"/>
      <c r="BC204" s="202"/>
      <c r="BD204" s="202"/>
      <c r="BE204" s="202"/>
    </row>
    <row r="205" spans="39:57" ht="14.25" customHeight="1" x14ac:dyDescent="0.25">
      <c r="AM205" s="202"/>
      <c r="AN205" s="202"/>
      <c r="AO205" s="202"/>
      <c r="AP205" s="202"/>
      <c r="AQ205" s="202"/>
      <c r="AR205" s="202"/>
      <c r="AS205" s="202"/>
      <c r="AT205" s="202"/>
      <c r="AU205" s="202"/>
      <c r="AV205" s="202"/>
      <c r="AW205" s="202"/>
      <c r="AX205" s="202"/>
      <c r="AY205" s="202"/>
      <c r="AZ205" s="202"/>
      <c r="BA205" s="202"/>
      <c r="BB205" s="202"/>
      <c r="BC205" s="202"/>
      <c r="BD205" s="202"/>
      <c r="BE205" s="202"/>
    </row>
    <row r="206" spans="39:57" ht="14.25" customHeight="1" x14ac:dyDescent="0.25">
      <c r="AM206" s="202"/>
      <c r="AN206" s="202"/>
      <c r="AO206" s="202"/>
      <c r="AP206" s="202"/>
      <c r="AQ206" s="202"/>
      <c r="AR206" s="202"/>
      <c r="AS206" s="202"/>
      <c r="AT206" s="202"/>
      <c r="AU206" s="202"/>
      <c r="AV206" s="202"/>
      <c r="AW206" s="202"/>
      <c r="AX206" s="202"/>
      <c r="AY206" s="202"/>
      <c r="AZ206" s="202"/>
      <c r="BA206" s="202"/>
      <c r="BB206" s="202"/>
      <c r="BC206" s="202"/>
      <c r="BD206" s="202"/>
      <c r="BE206" s="202"/>
    </row>
    <row r="207" spans="39:57" ht="14.25" customHeight="1" x14ac:dyDescent="0.25">
      <c r="AM207" s="202"/>
      <c r="AN207" s="202"/>
      <c r="AO207" s="202"/>
      <c r="AP207" s="202"/>
      <c r="AQ207" s="202"/>
      <c r="AR207" s="202"/>
      <c r="AS207" s="202"/>
      <c r="AT207" s="202"/>
      <c r="AU207" s="202"/>
      <c r="AV207" s="202"/>
      <c r="AW207" s="202"/>
      <c r="AX207" s="202"/>
      <c r="AY207" s="202"/>
      <c r="AZ207" s="202"/>
      <c r="BA207" s="202"/>
      <c r="BB207" s="202"/>
      <c r="BC207" s="202"/>
      <c r="BD207" s="202"/>
      <c r="BE207" s="202"/>
    </row>
    <row r="208" spans="39:57" ht="14.25" customHeight="1" x14ac:dyDescent="0.25">
      <c r="AM208" s="202"/>
      <c r="AN208" s="202"/>
      <c r="AO208" s="202"/>
      <c r="AP208" s="202"/>
      <c r="AQ208" s="202"/>
      <c r="AR208" s="202"/>
      <c r="AS208" s="202"/>
      <c r="AT208" s="202"/>
      <c r="AU208" s="202"/>
      <c r="AV208" s="202"/>
      <c r="AW208" s="202"/>
      <c r="AX208" s="202"/>
      <c r="AY208" s="202"/>
      <c r="AZ208" s="202"/>
      <c r="BA208" s="202"/>
      <c r="BB208" s="202"/>
      <c r="BC208" s="202"/>
      <c r="BD208" s="202"/>
      <c r="BE208" s="202"/>
    </row>
    <row r="209" spans="39:57" ht="14.25" customHeight="1" x14ac:dyDescent="0.25">
      <c r="AM209" s="202"/>
      <c r="AN209" s="202"/>
      <c r="AO209" s="202"/>
      <c r="AP209" s="202"/>
      <c r="AQ209" s="202"/>
      <c r="AR209" s="202"/>
      <c r="AS209" s="202"/>
      <c r="AT209" s="202"/>
      <c r="AU209" s="202"/>
      <c r="AV209" s="202"/>
      <c r="AW209" s="202"/>
      <c r="AX209" s="202"/>
      <c r="AY209" s="202"/>
      <c r="AZ209" s="202"/>
      <c r="BA209" s="202"/>
      <c r="BB209" s="202"/>
      <c r="BC209" s="202"/>
      <c r="BD209" s="202"/>
      <c r="BE209" s="202"/>
    </row>
    <row r="210" spans="39:57" ht="14.25" customHeight="1" x14ac:dyDescent="0.25">
      <c r="AM210" s="202"/>
      <c r="AN210" s="202"/>
      <c r="AO210" s="202"/>
      <c r="AP210" s="202"/>
      <c r="AQ210" s="202"/>
      <c r="AR210" s="202"/>
      <c r="AS210" s="202"/>
      <c r="AT210" s="202"/>
      <c r="AU210" s="202"/>
      <c r="AV210" s="202"/>
      <c r="AW210" s="202"/>
      <c r="AX210" s="202"/>
      <c r="AY210" s="202"/>
      <c r="AZ210" s="202"/>
      <c r="BA210" s="202"/>
      <c r="BB210" s="202"/>
      <c r="BC210" s="202"/>
      <c r="BD210" s="202"/>
      <c r="BE210" s="202"/>
    </row>
    <row r="211" spans="39:57" ht="14.25" customHeight="1" x14ac:dyDescent="0.25">
      <c r="AM211" s="202"/>
      <c r="AN211" s="202"/>
      <c r="AO211" s="202"/>
      <c r="AP211" s="202"/>
      <c r="AQ211" s="202"/>
      <c r="AR211" s="202"/>
      <c r="AS211" s="202"/>
      <c r="AT211" s="202"/>
      <c r="AU211" s="202"/>
      <c r="AV211" s="202"/>
      <c r="AW211" s="202"/>
      <c r="AX211" s="202"/>
      <c r="AY211" s="202"/>
      <c r="AZ211" s="202"/>
      <c r="BA211" s="202"/>
      <c r="BB211" s="202"/>
      <c r="BC211" s="202"/>
      <c r="BD211" s="202"/>
      <c r="BE211" s="202"/>
    </row>
    <row r="212" spans="39:57" ht="14.25" customHeight="1" x14ac:dyDescent="0.25">
      <c r="AM212" s="202"/>
      <c r="AN212" s="202"/>
      <c r="AO212" s="202"/>
      <c r="AP212" s="202"/>
      <c r="AQ212" s="202"/>
      <c r="AR212" s="202"/>
      <c r="AS212" s="202"/>
      <c r="AT212" s="202"/>
      <c r="AU212" s="202"/>
      <c r="AV212" s="202"/>
      <c r="AW212" s="202"/>
      <c r="AX212" s="202"/>
      <c r="AY212" s="202"/>
      <c r="AZ212" s="202"/>
      <c r="BA212" s="202"/>
      <c r="BB212" s="202"/>
      <c r="BC212" s="202"/>
      <c r="BD212" s="202"/>
      <c r="BE212" s="202"/>
    </row>
    <row r="213" spans="39:57" ht="14.25" customHeight="1" x14ac:dyDescent="0.25">
      <c r="AM213" s="202"/>
      <c r="AN213" s="202"/>
      <c r="AO213" s="202"/>
      <c r="AP213" s="202"/>
      <c r="AQ213" s="202"/>
      <c r="AR213" s="202"/>
      <c r="AS213" s="202"/>
      <c r="AT213" s="202"/>
      <c r="AU213" s="202"/>
      <c r="AV213" s="202"/>
      <c r="AW213" s="202"/>
      <c r="AX213" s="202"/>
      <c r="AY213" s="202"/>
      <c r="AZ213" s="202"/>
      <c r="BA213" s="202"/>
      <c r="BB213" s="202"/>
      <c r="BC213" s="202"/>
      <c r="BD213" s="202"/>
      <c r="BE213" s="202"/>
    </row>
    <row r="214" spans="39:57" ht="14.25" customHeight="1" x14ac:dyDescent="0.25">
      <c r="AM214" s="202"/>
      <c r="AN214" s="202"/>
      <c r="AO214" s="202"/>
      <c r="AP214" s="202"/>
      <c r="AQ214" s="202"/>
      <c r="AR214" s="202"/>
      <c r="AS214" s="202"/>
      <c r="AT214" s="202"/>
      <c r="AU214" s="202"/>
      <c r="AV214" s="202"/>
      <c r="AW214" s="202"/>
      <c r="AX214" s="202"/>
      <c r="AY214" s="202"/>
      <c r="AZ214" s="202"/>
      <c r="BA214" s="202"/>
      <c r="BB214" s="202"/>
      <c r="BC214" s="202"/>
      <c r="BD214" s="202"/>
      <c r="BE214" s="202"/>
    </row>
    <row r="215" spans="39:57" ht="14.25" customHeight="1" x14ac:dyDescent="0.25">
      <c r="AM215" s="202"/>
      <c r="AN215" s="202"/>
      <c r="AO215" s="202"/>
      <c r="AP215" s="202"/>
      <c r="AQ215" s="202"/>
      <c r="AR215" s="202"/>
      <c r="AS215" s="202"/>
      <c r="AT215" s="202"/>
      <c r="AU215" s="202"/>
      <c r="AV215" s="202"/>
      <c r="AW215" s="202"/>
      <c r="AX215" s="202"/>
      <c r="AY215" s="202"/>
      <c r="AZ215" s="202"/>
      <c r="BA215" s="202"/>
      <c r="BB215" s="202"/>
      <c r="BC215" s="202"/>
      <c r="BD215" s="202"/>
      <c r="BE215" s="202"/>
    </row>
    <row r="216" spans="39:57" ht="14.25" customHeight="1" x14ac:dyDescent="0.25">
      <c r="AM216" s="202"/>
      <c r="AN216" s="202"/>
      <c r="AO216" s="202"/>
      <c r="AP216" s="202"/>
      <c r="AQ216" s="202"/>
      <c r="AR216" s="202"/>
      <c r="AS216" s="202"/>
      <c r="AT216" s="202"/>
      <c r="AU216" s="202"/>
      <c r="AV216" s="202"/>
      <c r="AW216" s="202"/>
      <c r="AX216" s="202"/>
      <c r="AY216" s="202"/>
      <c r="AZ216" s="202"/>
      <c r="BA216" s="202"/>
      <c r="BB216" s="202"/>
      <c r="BC216" s="202"/>
      <c r="BD216" s="202"/>
      <c r="BE216" s="202"/>
    </row>
    <row r="217" spans="39:57" ht="14.25" customHeight="1" x14ac:dyDescent="0.25">
      <c r="AM217" s="202"/>
      <c r="AN217" s="202"/>
      <c r="AO217" s="202"/>
      <c r="AP217" s="202"/>
      <c r="AQ217" s="202"/>
      <c r="AR217" s="202"/>
      <c r="AS217" s="202"/>
      <c r="AT217" s="202"/>
      <c r="AU217" s="202"/>
      <c r="AV217" s="202"/>
      <c r="AW217" s="202"/>
      <c r="AX217" s="202"/>
      <c r="AY217" s="202"/>
      <c r="AZ217" s="202"/>
      <c r="BA217" s="202"/>
      <c r="BB217" s="202"/>
      <c r="BC217" s="202"/>
      <c r="BD217" s="202"/>
      <c r="BE217" s="202"/>
    </row>
    <row r="218" spans="39:57" ht="14.25" customHeight="1" x14ac:dyDescent="0.25">
      <c r="AM218" s="202"/>
      <c r="AN218" s="202"/>
      <c r="AO218" s="202"/>
      <c r="AP218" s="202"/>
      <c r="AQ218" s="202"/>
      <c r="AR218" s="202"/>
      <c r="AS218" s="202"/>
      <c r="AT218" s="202"/>
      <c r="AU218" s="202"/>
      <c r="AV218" s="202"/>
      <c r="AW218" s="202"/>
      <c r="AX218" s="202"/>
      <c r="AY218" s="202"/>
      <c r="AZ218" s="202"/>
      <c r="BA218" s="202"/>
      <c r="BB218" s="202"/>
      <c r="BC218" s="202"/>
      <c r="BD218" s="202"/>
      <c r="BE218" s="202"/>
    </row>
    <row r="219" spans="39:57" ht="14.25" customHeight="1" x14ac:dyDescent="0.25">
      <c r="AM219" s="202"/>
      <c r="AN219" s="202"/>
      <c r="AO219" s="202"/>
      <c r="AP219" s="202"/>
      <c r="AQ219" s="202"/>
      <c r="AR219" s="202"/>
      <c r="AS219" s="202"/>
      <c r="AT219" s="202"/>
      <c r="AU219" s="202"/>
      <c r="AV219" s="202"/>
      <c r="AW219" s="202"/>
      <c r="AX219" s="202"/>
      <c r="AY219" s="202"/>
      <c r="AZ219" s="202"/>
      <c r="BA219" s="202"/>
      <c r="BB219" s="202"/>
      <c r="BC219" s="202"/>
      <c r="BD219" s="202"/>
      <c r="BE219" s="202"/>
    </row>
    <row r="220" spans="39:57" ht="14.25" customHeight="1" x14ac:dyDescent="0.25">
      <c r="AM220" s="202"/>
      <c r="AN220" s="202"/>
      <c r="AO220" s="202"/>
      <c r="AP220" s="202"/>
      <c r="AQ220" s="202"/>
      <c r="AR220" s="202"/>
      <c r="AS220" s="202"/>
      <c r="AT220" s="202"/>
      <c r="AU220" s="202"/>
      <c r="AV220" s="202"/>
      <c r="AW220" s="202"/>
      <c r="AX220" s="202"/>
      <c r="AY220" s="202"/>
      <c r="AZ220" s="202"/>
      <c r="BA220" s="202"/>
      <c r="BB220" s="202"/>
      <c r="BC220" s="202"/>
      <c r="BD220" s="202"/>
      <c r="BE220" s="202"/>
    </row>
    <row r="221" spans="39:57" ht="14.25" customHeight="1" x14ac:dyDescent="0.25">
      <c r="AM221" s="202"/>
      <c r="AN221" s="202"/>
      <c r="AO221" s="202"/>
      <c r="AP221" s="202"/>
      <c r="AQ221" s="202"/>
      <c r="AR221" s="202"/>
      <c r="AS221" s="202"/>
      <c r="AT221" s="202"/>
      <c r="AU221" s="202"/>
      <c r="AV221" s="202"/>
      <c r="AW221" s="202"/>
      <c r="AX221" s="202"/>
      <c r="AY221" s="202"/>
      <c r="AZ221" s="202"/>
      <c r="BA221" s="202"/>
      <c r="BB221" s="202"/>
      <c r="BC221" s="202"/>
      <c r="BD221" s="202"/>
      <c r="BE221" s="202"/>
    </row>
    <row r="222" spans="39:57" ht="14.25" customHeight="1" x14ac:dyDescent="0.25">
      <c r="AM222" s="202"/>
      <c r="AN222" s="202"/>
      <c r="AO222" s="202"/>
      <c r="AP222" s="202"/>
      <c r="AQ222" s="202"/>
      <c r="AR222" s="202"/>
      <c r="AS222" s="202"/>
      <c r="AT222" s="202"/>
      <c r="AU222" s="202"/>
      <c r="AV222" s="202"/>
      <c r="AW222" s="202"/>
      <c r="AX222" s="202"/>
      <c r="AY222" s="202"/>
      <c r="AZ222" s="202"/>
      <c r="BA222" s="202"/>
      <c r="BB222" s="202"/>
      <c r="BC222" s="202"/>
      <c r="BD222" s="202"/>
      <c r="BE222" s="202"/>
    </row>
    <row r="223" spans="39:57" ht="14.25" customHeight="1" x14ac:dyDescent="0.25">
      <c r="AM223" s="202"/>
      <c r="AN223" s="202"/>
      <c r="AO223" s="202"/>
      <c r="AP223" s="202"/>
      <c r="AQ223" s="202"/>
      <c r="AR223" s="202"/>
      <c r="AS223" s="202"/>
      <c r="AT223" s="202"/>
      <c r="AU223" s="202"/>
      <c r="AV223" s="202"/>
      <c r="AW223" s="202"/>
      <c r="AX223" s="202"/>
      <c r="AY223" s="202"/>
      <c r="AZ223" s="202"/>
      <c r="BA223" s="202"/>
      <c r="BB223" s="202"/>
      <c r="BC223" s="202"/>
      <c r="BD223" s="202"/>
      <c r="BE223" s="202"/>
    </row>
    <row r="224" spans="39:57" ht="14.25" customHeight="1" x14ac:dyDescent="0.25">
      <c r="AM224" s="202"/>
      <c r="AN224" s="202"/>
      <c r="AO224" s="202"/>
      <c r="AP224" s="202"/>
      <c r="AQ224" s="202"/>
      <c r="AR224" s="202"/>
      <c r="AS224" s="202"/>
      <c r="AT224" s="202"/>
      <c r="AU224" s="202"/>
      <c r="AV224" s="202"/>
      <c r="AW224" s="202"/>
      <c r="AX224" s="202"/>
      <c r="AY224" s="202"/>
      <c r="AZ224" s="202"/>
      <c r="BA224" s="202"/>
      <c r="BB224" s="202"/>
      <c r="BC224" s="202"/>
      <c r="BD224" s="202"/>
      <c r="BE224" s="202"/>
    </row>
    <row r="225" spans="39:57" ht="14.25" customHeight="1" x14ac:dyDescent="0.25">
      <c r="AM225" s="202"/>
      <c r="AN225" s="202"/>
      <c r="AO225" s="202"/>
      <c r="AP225" s="202"/>
      <c r="AQ225" s="202"/>
      <c r="AR225" s="202"/>
      <c r="AS225" s="202"/>
      <c r="AT225" s="202"/>
      <c r="AU225" s="202"/>
      <c r="AV225" s="202"/>
      <c r="AW225" s="202"/>
      <c r="AX225" s="202"/>
      <c r="AY225" s="202"/>
      <c r="AZ225" s="202"/>
      <c r="BA225" s="202"/>
      <c r="BB225" s="202"/>
      <c r="BC225" s="202"/>
      <c r="BD225" s="202"/>
      <c r="BE225" s="202"/>
    </row>
    <row r="226" spans="39:57" ht="14.25" customHeight="1" x14ac:dyDescent="0.25">
      <c r="AM226" s="202"/>
      <c r="AN226" s="202"/>
      <c r="AO226" s="202"/>
      <c r="AP226" s="202"/>
      <c r="AQ226" s="202"/>
      <c r="AR226" s="202"/>
      <c r="AS226" s="202"/>
      <c r="AT226" s="202"/>
      <c r="AU226" s="202"/>
      <c r="AV226" s="202"/>
      <c r="AW226" s="202"/>
      <c r="AX226" s="202"/>
      <c r="AY226" s="202"/>
      <c r="AZ226" s="202"/>
      <c r="BA226" s="202"/>
      <c r="BB226" s="202"/>
      <c r="BC226" s="202"/>
      <c r="BD226" s="202"/>
      <c r="BE226" s="202"/>
    </row>
    <row r="227" spans="39:57" ht="14.25" customHeight="1" x14ac:dyDescent="0.25">
      <c r="AM227" s="202"/>
      <c r="AN227" s="202"/>
      <c r="AO227" s="202"/>
      <c r="AP227" s="202"/>
      <c r="AQ227" s="202"/>
      <c r="AR227" s="202"/>
      <c r="AS227" s="202"/>
      <c r="AT227" s="202"/>
      <c r="AU227" s="202"/>
      <c r="AV227" s="202"/>
      <c r="AW227" s="202"/>
      <c r="AX227" s="202"/>
      <c r="AY227" s="202"/>
      <c r="AZ227" s="202"/>
      <c r="BA227" s="202"/>
      <c r="BB227" s="202"/>
      <c r="BC227" s="202"/>
      <c r="BD227" s="202"/>
      <c r="BE227" s="202"/>
    </row>
    <row r="228" spans="39:57" ht="14.25" customHeight="1" x14ac:dyDescent="0.25">
      <c r="AM228" s="202"/>
      <c r="AN228" s="202"/>
      <c r="AO228" s="202"/>
      <c r="AP228" s="202"/>
      <c r="AQ228" s="202"/>
      <c r="AR228" s="202"/>
      <c r="AS228" s="202"/>
      <c r="AT228" s="202"/>
      <c r="AU228" s="202"/>
      <c r="AV228" s="202"/>
      <c r="AW228" s="202"/>
      <c r="AX228" s="202"/>
      <c r="AY228" s="202"/>
      <c r="AZ228" s="202"/>
      <c r="BA228" s="202"/>
      <c r="BB228" s="202"/>
      <c r="BC228" s="202"/>
      <c r="BD228" s="202"/>
      <c r="BE228" s="202"/>
    </row>
    <row r="229" spans="39:57" ht="14.25" customHeight="1" x14ac:dyDescent="0.25">
      <c r="AM229" s="202"/>
      <c r="AN229" s="202"/>
      <c r="AO229" s="202"/>
      <c r="AP229" s="202"/>
      <c r="AQ229" s="202"/>
      <c r="AR229" s="202"/>
      <c r="AS229" s="202"/>
      <c r="AT229" s="202"/>
      <c r="AU229" s="202"/>
      <c r="AV229" s="202"/>
      <c r="AW229" s="202"/>
      <c r="AX229" s="202"/>
      <c r="AY229" s="202"/>
      <c r="AZ229" s="202"/>
      <c r="BA229" s="202"/>
      <c r="BB229" s="202"/>
      <c r="BC229" s="202"/>
      <c r="BD229" s="202"/>
      <c r="BE229" s="202"/>
    </row>
    <row r="230" spans="39:57" ht="14.25" customHeight="1" x14ac:dyDescent="0.25">
      <c r="AM230" s="202"/>
      <c r="AN230" s="202"/>
      <c r="AO230" s="202"/>
      <c r="AP230" s="202"/>
      <c r="AQ230" s="202"/>
      <c r="AR230" s="202"/>
      <c r="AS230" s="202"/>
      <c r="AT230" s="202"/>
      <c r="AU230" s="202"/>
      <c r="AV230" s="202"/>
      <c r="AW230" s="202"/>
      <c r="AX230" s="202"/>
      <c r="AY230" s="202"/>
      <c r="AZ230" s="202"/>
      <c r="BA230" s="202"/>
      <c r="BB230" s="202"/>
      <c r="BC230" s="202"/>
      <c r="BD230" s="202"/>
      <c r="BE230" s="202"/>
    </row>
    <row r="231" spans="39:57" ht="14.25" customHeight="1" x14ac:dyDescent="0.25">
      <c r="AM231" s="202"/>
      <c r="AN231" s="202"/>
      <c r="AO231" s="202"/>
      <c r="AP231" s="202"/>
      <c r="AQ231" s="202"/>
      <c r="AR231" s="202"/>
      <c r="AS231" s="202"/>
      <c r="AT231" s="202"/>
      <c r="AU231" s="202"/>
      <c r="AV231" s="202"/>
      <c r="AW231" s="202"/>
      <c r="AX231" s="202"/>
      <c r="AY231" s="202"/>
      <c r="AZ231" s="202"/>
      <c r="BA231" s="202"/>
      <c r="BB231" s="202"/>
      <c r="BC231" s="202"/>
      <c r="BD231" s="202"/>
      <c r="BE231" s="202"/>
    </row>
    <row r="232" spans="39:57" ht="14.25" customHeight="1" x14ac:dyDescent="0.25">
      <c r="AM232" s="202"/>
      <c r="AN232" s="202"/>
      <c r="AO232" s="202"/>
      <c r="AP232" s="202"/>
      <c r="AQ232" s="202"/>
      <c r="AR232" s="202"/>
      <c r="AS232" s="202"/>
      <c r="AT232" s="202"/>
      <c r="AU232" s="202"/>
      <c r="AV232" s="202"/>
      <c r="AW232" s="202"/>
      <c r="AX232" s="202"/>
      <c r="AY232" s="202"/>
      <c r="AZ232" s="202"/>
      <c r="BA232" s="202"/>
      <c r="BB232" s="202"/>
      <c r="BC232" s="202"/>
      <c r="BD232" s="202"/>
      <c r="BE232" s="202"/>
    </row>
    <row r="233" spans="39:57" ht="14.25" customHeight="1" x14ac:dyDescent="0.25">
      <c r="AM233" s="202"/>
      <c r="AN233" s="202"/>
      <c r="AO233" s="202"/>
      <c r="AP233" s="202"/>
      <c r="AQ233" s="202"/>
      <c r="AR233" s="202"/>
      <c r="AS233" s="202"/>
      <c r="AT233" s="202"/>
      <c r="AU233" s="202"/>
      <c r="AV233" s="202"/>
      <c r="AW233" s="202"/>
      <c r="AX233" s="202"/>
      <c r="AY233" s="202"/>
      <c r="AZ233" s="202"/>
      <c r="BA233" s="202"/>
      <c r="BB233" s="202"/>
      <c r="BC233" s="202"/>
      <c r="BD233" s="202"/>
      <c r="BE233" s="202"/>
    </row>
    <row r="234" spans="39:57" ht="14.25" customHeight="1" x14ac:dyDescent="0.25">
      <c r="AM234" s="202"/>
      <c r="AN234" s="202"/>
      <c r="AO234" s="202"/>
      <c r="AP234" s="202"/>
      <c r="AQ234" s="202"/>
      <c r="AR234" s="202"/>
      <c r="AS234" s="202"/>
      <c r="AT234" s="202"/>
      <c r="AU234" s="202"/>
      <c r="AV234" s="202"/>
      <c r="AW234" s="202"/>
      <c r="AX234" s="202"/>
      <c r="AY234" s="202"/>
      <c r="AZ234" s="202"/>
      <c r="BA234" s="202"/>
      <c r="BB234" s="202"/>
      <c r="BC234" s="202"/>
      <c r="BD234" s="202"/>
      <c r="BE234" s="202"/>
    </row>
    <row r="235" spans="39:57" ht="14.25" customHeight="1" x14ac:dyDescent="0.25">
      <c r="AM235" s="202"/>
      <c r="AN235" s="202"/>
      <c r="AO235" s="202"/>
      <c r="AP235" s="202"/>
      <c r="AQ235" s="202"/>
      <c r="AR235" s="202"/>
      <c r="AS235" s="202"/>
      <c r="AT235" s="202"/>
      <c r="AU235" s="202"/>
      <c r="AV235" s="202"/>
      <c r="AW235" s="202"/>
      <c r="AX235" s="202"/>
      <c r="AY235" s="202"/>
      <c r="AZ235" s="202"/>
      <c r="BA235" s="202"/>
      <c r="BB235" s="202"/>
      <c r="BC235" s="202"/>
      <c r="BD235" s="202"/>
      <c r="BE235" s="202"/>
    </row>
    <row r="236" spans="39:57" ht="14.25" customHeight="1" x14ac:dyDescent="0.25">
      <c r="AM236" s="202"/>
      <c r="AN236" s="202"/>
      <c r="AO236" s="202"/>
      <c r="AP236" s="202"/>
      <c r="AQ236" s="202"/>
      <c r="AR236" s="202"/>
      <c r="AS236" s="202"/>
      <c r="AT236" s="202"/>
      <c r="AU236" s="202"/>
      <c r="AV236" s="202"/>
      <c r="AW236" s="202"/>
      <c r="AX236" s="202"/>
      <c r="AY236" s="202"/>
      <c r="AZ236" s="202"/>
      <c r="BA236" s="202"/>
      <c r="BB236" s="202"/>
      <c r="BC236" s="202"/>
      <c r="BD236" s="202"/>
      <c r="BE236" s="202"/>
    </row>
    <row r="237" spans="39:57" ht="14.25" customHeight="1" x14ac:dyDescent="0.25">
      <c r="AM237" s="202"/>
      <c r="AN237" s="202"/>
      <c r="AO237" s="202"/>
      <c r="AP237" s="202"/>
      <c r="AQ237" s="202"/>
      <c r="AR237" s="202"/>
      <c r="AS237" s="202"/>
      <c r="AT237" s="202"/>
      <c r="AU237" s="202"/>
      <c r="AV237" s="202"/>
      <c r="AW237" s="202"/>
      <c r="AX237" s="202"/>
      <c r="AY237" s="202"/>
      <c r="AZ237" s="202"/>
      <c r="BA237" s="202"/>
      <c r="BB237" s="202"/>
      <c r="BC237" s="202"/>
      <c r="BD237" s="202"/>
      <c r="BE237" s="202"/>
    </row>
    <row r="238" spans="39:57" ht="14.25" customHeight="1" x14ac:dyDescent="0.25">
      <c r="AM238" s="202"/>
      <c r="AN238" s="202"/>
      <c r="AO238" s="202"/>
      <c r="AP238" s="202"/>
      <c r="AQ238" s="202"/>
      <c r="AR238" s="202"/>
      <c r="AS238" s="202"/>
      <c r="AT238" s="202"/>
      <c r="AU238" s="202"/>
      <c r="AV238" s="202"/>
      <c r="AW238" s="202"/>
      <c r="AX238" s="202"/>
      <c r="AY238" s="202"/>
      <c r="AZ238" s="202"/>
      <c r="BA238" s="202"/>
      <c r="BB238" s="202"/>
      <c r="BC238" s="202"/>
      <c r="BD238" s="202"/>
      <c r="BE238" s="202"/>
    </row>
    <row r="239" spans="39:57" ht="14.25" customHeight="1" x14ac:dyDescent="0.25">
      <c r="AM239" s="202"/>
      <c r="AN239" s="202"/>
      <c r="AO239" s="202"/>
      <c r="AP239" s="202"/>
      <c r="AQ239" s="202"/>
      <c r="AR239" s="202"/>
      <c r="AS239" s="202"/>
      <c r="AT239" s="202"/>
      <c r="AU239" s="202"/>
      <c r="AV239" s="202"/>
      <c r="AW239" s="202"/>
      <c r="AX239" s="202"/>
      <c r="AY239" s="202"/>
      <c r="AZ239" s="202"/>
      <c r="BA239" s="202"/>
      <c r="BB239" s="202"/>
      <c r="BC239" s="202"/>
      <c r="BD239" s="202"/>
      <c r="BE239" s="202"/>
    </row>
    <row r="240" spans="39:57" ht="14.25" customHeight="1" x14ac:dyDescent="0.25">
      <c r="AM240" s="202"/>
      <c r="AN240" s="202"/>
      <c r="AO240" s="202"/>
      <c r="AP240" s="202"/>
      <c r="AQ240" s="202"/>
      <c r="AR240" s="202"/>
      <c r="AS240" s="202"/>
      <c r="AT240" s="202"/>
      <c r="AU240" s="202"/>
      <c r="AV240" s="202"/>
      <c r="AW240" s="202"/>
      <c r="AX240" s="202"/>
      <c r="AY240" s="202"/>
      <c r="AZ240" s="202"/>
      <c r="BA240" s="202"/>
      <c r="BB240" s="202"/>
      <c r="BC240" s="202"/>
      <c r="BD240" s="202"/>
      <c r="BE240" s="202"/>
    </row>
    <row r="241" spans="39:57" ht="14.25" customHeight="1" x14ac:dyDescent="0.25">
      <c r="AM241" s="202"/>
      <c r="AN241" s="202"/>
      <c r="AO241" s="202"/>
      <c r="AP241" s="202"/>
      <c r="AQ241" s="202"/>
      <c r="AR241" s="202"/>
      <c r="AS241" s="202"/>
      <c r="AT241" s="202"/>
      <c r="AU241" s="202"/>
      <c r="AV241" s="202"/>
      <c r="AW241" s="202"/>
      <c r="AX241" s="202"/>
      <c r="AY241" s="202"/>
      <c r="AZ241" s="202"/>
      <c r="BA241" s="202"/>
      <c r="BB241" s="202"/>
      <c r="BC241" s="202"/>
      <c r="BD241" s="202"/>
      <c r="BE241" s="202"/>
    </row>
    <row r="242" spans="39:57" ht="14.25" customHeight="1" x14ac:dyDescent="0.25">
      <c r="AM242" s="202"/>
      <c r="AN242" s="202"/>
      <c r="AO242" s="202"/>
      <c r="AP242" s="202"/>
      <c r="AQ242" s="202"/>
      <c r="AR242" s="202"/>
      <c r="AS242" s="202"/>
      <c r="AT242" s="202"/>
      <c r="AU242" s="202"/>
      <c r="AV242" s="202"/>
      <c r="AW242" s="202"/>
      <c r="AX242" s="202"/>
      <c r="AY242" s="202"/>
      <c r="AZ242" s="202"/>
      <c r="BA242" s="202"/>
      <c r="BB242" s="202"/>
      <c r="BC242" s="202"/>
      <c r="BD242" s="202"/>
      <c r="BE242" s="202"/>
    </row>
    <row r="243" spans="39:57" ht="14.25" customHeight="1" x14ac:dyDescent="0.25">
      <c r="AM243" s="202"/>
      <c r="AN243" s="202"/>
      <c r="AO243" s="202"/>
      <c r="AP243" s="202"/>
      <c r="AQ243" s="202"/>
      <c r="AR243" s="202"/>
      <c r="AS243" s="202"/>
      <c r="AT243" s="202"/>
      <c r="AU243" s="202"/>
      <c r="AV243" s="202"/>
      <c r="AW243" s="202"/>
      <c r="AX243" s="202"/>
      <c r="AY243" s="202"/>
      <c r="AZ243" s="202"/>
      <c r="BA243" s="202"/>
      <c r="BB243" s="202"/>
      <c r="BC243" s="202"/>
      <c r="BD243" s="202"/>
      <c r="BE243" s="202"/>
    </row>
    <row r="244" spans="39:57" ht="14.25" customHeight="1" x14ac:dyDescent="0.25">
      <c r="AM244" s="202"/>
      <c r="AN244" s="202"/>
      <c r="AO244" s="202"/>
      <c r="AP244" s="202"/>
      <c r="AQ244" s="202"/>
      <c r="AR244" s="202"/>
      <c r="AS244" s="202"/>
      <c r="AT244" s="202"/>
      <c r="AU244" s="202"/>
      <c r="AV244" s="202"/>
      <c r="AW244" s="202"/>
      <c r="AX244" s="202"/>
      <c r="AY244" s="202"/>
      <c r="AZ244" s="202"/>
      <c r="BA244" s="202"/>
      <c r="BB244" s="202"/>
      <c r="BC244" s="202"/>
      <c r="BD244" s="202"/>
      <c r="BE244" s="202"/>
    </row>
    <row r="245" spans="39:57" ht="14.25" customHeight="1" x14ac:dyDescent="0.25">
      <c r="AM245" s="202"/>
      <c r="AN245" s="202"/>
      <c r="AO245" s="202"/>
      <c r="AP245" s="202"/>
      <c r="AQ245" s="202"/>
      <c r="AR245" s="202"/>
      <c r="AS245" s="202"/>
      <c r="AT245" s="202"/>
      <c r="AU245" s="202"/>
      <c r="AV245" s="202"/>
      <c r="AW245" s="202"/>
      <c r="AX245" s="202"/>
      <c r="AY245" s="202"/>
      <c r="AZ245" s="202"/>
      <c r="BA245" s="202"/>
      <c r="BB245" s="202"/>
      <c r="BC245" s="202"/>
      <c r="BD245" s="202"/>
      <c r="BE245" s="202"/>
    </row>
    <row r="246" spans="39:57" ht="14.25" customHeight="1" x14ac:dyDescent="0.25">
      <c r="AM246" s="202"/>
      <c r="AN246" s="202"/>
      <c r="AO246" s="202"/>
      <c r="AP246" s="202"/>
      <c r="AQ246" s="202"/>
      <c r="AR246" s="202"/>
      <c r="AS246" s="202"/>
      <c r="AT246" s="202"/>
      <c r="AU246" s="202"/>
      <c r="AV246" s="202"/>
      <c r="AW246" s="202"/>
      <c r="AX246" s="202"/>
      <c r="AY246" s="202"/>
      <c r="AZ246" s="202"/>
      <c r="BA246" s="202"/>
      <c r="BB246" s="202"/>
      <c r="BC246" s="202"/>
      <c r="BD246" s="202"/>
      <c r="BE246" s="202"/>
    </row>
    <row r="247" spans="39:57" ht="14.25" customHeight="1" x14ac:dyDescent="0.25">
      <c r="AM247" s="202"/>
      <c r="AN247" s="202"/>
      <c r="AO247" s="202"/>
      <c r="AP247" s="202"/>
      <c r="AQ247" s="202"/>
      <c r="AR247" s="202"/>
      <c r="AS247" s="202"/>
      <c r="AT247" s="202"/>
      <c r="AU247" s="202"/>
      <c r="AV247" s="202"/>
      <c r="AW247" s="202"/>
      <c r="AX247" s="202"/>
      <c r="AY247" s="202"/>
      <c r="AZ247" s="202"/>
      <c r="BA247" s="202"/>
      <c r="BB247" s="202"/>
      <c r="BC247" s="202"/>
      <c r="BD247" s="202"/>
      <c r="BE247" s="202"/>
    </row>
    <row r="248" spans="39:57" ht="14.25" customHeight="1" x14ac:dyDescent="0.25">
      <c r="AM248" s="202"/>
      <c r="AN248" s="202"/>
      <c r="AO248" s="202"/>
      <c r="AP248" s="202"/>
      <c r="AQ248" s="202"/>
      <c r="AR248" s="202"/>
      <c r="AS248" s="202"/>
      <c r="AT248" s="202"/>
      <c r="AU248" s="202"/>
      <c r="AV248" s="202"/>
      <c r="AW248" s="202"/>
      <c r="AX248" s="202"/>
      <c r="AY248" s="202"/>
      <c r="AZ248" s="202"/>
      <c r="BA248" s="202"/>
      <c r="BB248" s="202"/>
      <c r="BC248" s="202"/>
      <c r="BD248" s="202"/>
      <c r="BE248" s="202"/>
    </row>
    <row r="249" spans="39:57" ht="14.25" customHeight="1" x14ac:dyDescent="0.25">
      <c r="AM249" s="202"/>
      <c r="AN249" s="202"/>
      <c r="AO249" s="202"/>
      <c r="AP249" s="202"/>
      <c r="AQ249" s="202"/>
      <c r="AR249" s="202"/>
      <c r="AS249" s="202"/>
      <c r="AT249" s="202"/>
      <c r="AU249" s="202"/>
      <c r="AV249" s="202"/>
      <c r="AW249" s="202"/>
      <c r="AX249" s="202"/>
      <c r="AY249" s="202"/>
      <c r="AZ249" s="202"/>
      <c r="BA249" s="202"/>
      <c r="BB249" s="202"/>
      <c r="BC249" s="202"/>
      <c r="BD249" s="202"/>
      <c r="BE249" s="202"/>
    </row>
    <row r="250" spans="39:57" ht="14.25" customHeight="1" x14ac:dyDescent="0.25">
      <c r="AM250" s="202"/>
      <c r="AN250" s="202"/>
      <c r="AO250" s="202"/>
      <c r="AP250" s="202"/>
      <c r="AQ250" s="202"/>
      <c r="AR250" s="202"/>
      <c r="AS250" s="202"/>
      <c r="AT250" s="202"/>
      <c r="AU250" s="202"/>
      <c r="AV250" s="202"/>
      <c r="AW250" s="202"/>
      <c r="AX250" s="202"/>
      <c r="AY250" s="202"/>
      <c r="AZ250" s="202"/>
      <c r="BA250" s="202"/>
      <c r="BB250" s="202"/>
      <c r="BC250" s="202"/>
      <c r="BD250" s="202"/>
      <c r="BE250" s="202"/>
    </row>
    <row r="251" spans="39:57" ht="14.25" customHeight="1" x14ac:dyDescent="0.25">
      <c r="AM251" s="202"/>
      <c r="AN251" s="202"/>
      <c r="AO251" s="202"/>
      <c r="AP251" s="202"/>
      <c r="AQ251" s="202"/>
      <c r="AR251" s="202"/>
      <c r="AS251" s="202"/>
      <c r="AT251" s="202"/>
      <c r="AU251" s="202"/>
      <c r="AV251" s="202"/>
      <c r="AW251" s="202"/>
      <c r="AX251" s="202"/>
      <c r="AY251" s="202"/>
      <c r="AZ251" s="202"/>
      <c r="BA251" s="202"/>
      <c r="BB251" s="202"/>
      <c r="BC251" s="202"/>
      <c r="BD251" s="202"/>
      <c r="BE251" s="202"/>
    </row>
    <row r="252" spans="39:57" ht="14.25" customHeight="1" x14ac:dyDescent="0.25">
      <c r="AM252" s="202"/>
      <c r="AN252" s="202"/>
      <c r="AO252" s="202"/>
      <c r="AP252" s="202"/>
      <c r="AQ252" s="202"/>
      <c r="AR252" s="202"/>
      <c r="AS252" s="202"/>
      <c r="AT252" s="202"/>
      <c r="AU252" s="202"/>
      <c r="AV252" s="202"/>
      <c r="AW252" s="202"/>
      <c r="AX252" s="202"/>
      <c r="AY252" s="202"/>
      <c r="AZ252" s="202"/>
      <c r="BA252" s="202"/>
      <c r="BB252" s="202"/>
      <c r="BC252" s="202"/>
      <c r="BD252" s="202"/>
      <c r="BE252" s="202"/>
    </row>
    <row r="253" spans="39:57" ht="14.25" customHeight="1" x14ac:dyDescent="0.25">
      <c r="AM253" s="202"/>
      <c r="AN253" s="202"/>
      <c r="AO253" s="202"/>
      <c r="AP253" s="202"/>
      <c r="AQ253" s="202"/>
      <c r="AR253" s="202"/>
      <c r="AS253" s="202"/>
      <c r="AT253" s="202"/>
      <c r="AU253" s="202"/>
      <c r="AV253" s="202"/>
      <c r="AW253" s="202"/>
      <c r="AX253" s="202"/>
      <c r="AY253" s="202"/>
      <c r="AZ253" s="202"/>
      <c r="BA253" s="202"/>
      <c r="BB253" s="202"/>
      <c r="BC253" s="202"/>
      <c r="BD253" s="202"/>
      <c r="BE253" s="202"/>
    </row>
    <row r="254" spans="39:57" ht="14.25" customHeight="1" x14ac:dyDescent="0.25">
      <c r="AM254" s="202"/>
      <c r="AN254" s="202"/>
      <c r="AO254" s="202"/>
      <c r="AP254" s="202"/>
      <c r="AQ254" s="202"/>
      <c r="AR254" s="202"/>
      <c r="AS254" s="202"/>
      <c r="AT254" s="202"/>
      <c r="AU254" s="202"/>
      <c r="AV254" s="202"/>
      <c r="AW254" s="202"/>
      <c r="AX254" s="202"/>
      <c r="AY254" s="202"/>
      <c r="AZ254" s="202"/>
      <c r="BA254" s="202"/>
      <c r="BB254" s="202"/>
      <c r="BC254" s="202"/>
      <c r="BD254" s="202"/>
      <c r="BE254" s="202"/>
    </row>
    <row r="255" spans="39:57" ht="14.25" customHeight="1" x14ac:dyDescent="0.25">
      <c r="AM255" s="202"/>
      <c r="AN255" s="202"/>
      <c r="AO255" s="202"/>
      <c r="AP255" s="202"/>
      <c r="AQ255" s="202"/>
      <c r="AR255" s="202"/>
      <c r="AS255" s="202"/>
      <c r="AT255" s="202"/>
      <c r="AU255" s="202"/>
      <c r="AV255" s="202"/>
      <c r="AW255" s="202"/>
      <c r="AX255" s="202"/>
      <c r="AY255" s="202"/>
      <c r="AZ255" s="202"/>
      <c r="BA255" s="202"/>
      <c r="BB255" s="202"/>
      <c r="BC255" s="202"/>
      <c r="BD255" s="202"/>
      <c r="BE255" s="202"/>
    </row>
    <row r="256" spans="39:57" ht="14.25" customHeight="1" x14ac:dyDescent="0.25">
      <c r="AM256" s="202"/>
      <c r="AN256" s="202"/>
      <c r="AO256" s="202"/>
      <c r="AP256" s="202"/>
      <c r="AQ256" s="202"/>
      <c r="AR256" s="202"/>
      <c r="AS256" s="202"/>
      <c r="AT256" s="202"/>
      <c r="AU256" s="202"/>
      <c r="AV256" s="202"/>
      <c r="AW256" s="202"/>
      <c r="AX256" s="202"/>
      <c r="AY256" s="202"/>
      <c r="AZ256" s="202"/>
      <c r="BA256" s="202"/>
      <c r="BB256" s="202"/>
      <c r="BC256" s="202"/>
      <c r="BD256" s="202"/>
      <c r="BE256" s="202"/>
    </row>
    <row r="257" spans="39:57" ht="14.25" customHeight="1" x14ac:dyDescent="0.25">
      <c r="AM257" s="202"/>
      <c r="AN257" s="202"/>
      <c r="AO257" s="202"/>
      <c r="AP257" s="202"/>
      <c r="AQ257" s="202"/>
      <c r="AR257" s="202"/>
      <c r="AS257" s="202"/>
      <c r="AT257" s="202"/>
      <c r="AU257" s="202"/>
      <c r="AV257" s="202"/>
      <c r="AW257" s="202"/>
      <c r="AX257" s="202"/>
      <c r="AY257" s="202"/>
      <c r="AZ257" s="202"/>
      <c r="BA257" s="202"/>
      <c r="BB257" s="202"/>
      <c r="BC257" s="202"/>
      <c r="BD257" s="202"/>
      <c r="BE257" s="202"/>
    </row>
    <row r="258" spans="39:57" ht="14.25" customHeight="1" x14ac:dyDescent="0.25">
      <c r="AM258" s="202"/>
      <c r="AN258" s="202"/>
      <c r="AO258" s="202"/>
      <c r="AP258" s="202"/>
      <c r="AQ258" s="202"/>
      <c r="AR258" s="202"/>
      <c r="AS258" s="202"/>
      <c r="AT258" s="202"/>
      <c r="AU258" s="202"/>
      <c r="AV258" s="202"/>
      <c r="AW258" s="202"/>
      <c r="AX258" s="202"/>
      <c r="AY258" s="202"/>
      <c r="AZ258" s="202"/>
      <c r="BA258" s="202"/>
      <c r="BB258" s="202"/>
      <c r="BC258" s="202"/>
      <c r="BD258" s="202"/>
      <c r="BE258" s="202"/>
    </row>
    <row r="259" spans="39:57" ht="14.25" customHeight="1" x14ac:dyDescent="0.25">
      <c r="AM259" s="202"/>
      <c r="AN259" s="202"/>
      <c r="AO259" s="202"/>
      <c r="AP259" s="202"/>
      <c r="AQ259" s="202"/>
      <c r="AR259" s="202"/>
      <c r="AS259" s="202"/>
      <c r="AT259" s="202"/>
      <c r="AU259" s="202"/>
      <c r="AV259" s="202"/>
      <c r="AW259" s="202"/>
      <c r="AX259" s="202"/>
      <c r="AY259" s="202"/>
      <c r="AZ259" s="202"/>
      <c r="BA259" s="202"/>
      <c r="BB259" s="202"/>
      <c r="BC259" s="202"/>
      <c r="BD259" s="202"/>
      <c r="BE259" s="202"/>
    </row>
    <row r="260" spans="39:57" ht="14.25" customHeight="1" x14ac:dyDescent="0.25">
      <c r="AM260" s="202"/>
      <c r="AN260" s="202"/>
      <c r="AO260" s="202"/>
      <c r="AP260" s="202"/>
      <c r="AQ260" s="202"/>
      <c r="AR260" s="202"/>
      <c r="AS260" s="202"/>
      <c r="AT260" s="202"/>
      <c r="AU260" s="202"/>
      <c r="AV260" s="202"/>
      <c r="AW260" s="202"/>
      <c r="AX260" s="202"/>
      <c r="AY260" s="202"/>
      <c r="AZ260" s="202"/>
      <c r="BA260" s="202"/>
      <c r="BB260" s="202"/>
      <c r="BC260" s="202"/>
      <c r="BD260" s="202"/>
      <c r="BE260" s="202"/>
    </row>
    <row r="261" spans="39:57" ht="14.25" customHeight="1" x14ac:dyDescent="0.25">
      <c r="AM261" s="202"/>
      <c r="AN261" s="202"/>
      <c r="AO261" s="202"/>
      <c r="AP261" s="202"/>
      <c r="AQ261" s="202"/>
      <c r="AR261" s="202"/>
      <c r="AS261" s="202"/>
      <c r="AT261" s="202"/>
      <c r="AU261" s="202"/>
      <c r="AV261" s="202"/>
      <c r="AW261" s="202"/>
      <c r="AX261" s="202"/>
      <c r="AY261" s="202"/>
      <c r="AZ261" s="202"/>
      <c r="BA261" s="202"/>
      <c r="BB261" s="202"/>
      <c r="BC261" s="202"/>
      <c r="BD261" s="202"/>
      <c r="BE261" s="202"/>
    </row>
    <row r="262" spans="39:57" ht="14.25" customHeight="1" x14ac:dyDescent="0.25">
      <c r="AM262" s="202"/>
      <c r="AN262" s="202"/>
      <c r="AO262" s="202"/>
      <c r="AP262" s="202"/>
      <c r="AQ262" s="202"/>
      <c r="AR262" s="202"/>
      <c r="AS262" s="202"/>
      <c r="AT262" s="202"/>
      <c r="AU262" s="202"/>
      <c r="AV262" s="202"/>
      <c r="AW262" s="202"/>
      <c r="AX262" s="202"/>
      <c r="AY262" s="202"/>
      <c r="AZ262" s="202"/>
      <c r="BA262" s="202"/>
      <c r="BB262" s="202"/>
      <c r="BC262" s="202"/>
      <c r="BD262" s="202"/>
      <c r="BE262" s="202"/>
    </row>
    <row r="263" spans="39:57" ht="14.25" customHeight="1" x14ac:dyDescent="0.25">
      <c r="AM263" s="202"/>
      <c r="AN263" s="202"/>
      <c r="AO263" s="202"/>
      <c r="AP263" s="202"/>
      <c r="AQ263" s="202"/>
      <c r="AR263" s="202"/>
      <c r="AS263" s="202"/>
      <c r="AT263" s="202"/>
      <c r="AU263" s="202"/>
      <c r="AV263" s="202"/>
      <c r="AW263" s="202"/>
      <c r="AX263" s="202"/>
      <c r="AY263" s="202"/>
      <c r="AZ263" s="202"/>
      <c r="BA263" s="202"/>
      <c r="BB263" s="202"/>
      <c r="BC263" s="202"/>
      <c r="BD263" s="202"/>
      <c r="BE263" s="202"/>
    </row>
    <row r="264" spans="39:57" ht="14.25" customHeight="1" x14ac:dyDescent="0.25">
      <c r="AM264" s="202"/>
      <c r="AN264" s="202"/>
      <c r="AO264" s="202"/>
      <c r="AP264" s="202"/>
      <c r="AQ264" s="202"/>
      <c r="AR264" s="202"/>
      <c r="AS264" s="202"/>
      <c r="AT264" s="202"/>
      <c r="AU264" s="202"/>
      <c r="AV264" s="202"/>
      <c r="AW264" s="202"/>
      <c r="AX264" s="202"/>
      <c r="AY264" s="202"/>
      <c r="AZ264" s="202"/>
      <c r="BA264" s="202"/>
      <c r="BB264" s="202"/>
      <c r="BC264" s="202"/>
      <c r="BD264" s="202"/>
      <c r="BE264" s="202"/>
    </row>
    <row r="265" spans="39:57" ht="14.25" customHeight="1" x14ac:dyDescent="0.25">
      <c r="AM265" s="202"/>
      <c r="AN265" s="202"/>
      <c r="AO265" s="202"/>
      <c r="AP265" s="202"/>
      <c r="AQ265" s="202"/>
      <c r="AR265" s="202"/>
      <c r="AS265" s="202"/>
      <c r="AT265" s="202"/>
      <c r="AU265" s="202"/>
      <c r="AV265" s="202"/>
      <c r="AW265" s="202"/>
      <c r="AX265" s="202"/>
      <c r="AY265" s="202"/>
      <c r="AZ265" s="202"/>
      <c r="BA265" s="202"/>
      <c r="BB265" s="202"/>
      <c r="BC265" s="202"/>
      <c r="BD265" s="202"/>
      <c r="BE265" s="202"/>
    </row>
    <row r="266" spans="39:57" ht="14.25" customHeight="1" x14ac:dyDescent="0.25">
      <c r="AM266" s="202"/>
      <c r="AN266" s="202"/>
      <c r="AO266" s="202"/>
      <c r="AP266" s="202"/>
      <c r="AQ266" s="202"/>
      <c r="AR266" s="202"/>
      <c r="AS266" s="202"/>
      <c r="AT266" s="202"/>
      <c r="AU266" s="202"/>
      <c r="AV266" s="202"/>
      <c r="AW266" s="202"/>
      <c r="AX266" s="202"/>
      <c r="AY266" s="202"/>
      <c r="AZ266" s="202"/>
      <c r="BA266" s="202"/>
      <c r="BB266" s="202"/>
      <c r="BC266" s="202"/>
      <c r="BD266" s="202"/>
      <c r="BE266" s="202"/>
    </row>
    <row r="267" spans="39:57" ht="14.25" customHeight="1" x14ac:dyDescent="0.25">
      <c r="AM267" s="202"/>
      <c r="AN267" s="202"/>
      <c r="AO267" s="202"/>
      <c r="AP267" s="202"/>
      <c r="AQ267" s="202"/>
      <c r="AR267" s="202"/>
      <c r="AS267" s="202"/>
      <c r="AT267" s="202"/>
      <c r="AU267" s="202"/>
      <c r="AV267" s="202"/>
      <c r="AW267" s="202"/>
      <c r="AX267" s="202"/>
      <c r="AY267" s="202"/>
      <c r="AZ267" s="202"/>
      <c r="BA267" s="202"/>
      <c r="BB267" s="202"/>
      <c r="BC267" s="202"/>
      <c r="BD267" s="202"/>
      <c r="BE267" s="202"/>
    </row>
    <row r="268" spans="39:57" ht="14.25" customHeight="1" x14ac:dyDescent="0.25">
      <c r="AM268" s="202"/>
      <c r="AN268" s="202"/>
      <c r="AO268" s="202"/>
      <c r="AP268" s="202"/>
      <c r="AQ268" s="202"/>
      <c r="AR268" s="202"/>
      <c r="AS268" s="202"/>
      <c r="AT268" s="202"/>
      <c r="AU268" s="202"/>
      <c r="AV268" s="202"/>
      <c r="AW268" s="202"/>
      <c r="AX268" s="202"/>
      <c r="AY268" s="202"/>
      <c r="AZ268" s="202"/>
      <c r="BA268" s="202"/>
      <c r="BB268" s="202"/>
      <c r="BC268" s="202"/>
      <c r="BD268" s="202"/>
      <c r="BE268" s="202"/>
    </row>
    <row r="269" spans="39:57" ht="14.25" customHeight="1" x14ac:dyDescent="0.25">
      <c r="AM269" s="202"/>
      <c r="AN269" s="202"/>
      <c r="AO269" s="202"/>
      <c r="AP269" s="202"/>
      <c r="AQ269" s="202"/>
      <c r="AR269" s="202"/>
      <c r="AS269" s="202"/>
      <c r="AT269" s="202"/>
      <c r="AU269" s="202"/>
      <c r="AV269" s="202"/>
      <c r="AW269" s="202"/>
      <c r="AX269" s="202"/>
      <c r="AY269" s="202"/>
      <c r="AZ269" s="202"/>
      <c r="BA269" s="202"/>
      <c r="BB269" s="202"/>
      <c r="BC269" s="202"/>
      <c r="BD269" s="202"/>
      <c r="BE269" s="202"/>
    </row>
    <row r="270" spans="39:57" ht="14.25" customHeight="1" x14ac:dyDescent="0.25">
      <c r="AM270" s="202"/>
      <c r="AN270" s="202"/>
      <c r="AO270" s="202"/>
      <c r="AP270" s="202"/>
      <c r="AQ270" s="202"/>
      <c r="AR270" s="202"/>
      <c r="AS270" s="202"/>
      <c r="AT270" s="202"/>
      <c r="AU270" s="202"/>
      <c r="AV270" s="202"/>
      <c r="AW270" s="202"/>
      <c r="AX270" s="202"/>
      <c r="AY270" s="202"/>
      <c r="AZ270" s="202"/>
      <c r="BA270" s="202"/>
      <c r="BB270" s="202"/>
      <c r="BC270" s="202"/>
      <c r="BD270" s="202"/>
      <c r="BE270" s="202"/>
    </row>
    <row r="271" spans="39:57" ht="14.25" customHeight="1" x14ac:dyDescent="0.25">
      <c r="AM271" s="202"/>
      <c r="AN271" s="202"/>
      <c r="AO271" s="202"/>
      <c r="AP271" s="202"/>
      <c r="AQ271" s="202"/>
      <c r="AR271" s="202"/>
      <c r="AS271" s="202"/>
      <c r="AT271" s="202"/>
      <c r="AU271" s="202"/>
      <c r="AV271" s="202"/>
      <c r="AW271" s="202"/>
      <c r="AX271" s="202"/>
      <c r="AY271" s="202"/>
      <c r="AZ271" s="202"/>
      <c r="BA271" s="202"/>
      <c r="BB271" s="202"/>
      <c r="BC271" s="202"/>
      <c r="BD271" s="202"/>
      <c r="BE271" s="202"/>
    </row>
    <row r="272" spans="39:57" ht="14.25" customHeight="1" x14ac:dyDescent="0.25">
      <c r="AM272" s="202"/>
      <c r="AN272" s="202"/>
      <c r="AO272" s="202"/>
      <c r="AP272" s="202"/>
      <c r="AQ272" s="202"/>
      <c r="AR272" s="202"/>
      <c r="AS272" s="202"/>
      <c r="AT272" s="202"/>
      <c r="AU272" s="202"/>
      <c r="AV272" s="202"/>
      <c r="AW272" s="202"/>
      <c r="AX272" s="202"/>
      <c r="AY272" s="202"/>
      <c r="AZ272" s="202"/>
      <c r="BA272" s="202"/>
      <c r="BB272" s="202"/>
      <c r="BC272" s="202"/>
      <c r="BD272" s="202"/>
      <c r="BE272" s="202"/>
    </row>
    <row r="273" spans="39:57" ht="14.25" customHeight="1" x14ac:dyDescent="0.25">
      <c r="AM273" s="202"/>
      <c r="AN273" s="202"/>
      <c r="AO273" s="202"/>
      <c r="AP273" s="202"/>
      <c r="AQ273" s="202"/>
      <c r="AR273" s="202"/>
      <c r="AS273" s="202"/>
      <c r="AT273" s="202"/>
      <c r="AU273" s="202"/>
      <c r="AV273" s="202"/>
      <c r="AW273" s="202"/>
      <c r="AX273" s="202"/>
      <c r="AY273" s="202"/>
      <c r="AZ273" s="202"/>
      <c r="BA273" s="202"/>
      <c r="BB273" s="202"/>
      <c r="BC273" s="202"/>
      <c r="BD273" s="202"/>
      <c r="BE273" s="202"/>
    </row>
    <row r="274" spans="39:57" ht="14.25" customHeight="1" x14ac:dyDescent="0.25">
      <c r="AM274" s="202"/>
      <c r="AN274" s="202"/>
      <c r="AO274" s="202"/>
      <c r="AP274" s="202"/>
      <c r="AQ274" s="202"/>
      <c r="AR274" s="202"/>
      <c r="AS274" s="202"/>
      <c r="AT274" s="202"/>
      <c r="AU274" s="202"/>
      <c r="AV274" s="202"/>
      <c r="AW274" s="202"/>
      <c r="AX274" s="202"/>
      <c r="AY274" s="202"/>
      <c r="AZ274" s="202"/>
      <c r="BA274" s="202"/>
      <c r="BB274" s="202"/>
      <c r="BC274" s="202"/>
      <c r="BD274" s="202"/>
      <c r="BE274" s="202"/>
    </row>
    <row r="275" spans="39:57" ht="14.25" customHeight="1" x14ac:dyDescent="0.25">
      <c r="AM275" s="202"/>
      <c r="AN275" s="202"/>
      <c r="AO275" s="202"/>
      <c r="AP275" s="202"/>
      <c r="AQ275" s="202"/>
      <c r="AR275" s="202"/>
      <c r="AS275" s="202"/>
      <c r="AT275" s="202"/>
      <c r="AU275" s="202"/>
      <c r="AV275" s="202"/>
      <c r="AW275" s="202"/>
      <c r="AX275" s="202"/>
      <c r="AY275" s="202"/>
      <c r="AZ275" s="202"/>
      <c r="BA275" s="202"/>
      <c r="BB275" s="202"/>
      <c r="BC275" s="202"/>
      <c r="BD275" s="202"/>
      <c r="BE275" s="202"/>
    </row>
    <row r="276" spans="39:57" ht="14.25" customHeight="1" x14ac:dyDescent="0.25">
      <c r="AM276" s="202"/>
      <c r="AN276" s="202"/>
      <c r="AO276" s="202"/>
      <c r="AP276" s="202"/>
      <c r="AQ276" s="202"/>
      <c r="AR276" s="202"/>
      <c r="AS276" s="202"/>
      <c r="AT276" s="202"/>
      <c r="AU276" s="202"/>
      <c r="AV276" s="202"/>
      <c r="AW276" s="202"/>
      <c r="AX276" s="202"/>
      <c r="AY276" s="202"/>
      <c r="AZ276" s="202"/>
      <c r="BA276" s="202"/>
      <c r="BB276" s="202"/>
      <c r="BC276" s="202"/>
      <c r="BD276" s="202"/>
      <c r="BE276" s="202"/>
    </row>
    <row r="277" spans="39:57" ht="14.25" customHeight="1" x14ac:dyDescent="0.25">
      <c r="AM277" s="202"/>
      <c r="AN277" s="202"/>
      <c r="AO277" s="202"/>
      <c r="AP277" s="202"/>
      <c r="AQ277" s="202"/>
      <c r="AR277" s="202"/>
      <c r="AS277" s="202"/>
      <c r="AT277" s="202"/>
      <c r="AU277" s="202"/>
      <c r="AV277" s="202"/>
      <c r="AW277" s="202"/>
      <c r="AX277" s="202"/>
      <c r="AY277" s="202"/>
      <c r="AZ277" s="202"/>
      <c r="BA277" s="202"/>
      <c r="BB277" s="202"/>
      <c r="BC277" s="202"/>
      <c r="BD277" s="202"/>
      <c r="BE277" s="202"/>
    </row>
    <row r="278" spans="39:57" ht="14.25" customHeight="1" x14ac:dyDescent="0.25">
      <c r="AM278" s="202"/>
      <c r="AN278" s="202"/>
      <c r="AO278" s="202"/>
      <c r="AP278" s="202"/>
      <c r="AQ278" s="202"/>
      <c r="AR278" s="202"/>
      <c r="AS278" s="202"/>
      <c r="AT278" s="202"/>
      <c r="AU278" s="202"/>
      <c r="AV278" s="202"/>
      <c r="AW278" s="202"/>
      <c r="AX278" s="202"/>
      <c r="AY278" s="202"/>
      <c r="AZ278" s="202"/>
      <c r="BA278" s="202"/>
      <c r="BB278" s="202"/>
      <c r="BC278" s="202"/>
      <c r="BD278" s="202"/>
      <c r="BE278" s="202"/>
    </row>
    <row r="279" spans="39:57" ht="14.25" customHeight="1" x14ac:dyDescent="0.25">
      <c r="AM279" s="202"/>
      <c r="AN279" s="202"/>
      <c r="AO279" s="202"/>
      <c r="AP279" s="202"/>
      <c r="AQ279" s="202"/>
      <c r="AR279" s="202"/>
      <c r="AS279" s="202"/>
      <c r="AT279" s="202"/>
      <c r="AU279" s="202"/>
      <c r="AV279" s="202"/>
      <c r="AW279" s="202"/>
      <c r="AX279" s="202"/>
      <c r="AY279" s="202"/>
      <c r="AZ279" s="202"/>
      <c r="BA279" s="202"/>
      <c r="BB279" s="202"/>
      <c r="BC279" s="202"/>
      <c r="BD279" s="202"/>
      <c r="BE279" s="202"/>
    </row>
    <row r="280" spans="39:57" ht="14.25" customHeight="1" x14ac:dyDescent="0.25">
      <c r="AM280" s="202"/>
      <c r="AN280" s="202"/>
      <c r="AO280" s="202"/>
      <c r="AP280" s="202"/>
      <c r="AQ280" s="202"/>
      <c r="AR280" s="202"/>
      <c r="AS280" s="202"/>
      <c r="AT280" s="202"/>
      <c r="AU280" s="202"/>
      <c r="AV280" s="202"/>
      <c r="AW280" s="202"/>
      <c r="AX280" s="202"/>
      <c r="AY280" s="202"/>
      <c r="AZ280" s="202"/>
      <c r="BA280" s="202"/>
      <c r="BB280" s="202"/>
      <c r="BC280" s="202"/>
      <c r="BD280" s="202"/>
      <c r="BE280" s="202"/>
    </row>
    <row r="281" spans="39:57" ht="14.25" customHeight="1" x14ac:dyDescent="0.25">
      <c r="AM281" s="202"/>
      <c r="AN281" s="202"/>
      <c r="AO281" s="202"/>
      <c r="AP281" s="202"/>
      <c r="AQ281" s="202"/>
      <c r="AR281" s="202"/>
      <c r="AS281" s="202"/>
      <c r="AT281" s="202"/>
      <c r="AU281" s="202"/>
      <c r="AV281" s="202"/>
      <c r="AW281" s="202"/>
      <c r="AX281" s="202"/>
      <c r="AY281" s="202"/>
      <c r="AZ281" s="202"/>
      <c r="BA281" s="202"/>
      <c r="BB281" s="202"/>
      <c r="BC281" s="202"/>
      <c r="BD281" s="202"/>
      <c r="BE281" s="202"/>
    </row>
    <row r="282" spans="39:57" ht="14.25" customHeight="1" x14ac:dyDescent="0.25">
      <c r="AM282" s="202"/>
      <c r="AN282" s="202"/>
      <c r="AO282" s="202"/>
      <c r="AP282" s="202"/>
      <c r="AQ282" s="202"/>
      <c r="AR282" s="202"/>
      <c r="AS282" s="202"/>
      <c r="AT282" s="202"/>
      <c r="AU282" s="202"/>
      <c r="AV282" s="202"/>
      <c r="AW282" s="202"/>
      <c r="AX282" s="202"/>
      <c r="AY282" s="202"/>
      <c r="AZ282" s="202"/>
      <c r="BA282" s="202"/>
      <c r="BB282" s="202"/>
      <c r="BC282" s="202"/>
      <c r="BD282" s="202"/>
      <c r="BE282" s="202"/>
    </row>
    <row r="283" spans="39:57" ht="14.25" customHeight="1" x14ac:dyDescent="0.25">
      <c r="AM283" s="202"/>
      <c r="AN283" s="202"/>
      <c r="AO283" s="202"/>
      <c r="AP283" s="202"/>
      <c r="AQ283" s="202"/>
      <c r="AR283" s="202"/>
      <c r="AS283" s="202"/>
      <c r="AT283" s="202"/>
      <c r="AU283" s="202"/>
      <c r="AV283" s="202"/>
      <c r="AW283" s="202"/>
      <c r="AX283" s="202"/>
      <c r="AY283" s="202"/>
      <c r="AZ283" s="202"/>
      <c r="BA283" s="202"/>
      <c r="BB283" s="202"/>
      <c r="BC283" s="202"/>
      <c r="BD283" s="202"/>
      <c r="BE283" s="202"/>
    </row>
    <row r="284" spans="39:57" ht="14.25" customHeight="1" x14ac:dyDescent="0.25">
      <c r="AM284" s="202"/>
      <c r="AN284" s="202"/>
      <c r="AO284" s="202"/>
      <c r="AP284" s="202"/>
      <c r="AQ284" s="202"/>
      <c r="AR284" s="202"/>
      <c r="AS284" s="202"/>
      <c r="AT284" s="202"/>
      <c r="AU284" s="202"/>
      <c r="AV284" s="202"/>
      <c r="AW284" s="202"/>
      <c r="AX284" s="202"/>
      <c r="AY284" s="202"/>
      <c r="AZ284" s="202"/>
      <c r="BA284" s="202"/>
      <c r="BB284" s="202"/>
      <c r="BC284" s="202"/>
      <c r="BD284" s="202"/>
      <c r="BE284" s="202"/>
    </row>
    <row r="285" spans="39:57" ht="14.25" customHeight="1" x14ac:dyDescent="0.25">
      <c r="AM285" s="202"/>
      <c r="AN285" s="202"/>
      <c r="AO285" s="202"/>
      <c r="AP285" s="202"/>
      <c r="AQ285" s="202"/>
      <c r="AR285" s="202"/>
      <c r="AS285" s="202"/>
      <c r="AT285" s="202"/>
      <c r="AU285" s="202"/>
      <c r="AV285" s="202"/>
      <c r="AW285" s="202"/>
      <c r="AX285" s="202"/>
      <c r="AY285" s="202"/>
      <c r="AZ285" s="202"/>
      <c r="BA285" s="202"/>
      <c r="BB285" s="202"/>
      <c r="BC285" s="202"/>
      <c r="BD285" s="202"/>
      <c r="BE285" s="202"/>
    </row>
    <row r="286" spans="39:57" ht="14.25" customHeight="1" x14ac:dyDescent="0.25">
      <c r="AM286" s="202"/>
      <c r="AN286" s="202"/>
      <c r="AO286" s="202"/>
      <c r="AP286" s="202"/>
      <c r="AQ286" s="202"/>
      <c r="AR286" s="202"/>
      <c r="AS286" s="202"/>
      <c r="AT286" s="202"/>
      <c r="AU286" s="202"/>
      <c r="AV286" s="202"/>
      <c r="AW286" s="202"/>
      <c r="AX286" s="202"/>
      <c r="AY286" s="202"/>
      <c r="AZ286" s="202"/>
      <c r="BA286" s="202"/>
      <c r="BB286" s="202"/>
      <c r="BC286" s="202"/>
      <c r="BD286" s="202"/>
      <c r="BE286" s="202"/>
    </row>
    <row r="287" spans="39:57" ht="14.25" customHeight="1" x14ac:dyDescent="0.25">
      <c r="AM287" s="202"/>
      <c r="AN287" s="202"/>
      <c r="AO287" s="202"/>
      <c r="AP287" s="202"/>
      <c r="AQ287" s="202"/>
      <c r="AR287" s="202"/>
      <c r="AS287" s="202"/>
      <c r="AT287" s="202"/>
      <c r="AU287" s="202"/>
      <c r="AV287" s="202"/>
      <c r="AW287" s="202"/>
      <c r="AX287" s="202"/>
      <c r="AY287" s="202"/>
      <c r="AZ287" s="202"/>
      <c r="BA287" s="202"/>
      <c r="BB287" s="202"/>
      <c r="BC287" s="202"/>
      <c r="BD287" s="202"/>
      <c r="BE287" s="202"/>
    </row>
    <row r="288" spans="39:57" ht="14.25" customHeight="1" x14ac:dyDescent="0.25">
      <c r="AM288" s="202"/>
      <c r="AN288" s="202"/>
      <c r="AO288" s="202"/>
      <c r="AP288" s="202"/>
      <c r="AQ288" s="202"/>
      <c r="AR288" s="202"/>
      <c r="AS288" s="202"/>
      <c r="AT288" s="202"/>
      <c r="AU288" s="202"/>
      <c r="AV288" s="202"/>
      <c r="AW288" s="202"/>
      <c r="AX288" s="202"/>
      <c r="AY288" s="202"/>
      <c r="AZ288" s="202"/>
      <c r="BA288" s="202"/>
      <c r="BB288" s="202"/>
      <c r="BC288" s="202"/>
      <c r="BD288" s="202"/>
      <c r="BE288" s="202"/>
    </row>
    <row r="289" spans="39:57" ht="14.25" customHeight="1" x14ac:dyDescent="0.25">
      <c r="AM289" s="202"/>
      <c r="AN289" s="202"/>
      <c r="AO289" s="202"/>
      <c r="AP289" s="202"/>
      <c r="AQ289" s="202"/>
      <c r="AR289" s="202"/>
      <c r="AS289" s="202"/>
      <c r="AT289" s="202"/>
      <c r="AU289" s="202"/>
      <c r="AV289" s="202"/>
      <c r="AW289" s="202"/>
      <c r="AX289" s="202"/>
      <c r="AY289" s="202"/>
      <c r="AZ289" s="202"/>
      <c r="BA289" s="202"/>
      <c r="BB289" s="202"/>
      <c r="BC289" s="202"/>
      <c r="BD289" s="202"/>
      <c r="BE289" s="202"/>
    </row>
    <row r="290" spans="39:57" ht="14.25" customHeight="1" x14ac:dyDescent="0.25">
      <c r="AM290" s="202"/>
      <c r="AN290" s="202"/>
      <c r="AO290" s="202"/>
      <c r="AP290" s="202"/>
      <c r="AQ290" s="202"/>
      <c r="AR290" s="202"/>
      <c r="AS290" s="202"/>
      <c r="AT290" s="202"/>
      <c r="AU290" s="202"/>
      <c r="AV290" s="202"/>
      <c r="AW290" s="202"/>
      <c r="AX290" s="202"/>
      <c r="AY290" s="202"/>
      <c r="AZ290" s="202"/>
      <c r="BA290" s="202"/>
      <c r="BB290" s="202"/>
      <c r="BC290" s="202"/>
      <c r="BD290" s="202"/>
      <c r="BE290" s="202"/>
    </row>
    <row r="291" spans="39:57" ht="14.25" customHeight="1" x14ac:dyDescent="0.25">
      <c r="AM291" s="202"/>
      <c r="AN291" s="202"/>
      <c r="AO291" s="202"/>
      <c r="AP291" s="202"/>
      <c r="AQ291" s="202"/>
      <c r="AR291" s="202"/>
      <c r="AS291" s="202"/>
      <c r="AT291" s="202"/>
      <c r="AU291" s="202"/>
      <c r="AV291" s="202"/>
      <c r="AW291" s="202"/>
      <c r="AX291" s="202"/>
      <c r="AY291" s="202"/>
      <c r="AZ291" s="202"/>
      <c r="BA291" s="202"/>
      <c r="BB291" s="202"/>
      <c r="BC291" s="202"/>
      <c r="BD291" s="202"/>
      <c r="BE291" s="202"/>
    </row>
    <row r="292" spans="39:57" ht="14.25" customHeight="1" x14ac:dyDescent="0.25">
      <c r="AM292" s="202"/>
      <c r="AN292" s="202"/>
      <c r="AO292" s="202"/>
      <c r="AP292" s="202"/>
      <c r="AQ292" s="202"/>
      <c r="AR292" s="202"/>
      <c r="AS292" s="202"/>
      <c r="AT292" s="202"/>
      <c r="AU292" s="202"/>
      <c r="AV292" s="202"/>
      <c r="AW292" s="202"/>
      <c r="AX292" s="202"/>
      <c r="AY292" s="202"/>
      <c r="AZ292" s="202"/>
      <c r="BA292" s="202"/>
      <c r="BB292" s="202"/>
      <c r="BC292" s="202"/>
      <c r="BD292" s="202"/>
      <c r="BE292" s="202"/>
    </row>
    <row r="293" spans="39:57" ht="14.25" customHeight="1" x14ac:dyDescent="0.25">
      <c r="AM293" s="202"/>
      <c r="AN293" s="202"/>
      <c r="AO293" s="202"/>
      <c r="AP293" s="202"/>
      <c r="AQ293" s="202"/>
      <c r="AR293" s="202"/>
      <c r="AS293" s="202"/>
      <c r="AT293" s="202"/>
      <c r="AU293" s="202"/>
      <c r="AV293" s="202"/>
      <c r="AW293" s="202"/>
      <c r="AX293" s="202"/>
      <c r="AY293" s="202"/>
      <c r="AZ293" s="202"/>
      <c r="BA293" s="202"/>
      <c r="BB293" s="202"/>
      <c r="BC293" s="202"/>
      <c r="BD293" s="202"/>
      <c r="BE293" s="202"/>
    </row>
    <row r="294" spans="39:57" ht="14.25" customHeight="1" x14ac:dyDescent="0.25">
      <c r="AM294" s="202"/>
      <c r="AN294" s="202"/>
      <c r="AO294" s="202"/>
      <c r="AP294" s="202"/>
      <c r="AQ294" s="202"/>
      <c r="AR294" s="202"/>
      <c r="AS294" s="202"/>
      <c r="AT294" s="202"/>
      <c r="AU294" s="202"/>
      <c r="AV294" s="202"/>
      <c r="AW294" s="202"/>
      <c r="AX294" s="202"/>
      <c r="AY294" s="202"/>
      <c r="AZ294" s="202"/>
      <c r="BA294" s="202"/>
      <c r="BB294" s="202"/>
      <c r="BC294" s="202"/>
      <c r="BD294" s="202"/>
      <c r="BE294" s="202"/>
    </row>
    <row r="295" spans="39:57" ht="14.25" customHeight="1" x14ac:dyDescent="0.25">
      <c r="AM295" s="202"/>
      <c r="AN295" s="202"/>
      <c r="AO295" s="202"/>
      <c r="AP295" s="202"/>
      <c r="AQ295" s="202"/>
      <c r="AR295" s="202"/>
      <c r="AS295" s="202"/>
      <c r="AT295" s="202"/>
      <c r="AU295" s="202"/>
      <c r="AV295" s="202"/>
      <c r="AW295" s="202"/>
      <c r="AX295" s="202"/>
      <c r="AY295" s="202"/>
      <c r="AZ295" s="202"/>
      <c r="BA295" s="202"/>
      <c r="BB295" s="202"/>
      <c r="BC295" s="202"/>
      <c r="BD295" s="202"/>
      <c r="BE295" s="202"/>
    </row>
    <row r="296" spans="39:57" ht="14.25" customHeight="1" x14ac:dyDescent="0.25">
      <c r="AM296" s="202"/>
      <c r="AN296" s="202"/>
      <c r="AO296" s="202"/>
      <c r="AP296" s="202"/>
      <c r="AQ296" s="202"/>
      <c r="AR296" s="202"/>
      <c r="AS296" s="202"/>
      <c r="AT296" s="202"/>
      <c r="AU296" s="202"/>
      <c r="AV296" s="202"/>
      <c r="AW296" s="202"/>
      <c r="AX296" s="202"/>
      <c r="AY296" s="202"/>
      <c r="AZ296" s="202"/>
      <c r="BA296" s="202"/>
      <c r="BB296" s="202"/>
      <c r="BC296" s="202"/>
      <c r="BD296" s="202"/>
      <c r="BE296" s="202"/>
    </row>
    <row r="297" spans="39:57" ht="14.25" customHeight="1" x14ac:dyDescent="0.25">
      <c r="AM297" s="202"/>
      <c r="AN297" s="202"/>
      <c r="AO297" s="202"/>
      <c r="AP297" s="202"/>
      <c r="AQ297" s="202"/>
      <c r="AR297" s="202"/>
      <c r="AS297" s="202"/>
      <c r="AT297" s="202"/>
      <c r="AU297" s="202"/>
      <c r="AV297" s="202"/>
      <c r="AW297" s="202"/>
      <c r="AX297" s="202"/>
      <c r="AY297" s="202"/>
      <c r="AZ297" s="202"/>
      <c r="BA297" s="202"/>
      <c r="BB297" s="202"/>
      <c r="BC297" s="202"/>
      <c r="BD297" s="202"/>
      <c r="BE297" s="202"/>
    </row>
    <row r="298" spans="39:57" ht="14.25" customHeight="1" x14ac:dyDescent="0.25">
      <c r="AM298" s="202"/>
      <c r="AN298" s="202"/>
      <c r="AO298" s="202"/>
      <c r="AP298" s="202"/>
      <c r="AQ298" s="202"/>
      <c r="AR298" s="202"/>
      <c r="AS298" s="202"/>
      <c r="AT298" s="202"/>
      <c r="AU298" s="202"/>
      <c r="AV298" s="202"/>
      <c r="AW298" s="202"/>
      <c r="AX298" s="202"/>
      <c r="AY298" s="202"/>
      <c r="AZ298" s="202"/>
      <c r="BA298" s="202"/>
      <c r="BB298" s="202"/>
      <c r="BC298" s="202"/>
      <c r="BD298" s="202"/>
      <c r="BE298" s="202"/>
    </row>
    <row r="299" spans="39:57" ht="14.25" customHeight="1" x14ac:dyDescent="0.25">
      <c r="AM299" s="202"/>
      <c r="AN299" s="202"/>
      <c r="AO299" s="202"/>
      <c r="AP299" s="202"/>
      <c r="AQ299" s="202"/>
      <c r="AR299" s="202"/>
      <c r="AS299" s="202"/>
      <c r="AT299" s="202"/>
      <c r="AU299" s="202"/>
      <c r="AV299" s="202"/>
      <c r="AW299" s="202"/>
      <c r="AX299" s="202"/>
      <c r="AY299" s="202"/>
      <c r="AZ299" s="202"/>
      <c r="BA299" s="202"/>
      <c r="BB299" s="202"/>
      <c r="BC299" s="202"/>
      <c r="BD299" s="202"/>
      <c r="BE299" s="202"/>
    </row>
    <row r="300" spans="39:57" ht="14.25" customHeight="1" x14ac:dyDescent="0.25">
      <c r="AM300" s="202"/>
      <c r="AN300" s="202"/>
      <c r="AO300" s="202"/>
      <c r="AP300" s="202"/>
      <c r="AQ300" s="202"/>
      <c r="AR300" s="202"/>
      <c r="AS300" s="202"/>
      <c r="AT300" s="202"/>
      <c r="AU300" s="202"/>
      <c r="AV300" s="202"/>
      <c r="AW300" s="202"/>
      <c r="AX300" s="202"/>
      <c r="AY300" s="202"/>
      <c r="AZ300" s="202"/>
      <c r="BA300" s="202"/>
      <c r="BB300" s="202"/>
      <c r="BC300" s="202"/>
      <c r="BD300" s="202"/>
      <c r="BE300" s="202"/>
    </row>
    <row r="301" spans="39:57" ht="14.25" customHeight="1" x14ac:dyDescent="0.25">
      <c r="AM301" s="202"/>
      <c r="AN301" s="202"/>
      <c r="AO301" s="202"/>
      <c r="AP301" s="202"/>
      <c r="AQ301" s="202"/>
      <c r="AR301" s="202"/>
      <c r="AS301" s="202"/>
      <c r="AT301" s="202"/>
      <c r="AU301" s="202"/>
      <c r="AV301" s="202"/>
      <c r="AW301" s="202"/>
      <c r="AX301" s="202"/>
      <c r="AY301" s="202"/>
      <c r="AZ301" s="202"/>
      <c r="BA301" s="202"/>
      <c r="BB301" s="202"/>
      <c r="BC301" s="202"/>
      <c r="BD301" s="202"/>
      <c r="BE301" s="202"/>
    </row>
    <row r="302" spans="39:57" ht="14.25" customHeight="1" x14ac:dyDescent="0.25">
      <c r="AM302" s="202"/>
      <c r="AN302" s="202"/>
      <c r="AO302" s="202"/>
      <c r="AP302" s="202"/>
      <c r="AQ302" s="202"/>
      <c r="AR302" s="202"/>
      <c r="AS302" s="202"/>
      <c r="AT302" s="202"/>
      <c r="AU302" s="202"/>
      <c r="AV302" s="202"/>
      <c r="AW302" s="202"/>
      <c r="AX302" s="202"/>
      <c r="AY302" s="202"/>
      <c r="AZ302" s="202"/>
      <c r="BA302" s="202"/>
      <c r="BB302" s="202"/>
      <c r="BC302" s="202"/>
      <c r="BD302" s="202"/>
      <c r="BE302" s="202"/>
    </row>
    <row r="303" spans="39:57" ht="14.25" customHeight="1" x14ac:dyDescent="0.25">
      <c r="AM303" s="202"/>
      <c r="AN303" s="202"/>
      <c r="AO303" s="202"/>
      <c r="AP303" s="202"/>
      <c r="AQ303" s="202"/>
      <c r="AR303" s="202"/>
      <c r="AS303" s="202"/>
      <c r="AT303" s="202"/>
      <c r="AU303" s="202"/>
      <c r="AV303" s="202"/>
      <c r="AW303" s="202"/>
      <c r="AX303" s="202"/>
      <c r="AY303" s="202"/>
      <c r="AZ303" s="202"/>
      <c r="BA303" s="202"/>
      <c r="BB303" s="202"/>
      <c r="BC303" s="202"/>
      <c r="BD303" s="202"/>
      <c r="BE303" s="202"/>
    </row>
    <row r="304" spans="39:57" ht="14.25" customHeight="1" x14ac:dyDescent="0.25">
      <c r="AM304" s="202"/>
      <c r="AN304" s="202"/>
      <c r="AO304" s="202"/>
      <c r="AP304" s="202"/>
      <c r="AQ304" s="202"/>
      <c r="AR304" s="202"/>
      <c r="AS304" s="202"/>
      <c r="AT304" s="202"/>
      <c r="AU304" s="202"/>
      <c r="AV304" s="202"/>
      <c r="AW304" s="202"/>
      <c r="AX304" s="202"/>
      <c r="AY304" s="202"/>
      <c r="AZ304" s="202"/>
      <c r="BA304" s="202"/>
      <c r="BB304" s="202"/>
      <c r="BC304" s="202"/>
      <c r="BD304" s="202"/>
      <c r="BE304" s="202"/>
    </row>
    <row r="305" spans="39:57" ht="14.25" customHeight="1" x14ac:dyDescent="0.25">
      <c r="AM305" s="202"/>
      <c r="AN305" s="202"/>
      <c r="AO305" s="202"/>
      <c r="AP305" s="202"/>
      <c r="AQ305" s="202"/>
      <c r="AR305" s="202"/>
      <c r="AS305" s="202"/>
      <c r="AT305" s="202"/>
      <c r="AU305" s="202"/>
      <c r="AV305" s="202"/>
      <c r="AW305" s="202"/>
      <c r="AX305" s="202"/>
      <c r="AY305" s="202"/>
      <c r="AZ305" s="202"/>
      <c r="BA305" s="202"/>
      <c r="BB305" s="202"/>
      <c r="BC305" s="202"/>
      <c r="BD305" s="202"/>
      <c r="BE305" s="202"/>
    </row>
    <row r="306" spans="39:57" ht="14.25" customHeight="1" x14ac:dyDescent="0.25">
      <c r="AM306" s="202"/>
      <c r="AN306" s="202"/>
      <c r="AO306" s="202"/>
      <c r="AP306" s="202"/>
      <c r="AQ306" s="202"/>
      <c r="AR306" s="202"/>
      <c r="AS306" s="202"/>
      <c r="AT306" s="202"/>
      <c r="AU306" s="202"/>
      <c r="AV306" s="202"/>
      <c r="AW306" s="202"/>
      <c r="AX306" s="202"/>
      <c r="AY306" s="202"/>
      <c r="AZ306" s="202"/>
      <c r="BA306" s="202"/>
      <c r="BB306" s="202"/>
      <c r="BC306" s="202"/>
      <c r="BD306" s="202"/>
      <c r="BE306" s="202"/>
    </row>
    <row r="307" spans="39:57" ht="14.25" customHeight="1" x14ac:dyDescent="0.25">
      <c r="AM307" s="202"/>
      <c r="AN307" s="202"/>
      <c r="AO307" s="202"/>
      <c r="AP307" s="202"/>
      <c r="AQ307" s="202"/>
      <c r="AR307" s="202"/>
      <c r="AS307" s="202"/>
      <c r="AT307" s="202"/>
      <c r="AU307" s="202"/>
      <c r="AV307" s="202"/>
      <c r="AW307" s="202"/>
      <c r="AX307" s="202"/>
      <c r="AY307" s="202"/>
      <c r="AZ307" s="202"/>
      <c r="BA307" s="202"/>
      <c r="BB307" s="202"/>
      <c r="BC307" s="202"/>
      <c r="BD307" s="202"/>
      <c r="BE307" s="202"/>
    </row>
    <row r="308" spans="39:57" ht="14.25" customHeight="1" x14ac:dyDescent="0.25">
      <c r="AM308" s="202"/>
      <c r="AN308" s="202"/>
      <c r="AO308" s="202"/>
      <c r="AP308" s="202"/>
      <c r="AQ308" s="202"/>
      <c r="AR308" s="202"/>
      <c r="AS308" s="202"/>
      <c r="AT308" s="202"/>
      <c r="AU308" s="202"/>
      <c r="AV308" s="202"/>
      <c r="AW308" s="202"/>
      <c r="AX308" s="202"/>
      <c r="AY308" s="202"/>
      <c r="AZ308" s="202"/>
      <c r="BA308" s="202"/>
      <c r="BB308" s="202"/>
      <c r="BC308" s="202"/>
      <c r="BD308" s="202"/>
      <c r="BE308" s="202"/>
    </row>
    <row r="309" spans="39:57" ht="14.25" customHeight="1" x14ac:dyDescent="0.25">
      <c r="AM309" s="202"/>
      <c r="AN309" s="202"/>
      <c r="AO309" s="202"/>
      <c r="AP309" s="202"/>
      <c r="AQ309" s="202"/>
      <c r="AR309" s="202"/>
      <c r="AS309" s="202"/>
      <c r="AT309" s="202"/>
      <c r="AU309" s="202"/>
      <c r="AV309" s="202"/>
      <c r="AW309" s="202"/>
      <c r="AX309" s="202"/>
      <c r="AY309" s="202"/>
      <c r="AZ309" s="202"/>
      <c r="BA309" s="202"/>
      <c r="BB309" s="202"/>
      <c r="BC309" s="202"/>
      <c r="BD309" s="202"/>
      <c r="BE309" s="202"/>
    </row>
    <row r="310" spans="39:57" ht="14.25" customHeight="1" x14ac:dyDescent="0.25">
      <c r="AM310" s="202"/>
      <c r="AN310" s="202"/>
      <c r="AO310" s="202"/>
      <c r="AP310" s="202"/>
      <c r="AQ310" s="202"/>
      <c r="AR310" s="202"/>
      <c r="AS310" s="202"/>
      <c r="AT310" s="202"/>
      <c r="AU310" s="202"/>
      <c r="AV310" s="202"/>
      <c r="AW310" s="202"/>
      <c r="AX310" s="202"/>
      <c r="AY310" s="202"/>
      <c r="AZ310" s="202"/>
      <c r="BA310" s="202"/>
      <c r="BB310" s="202"/>
      <c r="BC310" s="202"/>
      <c r="BD310" s="202"/>
      <c r="BE310" s="202"/>
    </row>
    <row r="311" spans="39:57" ht="14.25" customHeight="1" x14ac:dyDescent="0.25">
      <c r="AM311" s="202"/>
      <c r="AN311" s="202"/>
      <c r="AO311" s="202"/>
      <c r="AP311" s="202"/>
      <c r="AQ311" s="202"/>
      <c r="AR311" s="202"/>
      <c r="AS311" s="202"/>
      <c r="AT311" s="202"/>
      <c r="AU311" s="202"/>
      <c r="AV311" s="202"/>
      <c r="AW311" s="202"/>
      <c r="AX311" s="202"/>
      <c r="AY311" s="202"/>
      <c r="AZ311" s="202"/>
      <c r="BA311" s="202"/>
      <c r="BB311" s="202"/>
      <c r="BC311" s="202"/>
      <c r="BD311" s="202"/>
      <c r="BE311" s="202"/>
    </row>
    <row r="312" spans="39:57" ht="14.25" customHeight="1" x14ac:dyDescent="0.25">
      <c r="AM312" s="202"/>
      <c r="AN312" s="202"/>
      <c r="AO312" s="202"/>
      <c r="AP312" s="202"/>
      <c r="AQ312" s="202"/>
      <c r="AR312" s="202"/>
      <c r="AS312" s="202"/>
      <c r="AT312" s="202"/>
      <c r="AU312" s="202"/>
      <c r="AV312" s="202"/>
      <c r="AW312" s="202"/>
      <c r="AX312" s="202"/>
      <c r="AY312" s="202"/>
      <c r="AZ312" s="202"/>
      <c r="BA312" s="202"/>
      <c r="BB312" s="202"/>
      <c r="BC312" s="202"/>
      <c r="BD312" s="202"/>
      <c r="BE312" s="202"/>
    </row>
    <row r="313" spans="39:57" ht="14.25" customHeight="1" x14ac:dyDescent="0.25">
      <c r="AM313" s="202"/>
      <c r="AN313" s="202"/>
      <c r="AO313" s="202"/>
      <c r="AP313" s="202"/>
      <c r="AQ313" s="202"/>
      <c r="AR313" s="202"/>
      <c r="AS313" s="202"/>
      <c r="AT313" s="202"/>
      <c r="AU313" s="202"/>
      <c r="AV313" s="202"/>
      <c r="AW313" s="202"/>
      <c r="AX313" s="202"/>
      <c r="AY313" s="202"/>
      <c r="AZ313" s="202"/>
      <c r="BA313" s="202"/>
      <c r="BB313" s="202"/>
      <c r="BC313" s="202"/>
      <c r="BD313" s="202"/>
      <c r="BE313" s="202"/>
    </row>
    <row r="314" spans="39:57" ht="14.25" customHeight="1" x14ac:dyDescent="0.25">
      <c r="AM314" s="202"/>
      <c r="AN314" s="202"/>
      <c r="AO314" s="202"/>
      <c r="AP314" s="202"/>
      <c r="AQ314" s="202"/>
      <c r="AR314" s="202"/>
      <c r="AS314" s="202"/>
      <c r="AT314" s="202"/>
      <c r="AU314" s="202"/>
      <c r="AV314" s="202"/>
      <c r="AW314" s="202"/>
      <c r="AX314" s="202"/>
      <c r="AY314" s="202"/>
      <c r="AZ314" s="202"/>
      <c r="BA314" s="202"/>
      <c r="BB314" s="202"/>
      <c r="BC314" s="202"/>
      <c r="BD314" s="202"/>
      <c r="BE314" s="202"/>
    </row>
    <row r="315" spans="39:57" ht="14.25" customHeight="1" x14ac:dyDescent="0.25">
      <c r="AM315" s="202"/>
      <c r="AN315" s="202"/>
      <c r="AO315" s="202"/>
      <c r="AP315" s="202"/>
      <c r="AQ315" s="202"/>
      <c r="AR315" s="202"/>
      <c r="AS315" s="202"/>
      <c r="AT315" s="202"/>
      <c r="AU315" s="202"/>
      <c r="AV315" s="202"/>
      <c r="AW315" s="202"/>
      <c r="AX315" s="202"/>
      <c r="AY315" s="202"/>
      <c r="AZ315" s="202"/>
      <c r="BA315" s="202"/>
      <c r="BB315" s="202"/>
      <c r="BC315" s="202"/>
      <c r="BD315" s="202"/>
      <c r="BE315" s="202"/>
    </row>
    <row r="316" spans="39:57" ht="14.25" customHeight="1" x14ac:dyDescent="0.25">
      <c r="AM316" s="202"/>
      <c r="AN316" s="202"/>
      <c r="AO316" s="202"/>
      <c r="AP316" s="202"/>
      <c r="AQ316" s="202"/>
      <c r="AR316" s="202"/>
      <c r="AS316" s="202"/>
      <c r="AT316" s="202"/>
      <c r="AU316" s="202"/>
      <c r="AV316" s="202"/>
      <c r="AW316" s="202"/>
      <c r="AX316" s="202"/>
      <c r="AY316" s="202"/>
      <c r="AZ316" s="202"/>
      <c r="BA316" s="202"/>
      <c r="BB316" s="202"/>
      <c r="BC316" s="202"/>
      <c r="BD316" s="202"/>
      <c r="BE316" s="202"/>
    </row>
    <row r="317" spans="39:57" ht="14.25" customHeight="1" x14ac:dyDescent="0.25">
      <c r="AM317" s="202"/>
      <c r="AN317" s="202"/>
      <c r="AO317" s="202"/>
      <c r="AP317" s="202"/>
      <c r="AQ317" s="202"/>
      <c r="AR317" s="202"/>
      <c r="AS317" s="202"/>
      <c r="AT317" s="202"/>
      <c r="AU317" s="202"/>
      <c r="AV317" s="202"/>
      <c r="AW317" s="202"/>
      <c r="AX317" s="202"/>
      <c r="AY317" s="202"/>
      <c r="AZ317" s="202"/>
      <c r="BA317" s="202"/>
      <c r="BB317" s="202"/>
      <c r="BC317" s="202"/>
      <c r="BD317" s="202"/>
      <c r="BE317" s="202"/>
    </row>
    <row r="318" spans="39:57" ht="14.25" customHeight="1" x14ac:dyDescent="0.25">
      <c r="AM318" s="202"/>
      <c r="AN318" s="202"/>
      <c r="AO318" s="202"/>
      <c r="AP318" s="202"/>
      <c r="AQ318" s="202"/>
      <c r="AR318" s="202"/>
      <c r="AS318" s="202"/>
      <c r="AT318" s="202"/>
      <c r="AU318" s="202"/>
      <c r="AV318" s="202"/>
      <c r="AW318" s="202"/>
      <c r="AX318" s="202"/>
      <c r="AY318" s="202"/>
      <c r="AZ318" s="202"/>
      <c r="BA318" s="202"/>
      <c r="BB318" s="202"/>
      <c r="BC318" s="202"/>
      <c r="BD318" s="202"/>
      <c r="BE318" s="202"/>
    </row>
    <row r="319" spans="39:57" ht="14.25" customHeight="1" x14ac:dyDescent="0.25">
      <c r="AM319" s="202"/>
      <c r="AN319" s="202"/>
      <c r="AO319" s="202"/>
      <c r="AP319" s="202"/>
      <c r="AQ319" s="202"/>
      <c r="AR319" s="202"/>
      <c r="AS319" s="202"/>
      <c r="AT319" s="202"/>
      <c r="AU319" s="202"/>
      <c r="AV319" s="202"/>
      <c r="AW319" s="202"/>
      <c r="AX319" s="202"/>
      <c r="AY319" s="202"/>
      <c r="AZ319" s="202"/>
      <c r="BA319" s="202"/>
      <c r="BB319" s="202"/>
      <c r="BC319" s="202"/>
      <c r="BD319" s="202"/>
      <c r="BE319" s="202"/>
    </row>
    <row r="320" spans="39:57" ht="14.25" customHeight="1" x14ac:dyDescent="0.25">
      <c r="AM320" s="202"/>
      <c r="AN320" s="202"/>
      <c r="AO320" s="202"/>
      <c r="AP320" s="202"/>
      <c r="AQ320" s="202"/>
      <c r="AR320" s="202"/>
      <c r="AS320" s="202"/>
      <c r="AT320" s="202"/>
      <c r="AU320" s="202"/>
      <c r="AV320" s="202"/>
      <c r="AW320" s="202"/>
      <c r="AX320" s="202"/>
      <c r="AY320" s="202"/>
      <c r="AZ320" s="202"/>
      <c r="BA320" s="202"/>
      <c r="BB320" s="202"/>
      <c r="BC320" s="202"/>
      <c r="BD320" s="202"/>
      <c r="BE320" s="202"/>
    </row>
    <row r="321" spans="39:57" ht="14.25" customHeight="1" x14ac:dyDescent="0.25">
      <c r="AM321" s="202"/>
      <c r="AN321" s="202"/>
      <c r="AO321" s="202"/>
      <c r="AP321" s="202"/>
      <c r="AQ321" s="202"/>
      <c r="AR321" s="202"/>
      <c r="AS321" s="202"/>
      <c r="AT321" s="202"/>
      <c r="AU321" s="202"/>
      <c r="AV321" s="202"/>
      <c r="AW321" s="202"/>
      <c r="AX321" s="202"/>
      <c r="AY321" s="202"/>
      <c r="AZ321" s="202"/>
      <c r="BA321" s="202"/>
      <c r="BB321" s="202"/>
      <c r="BC321" s="202"/>
      <c r="BD321" s="202"/>
      <c r="BE321" s="202"/>
    </row>
    <row r="322" spans="39:57" ht="14.25" customHeight="1" x14ac:dyDescent="0.25">
      <c r="AM322" s="202"/>
      <c r="AN322" s="202"/>
      <c r="AO322" s="202"/>
      <c r="AP322" s="202"/>
      <c r="AQ322" s="202"/>
      <c r="AR322" s="202"/>
      <c r="AS322" s="202"/>
      <c r="AT322" s="202"/>
      <c r="AU322" s="202"/>
      <c r="AV322" s="202"/>
      <c r="AW322" s="202"/>
      <c r="AX322" s="202"/>
      <c r="AY322" s="202"/>
      <c r="AZ322" s="202"/>
      <c r="BA322" s="202"/>
      <c r="BB322" s="202"/>
      <c r="BC322" s="202"/>
      <c r="BD322" s="202"/>
      <c r="BE322" s="202"/>
    </row>
    <row r="323" spans="39:57" ht="14.25" customHeight="1" x14ac:dyDescent="0.25">
      <c r="AM323" s="202"/>
      <c r="AN323" s="202"/>
      <c r="AO323" s="202"/>
      <c r="AP323" s="202"/>
      <c r="AQ323" s="202"/>
      <c r="AR323" s="202"/>
      <c r="AS323" s="202"/>
      <c r="AT323" s="202"/>
      <c r="AU323" s="202"/>
      <c r="AV323" s="202"/>
      <c r="AW323" s="202"/>
      <c r="AX323" s="202"/>
      <c r="AY323" s="202"/>
      <c r="AZ323" s="202"/>
      <c r="BA323" s="202"/>
      <c r="BB323" s="202"/>
      <c r="BC323" s="202"/>
      <c r="BD323" s="202"/>
      <c r="BE323" s="202"/>
    </row>
    <row r="324" spans="39:57" ht="14.25" customHeight="1" x14ac:dyDescent="0.25">
      <c r="AM324" s="202"/>
      <c r="AN324" s="202"/>
      <c r="AO324" s="202"/>
      <c r="AP324" s="202"/>
      <c r="AQ324" s="202"/>
      <c r="AR324" s="202"/>
      <c r="AS324" s="202"/>
      <c r="AT324" s="202"/>
      <c r="AU324" s="202"/>
      <c r="AV324" s="202"/>
      <c r="AW324" s="202"/>
      <c r="AX324" s="202"/>
      <c r="AY324" s="202"/>
      <c r="AZ324" s="202"/>
      <c r="BA324" s="202"/>
      <c r="BB324" s="202"/>
      <c r="BC324" s="202"/>
      <c r="BD324" s="202"/>
      <c r="BE324" s="202"/>
    </row>
    <row r="325" spans="39:57" ht="14.25" customHeight="1" x14ac:dyDescent="0.25">
      <c r="AM325" s="202"/>
      <c r="AN325" s="202"/>
      <c r="AO325" s="202"/>
      <c r="AP325" s="202"/>
      <c r="AQ325" s="202"/>
      <c r="AR325" s="202"/>
      <c r="AS325" s="202"/>
      <c r="AT325" s="202"/>
      <c r="AU325" s="202"/>
      <c r="AV325" s="202"/>
      <c r="AW325" s="202"/>
      <c r="AX325" s="202"/>
      <c r="AY325" s="202"/>
      <c r="AZ325" s="202"/>
      <c r="BA325" s="202"/>
      <c r="BB325" s="202"/>
      <c r="BC325" s="202"/>
      <c r="BD325" s="202"/>
      <c r="BE325" s="202"/>
    </row>
    <row r="326" spans="39:57" ht="14.25" customHeight="1" x14ac:dyDescent="0.25">
      <c r="AM326" s="202"/>
      <c r="AN326" s="202"/>
      <c r="AO326" s="202"/>
      <c r="AP326" s="202"/>
      <c r="AQ326" s="202"/>
      <c r="AR326" s="202"/>
      <c r="AS326" s="202"/>
      <c r="AT326" s="202"/>
      <c r="AU326" s="202"/>
      <c r="AV326" s="202"/>
      <c r="AW326" s="202"/>
      <c r="AX326" s="202"/>
      <c r="AY326" s="202"/>
      <c r="AZ326" s="202"/>
      <c r="BA326" s="202"/>
      <c r="BB326" s="202"/>
      <c r="BC326" s="202"/>
      <c r="BD326" s="202"/>
      <c r="BE326" s="202"/>
    </row>
    <row r="327" spans="39:57" ht="14.25" customHeight="1" x14ac:dyDescent="0.25">
      <c r="AM327" s="202"/>
      <c r="AN327" s="202"/>
      <c r="AO327" s="202"/>
      <c r="AP327" s="202"/>
      <c r="AQ327" s="202"/>
      <c r="AR327" s="202"/>
      <c r="AS327" s="202"/>
      <c r="AT327" s="202"/>
      <c r="AU327" s="202"/>
      <c r="AV327" s="202"/>
      <c r="AW327" s="202"/>
      <c r="AX327" s="202"/>
      <c r="AY327" s="202"/>
      <c r="AZ327" s="202"/>
      <c r="BA327" s="202"/>
      <c r="BB327" s="202"/>
      <c r="BC327" s="202"/>
      <c r="BD327" s="202"/>
      <c r="BE327" s="202"/>
    </row>
    <row r="328" spans="39:57" ht="14.25" customHeight="1" x14ac:dyDescent="0.25">
      <c r="AM328" s="202"/>
      <c r="AN328" s="202"/>
      <c r="AO328" s="202"/>
      <c r="AP328" s="202"/>
      <c r="AQ328" s="202"/>
      <c r="AR328" s="202"/>
      <c r="AS328" s="202"/>
      <c r="AT328" s="202"/>
      <c r="AU328" s="202"/>
      <c r="AV328" s="202"/>
      <c r="AW328" s="202"/>
      <c r="AX328" s="202"/>
      <c r="AY328" s="202"/>
      <c r="AZ328" s="202"/>
      <c r="BA328" s="202"/>
      <c r="BB328" s="202"/>
      <c r="BC328" s="202"/>
      <c r="BD328" s="202"/>
      <c r="BE328" s="202"/>
    </row>
    <row r="329" spans="39:57" ht="14.25" customHeight="1" x14ac:dyDescent="0.25">
      <c r="AM329" s="202"/>
      <c r="AN329" s="202"/>
      <c r="AO329" s="202"/>
      <c r="AP329" s="202"/>
      <c r="AQ329" s="202"/>
      <c r="AR329" s="202"/>
      <c r="AS329" s="202"/>
      <c r="AT329" s="202"/>
      <c r="AU329" s="202"/>
      <c r="AV329" s="202"/>
      <c r="AW329" s="202"/>
      <c r="AX329" s="202"/>
      <c r="AY329" s="202"/>
      <c r="AZ329" s="202"/>
      <c r="BA329" s="202"/>
      <c r="BB329" s="202"/>
      <c r="BC329" s="202"/>
      <c r="BD329" s="202"/>
      <c r="BE329" s="202"/>
    </row>
    <row r="330" spans="39:57" ht="14.25" customHeight="1" x14ac:dyDescent="0.25">
      <c r="AM330" s="202"/>
      <c r="AN330" s="202"/>
      <c r="AO330" s="202"/>
      <c r="AP330" s="202"/>
      <c r="AQ330" s="202"/>
      <c r="AR330" s="202"/>
      <c r="AS330" s="202"/>
      <c r="AT330" s="202"/>
      <c r="AU330" s="202"/>
      <c r="AV330" s="202"/>
      <c r="AW330" s="202"/>
      <c r="AX330" s="202"/>
      <c r="AY330" s="202"/>
      <c r="AZ330" s="202"/>
      <c r="BA330" s="202"/>
      <c r="BB330" s="202"/>
      <c r="BC330" s="202"/>
      <c r="BD330" s="202"/>
      <c r="BE330" s="202"/>
    </row>
    <row r="331" spans="39:57" ht="14.25" customHeight="1" x14ac:dyDescent="0.25">
      <c r="AM331" s="202"/>
      <c r="AN331" s="202"/>
      <c r="AO331" s="202"/>
      <c r="AP331" s="202"/>
      <c r="AQ331" s="202"/>
      <c r="AR331" s="202"/>
      <c r="AS331" s="202"/>
      <c r="AT331" s="202"/>
      <c r="AU331" s="202"/>
      <c r="AV331" s="202"/>
      <c r="AW331" s="202"/>
      <c r="AX331" s="202"/>
      <c r="AY331" s="202"/>
      <c r="AZ331" s="202"/>
      <c r="BA331" s="202"/>
      <c r="BB331" s="202"/>
      <c r="BC331" s="202"/>
      <c r="BD331" s="202"/>
      <c r="BE331" s="202"/>
    </row>
    <row r="332" spans="39:57" ht="14.25" customHeight="1" x14ac:dyDescent="0.25">
      <c r="AM332" s="202"/>
      <c r="AN332" s="202"/>
      <c r="AO332" s="202"/>
      <c r="AP332" s="202"/>
      <c r="AQ332" s="202"/>
      <c r="AR332" s="202"/>
      <c r="AS332" s="202"/>
      <c r="AT332" s="202"/>
      <c r="AU332" s="202"/>
      <c r="AV332" s="202"/>
      <c r="AW332" s="202"/>
      <c r="AX332" s="202"/>
      <c r="AY332" s="202"/>
      <c r="AZ332" s="202"/>
      <c r="BA332" s="202"/>
      <c r="BB332" s="202"/>
      <c r="BC332" s="202"/>
      <c r="BD332" s="202"/>
      <c r="BE332" s="202"/>
    </row>
    <row r="333" spans="39:57" ht="14.25" customHeight="1" x14ac:dyDescent="0.25">
      <c r="AM333" s="202"/>
      <c r="AN333" s="202"/>
      <c r="AO333" s="202"/>
      <c r="AP333" s="202"/>
      <c r="AQ333" s="202"/>
      <c r="AR333" s="202"/>
      <c r="AS333" s="202"/>
      <c r="AT333" s="202"/>
      <c r="AU333" s="202"/>
      <c r="AV333" s="202"/>
      <c r="AW333" s="202"/>
      <c r="AX333" s="202"/>
      <c r="AY333" s="202"/>
      <c r="AZ333" s="202"/>
      <c r="BA333" s="202"/>
      <c r="BB333" s="202"/>
      <c r="BC333" s="202"/>
      <c r="BD333" s="202"/>
      <c r="BE333" s="202"/>
    </row>
    <row r="334" spans="39:57" ht="14.25" customHeight="1" x14ac:dyDescent="0.25">
      <c r="AM334" s="202"/>
      <c r="AN334" s="202"/>
      <c r="AO334" s="202"/>
      <c r="AP334" s="202"/>
      <c r="AQ334" s="202"/>
      <c r="AR334" s="202"/>
      <c r="AS334" s="202"/>
      <c r="AT334" s="202"/>
      <c r="AU334" s="202"/>
      <c r="AV334" s="202"/>
      <c r="AW334" s="202"/>
      <c r="AX334" s="202"/>
      <c r="AY334" s="202"/>
      <c r="AZ334" s="202"/>
      <c r="BA334" s="202"/>
      <c r="BB334" s="202"/>
      <c r="BC334" s="202"/>
      <c r="BD334" s="202"/>
      <c r="BE334" s="202"/>
    </row>
    <row r="335" spans="39:57" ht="14.25" customHeight="1" x14ac:dyDescent="0.25">
      <c r="AM335" s="202"/>
      <c r="AN335" s="202"/>
      <c r="AO335" s="202"/>
      <c r="AP335" s="202"/>
      <c r="AQ335" s="202"/>
      <c r="AR335" s="202"/>
      <c r="AS335" s="202"/>
      <c r="AT335" s="202"/>
      <c r="AU335" s="202"/>
      <c r="AV335" s="202"/>
      <c r="AW335" s="202"/>
      <c r="AX335" s="202"/>
      <c r="AY335" s="202"/>
      <c r="AZ335" s="202"/>
      <c r="BA335" s="202"/>
      <c r="BB335" s="202"/>
      <c r="BC335" s="202"/>
      <c r="BD335" s="202"/>
      <c r="BE335" s="202"/>
    </row>
    <row r="336" spans="39:57" ht="14.25" customHeight="1" x14ac:dyDescent="0.25">
      <c r="AM336" s="202"/>
      <c r="AN336" s="202"/>
      <c r="AO336" s="202"/>
      <c r="AP336" s="202"/>
      <c r="AQ336" s="202"/>
      <c r="AR336" s="202"/>
      <c r="AS336" s="202"/>
      <c r="AT336" s="202"/>
      <c r="AU336" s="202"/>
      <c r="AV336" s="202"/>
      <c r="AW336" s="202"/>
      <c r="AX336" s="202"/>
      <c r="AY336" s="202"/>
      <c r="AZ336" s="202"/>
      <c r="BA336" s="202"/>
      <c r="BB336" s="202"/>
      <c r="BC336" s="202"/>
      <c r="BD336" s="202"/>
      <c r="BE336" s="202"/>
    </row>
    <row r="337" spans="39:57" ht="14.25" customHeight="1" x14ac:dyDescent="0.25">
      <c r="AM337" s="202"/>
      <c r="AN337" s="202"/>
      <c r="AO337" s="202"/>
      <c r="AP337" s="202"/>
      <c r="AQ337" s="202"/>
      <c r="AR337" s="202"/>
      <c r="AS337" s="202"/>
      <c r="AT337" s="202"/>
      <c r="AU337" s="202"/>
      <c r="AV337" s="202"/>
      <c r="AW337" s="202"/>
      <c r="AX337" s="202"/>
      <c r="AY337" s="202"/>
      <c r="AZ337" s="202"/>
      <c r="BA337" s="202"/>
      <c r="BB337" s="202"/>
      <c r="BC337" s="202"/>
      <c r="BD337" s="202"/>
      <c r="BE337" s="202"/>
    </row>
    <row r="338" spans="39:57" ht="14.25" customHeight="1" x14ac:dyDescent="0.25">
      <c r="AM338" s="202"/>
      <c r="AN338" s="202"/>
      <c r="AO338" s="202"/>
      <c r="AP338" s="202"/>
      <c r="AQ338" s="202"/>
      <c r="AR338" s="202"/>
      <c r="AS338" s="202"/>
      <c r="AT338" s="202"/>
      <c r="AU338" s="202"/>
      <c r="AV338" s="202"/>
      <c r="AW338" s="202"/>
      <c r="AX338" s="202"/>
      <c r="AY338" s="202"/>
      <c r="AZ338" s="202"/>
      <c r="BA338" s="202"/>
      <c r="BB338" s="202"/>
      <c r="BC338" s="202"/>
      <c r="BD338" s="202"/>
      <c r="BE338" s="202"/>
    </row>
    <row r="339" spans="39:57" ht="14.25" customHeight="1" x14ac:dyDescent="0.25">
      <c r="AM339" s="202"/>
      <c r="AN339" s="202"/>
      <c r="AO339" s="202"/>
      <c r="AP339" s="202"/>
      <c r="AQ339" s="202"/>
      <c r="AR339" s="202"/>
      <c r="AS339" s="202"/>
      <c r="AT339" s="202"/>
      <c r="AU339" s="202"/>
      <c r="AV339" s="202"/>
      <c r="AW339" s="202"/>
      <c r="AX339" s="202"/>
      <c r="AY339" s="202"/>
      <c r="AZ339" s="202"/>
      <c r="BA339" s="202"/>
      <c r="BB339" s="202"/>
      <c r="BC339" s="202"/>
      <c r="BD339" s="202"/>
      <c r="BE339" s="202"/>
    </row>
    <row r="340" spans="39:57" ht="14.25" customHeight="1" x14ac:dyDescent="0.25">
      <c r="AM340" s="202"/>
      <c r="AN340" s="202"/>
      <c r="AO340" s="202"/>
      <c r="AP340" s="202"/>
      <c r="AQ340" s="202"/>
      <c r="AR340" s="202"/>
      <c r="AS340" s="202"/>
      <c r="AT340" s="202"/>
      <c r="AU340" s="202"/>
      <c r="AV340" s="202"/>
      <c r="AW340" s="202"/>
      <c r="AX340" s="202"/>
      <c r="AY340" s="202"/>
      <c r="AZ340" s="202"/>
      <c r="BA340" s="202"/>
      <c r="BB340" s="202"/>
      <c r="BC340" s="202"/>
      <c r="BD340" s="202"/>
      <c r="BE340" s="202"/>
    </row>
    <row r="341" spans="39:57" ht="14.25" customHeight="1" x14ac:dyDescent="0.25">
      <c r="AM341" s="202"/>
      <c r="AN341" s="202"/>
      <c r="AO341" s="202"/>
      <c r="AP341" s="202"/>
      <c r="AQ341" s="202"/>
      <c r="AR341" s="202"/>
      <c r="AS341" s="202"/>
      <c r="AT341" s="202"/>
      <c r="AU341" s="202"/>
      <c r="AV341" s="202"/>
      <c r="AW341" s="202"/>
      <c r="AX341" s="202"/>
      <c r="AY341" s="202"/>
      <c r="AZ341" s="202"/>
      <c r="BA341" s="202"/>
      <c r="BB341" s="202"/>
      <c r="BC341" s="202"/>
      <c r="BD341" s="202"/>
      <c r="BE341" s="202"/>
    </row>
    <row r="342" spans="39:57" ht="14.25" customHeight="1" x14ac:dyDescent="0.25">
      <c r="AM342" s="202"/>
      <c r="AN342" s="202"/>
      <c r="AO342" s="202"/>
      <c r="AP342" s="202"/>
      <c r="AQ342" s="202"/>
      <c r="AR342" s="202"/>
      <c r="AS342" s="202"/>
      <c r="AT342" s="202"/>
      <c r="AU342" s="202"/>
      <c r="AV342" s="202"/>
      <c r="AW342" s="202"/>
      <c r="AX342" s="202"/>
      <c r="AY342" s="202"/>
      <c r="AZ342" s="202"/>
      <c r="BA342" s="202"/>
      <c r="BB342" s="202"/>
      <c r="BC342" s="202"/>
      <c r="BD342" s="202"/>
      <c r="BE342" s="202"/>
    </row>
    <row r="343" spans="39:57" ht="14.25" customHeight="1" x14ac:dyDescent="0.25">
      <c r="AM343" s="202"/>
      <c r="AN343" s="202"/>
      <c r="AO343" s="202"/>
      <c r="AP343" s="202"/>
      <c r="AQ343" s="202"/>
      <c r="AR343" s="202"/>
      <c r="AS343" s="202"/>
      <c r="AT343" s="202"/>
      <c r="AU343" s="202"/>
      <c r="AV343" s="202"/>
      <c r="AW343" s="202"/>
      <c r="AX343" s="202"/>
      <c r="AY343" s="202"/>
      <c r="AZ343" s="202"/>
      <c r="BA343" s="202"/>
      <c r="BB343" s="202"/>
      <c r="BC343" s="202"/>
      <c r="BD343" s="202"/>
      <c r="BE343" s="202"/>
    </row>
    <row r="344" spans="39:57" ht="14.25" customHeight="1" x14ac:dyDescent="0.25">
      <c r="AM344" s="202"/>
      <c r="AN344" s="202"/>
      <c r="AO344" s="202"/>
      <c r="AP344" s="202"/>
      <c r="AQ344" s="202"/>
      <c r="AR344" s="202"/>
      <c r="AS344" s="202"/>
      <c r="AT344" s="202"/>
      <c r="AU344" s="202"/>
      <c r="AV344" s="202"/>
      <c r="AW344" s="202"/>
      <c r="AX344" s="202"/>
      <c r="AY344" s="202"/>
      <c r="AZ344" s="202"/>
      <c r="BA344" s="202"/>
      <c r="BB344" s="202"/>
      <c r="BC344" s="202"/>
      <c r="BD344" s="202"/>
      <c r="BE344" s="202"/>
    </row>
    <row r="345" spans="39:57" ht="14.25" customHeight="1" x14ac:dyDescent="0.25">
      <c r="AM345" s="202"/>
      <c r="AN345" s="202"/>
      <c r="AO345" s="202"/>
      <c r="AP345" s="202"/>
      <c r="AQ345" s="202"/>
      <c r="AR345" s="202"/>
      <c r="AS345" s="202"/>
      <c r="AT345" s="202"/>
      <c r="AU345" s="202"/>
      <c r="AV345" s="202"/>
      <c r="AW345" s="202"/>
      <c r="AX345" s="202"/>
      <c r="AY345" s="202"/>
      <c r="AZ345" s="202"/>
      <c r="BA345" s="202"/>
      <c r="BB345" s="202"/>
      <c r="BC345" s="202"/>
      <c r="BD345" s="202"/>
      <c r="BE345" s="202"/>
    </row>
    <row r="346" spans="39:57" ht="14.25" customHeight="1" x14ac:dyDescent="0.25">
      <c r="AM346" s="202"/>
      <c r="AN346" s="202"/>
      <c r="AO346" s="202"/>
      <c r="AP346" s="202"/>
      <c r="AQ346" s="202"/>
      <c r="AR346" s="202"/>
      <c r="AS346" s="202"/>
      <c r="AT346" s="202"/>
      <c r="AU346" s="202"/>
      <c r="AV346" s="202"/>
      <c r="AW346" s="202"/>
      <c r="AX346" s="202"/>
      <c r="AY346" s="202"/>
      <c r="AZ346" s="202"/>
      <c r="BA346" s="202"/>
      <c r="BB346" s="202"/>
      <c r="BC346" s="202"/>
      <c r="BD346" s="202"/>
      <c r="BE346" s="202"/>
    </row>
    <row r="347" spans="39:57" ht="14.25" customHeight="1" x14ac:dyDescent="0.25">
      <c r="AM347" s="202"/>
      <c r="AN347" s="202"/>
      <c r="AO347" s="202"/>
      <c r="AP347" s="202"/>
      <c r="AQ347" s="202"/>
      <c r="AR347" s="202"/>
      <c r="AS347" s="202"/>
      <c r="AT347" s="202"/>
      <c r="AU347" s="202"/>
      <c r="AV347" s="202"/>
      <c r="AW347" s="202"/>
      <c r="AX347" s="202"/>
      <c r="AY347" s="202"/>
      <c r="AZ347" s="202"/>
      <c r="BA347" s="202"/>
      <c r="BB347" s="202"/>
      <c r="BC347" s="202"/>
      <c r="BD347" s="202"/>
      <c r="BE347" s="202"/>
    </row>
    <row r="348" spans="39:57" ht="14.25" customHeight="1" x14ac:dyDescent="0.25">
      <c r="AM348" s="202"/>
      <c r="AN348" s="202"/>
      <c r="AO348" s="202"/>
      <c r="AP348" s="202"/>
      <c r="AQ348" s="202"/>
      <c r="AR348" s="202"/>
      <c r="AS348" s="202"/>
      <c r="AT348" s="202"/>
      <c r="AU348" s="202"/>
      <c r="AV348" s="202"/>
      <c r="AW348" s="202"/>
      <c r="AX348" s="202"/>
      <c r="AY348" s="202"/>
      <c r="AZ348" s="202"/>
      <c r="BA348" s="202"/>
      <c r="BB348" s="202"/>
      <c r="BC348" s="202"/>
      <c r="BD348" s="202"/>
      <c r="BE348" s="202"/>
    </row>
    <row r="349" spans="39:57" ht="14.25" customHeight="1" x14ac:dyDescent="0.25">
      <c r="AM349" s="202"/>
      <c r="AN349" s="202"/>
      <c r="AO349" s="202"/>
      <c r="AP349" s="202"/>
      <c r="AQ349" s="202"/>
      <c r="AR349" s="202"/>
      <c r="AS349" s="202"/>
      <c r="AT349" s="202"/>
      <c r="AU349" s="202"/>
      <c r="AV349" s="202"/>
      <c r="AW349" s="202"/>
      <c r="AX349" s="202"/>
      <c r="AY349" s="202"/>
      <c r="AZ349" s="202"/>
      <c r="BA349" s="202"/>
      <c r="BB349" s="202"/>
      <c r="BC349" s="202"/>
      <c r="BD349" s="202"/>
      <c r="BE349" s="202"/>
    </row>
    <row r="350" spans="39:57" ht="14.25" customHeight="1" x14ac:dyDescent="0.25">
      <c r="AM350" s="202"/>
      <c r="AN350" s="202"/>
      <c r="AO350" s="202"/>
      <c r="AP350" s="202"/>
      <c r="AQ350" s="202"/>
      <c r="AR350" s="202"/>
      <c r="AS350" s="202"/>
      <c r="AT350" s="202"/>
      <c r="AU350" s="202"/>
      <c r="AV350" s="202"/>
      <c r="AW350" s="202"/>
      <c r="AX350" s="202"/>
      <c r="AY350" s="202"/>
      <c r="AZ350" s="202"/>
      <c r="BA350" s="202"/>
      <c r="BB350" s="202"/>
      <c r="BC350" s="202"/>
      <c r="BD350" s="202"/>
      <c r="BE350" s="202"/>
    </row>
    <row r="351" spans="39:57" ht="14.25" customHeight="1" x14ac:dyDescent="0.25">
      <c r="AM351" s="202"/>
      <c r="AN351" s="202"/>
      <c r="AO351" s="202"/>
      <c r="AP351" s="202"/>
      <c r="AQ351" s="202"/>
      <c r="AR351" s="202"/>
      <c r="AS351" s="202"/>
      <c r="AT351" s="202"/>
      <c r="AU351" s="202"/>
      <c r="AV351" s="202"/>
      <c r="AW351" s="202"/>
      <c r="AX351" s="202"/>
      <c r="AY351" s="202"/>
      <c r="AZ351" s="202"/>
      <c r="BA351" s="202"/>
      <c r="BB351" s="202"/>
      <c r="BC351" s="202"/>
      <c r="BD351" s="202"/>
      <c r="BE351" s="202"/>
    </row>
    <row r="352" spans="39:57" ht="14.25" customHeight="1" x14ac:dyDescent="0.25">
      <c r="AM352" s="202"/>
      <c r="AN352" s="202"/>
      <c r="AO352" s="202"/>
      <c r="AP352" s="202"/>
      <c r="AQ352" s="202"/>
      <c r="AR352" s="202"/>
      <c r="AS352" s="202"/>
      <c r="AT352" s="202"/>
      <c r="AU352" s="202"/>
      <c r="AV352" s="202"/>
      <c r="AW352" s="202"/>
      <c r="AX352" s="202"/>
      <c r="AY352" s="202"/>
      <c r="AZ352" s="202"/>
      <c r="BA352" s="202"/>
      <c r="BB352" s="202"/>
      <c r="BC352" s="202"/>
      <c r="BD352" s="202"/>
      <c r="BE352" s="202"/>
    </row>
    <row r="353" spans="39:57" ht="14.25" customHeight="1" x14ac:dyDescent="0.25">
      <c r="AM353" s="202"/>
      <c r="AN353" s="202"/>
      <c r="AO353" s="202"/>
      <c r="AP353" s="202"/>
      <c r="AQ353" s="202"/>
      <c r="AR353" s="202"/>
      <c r="AS353" s="202"/>
      <c r="AT353" s="202"/>
      <c r="AU353" s="202"/>
      <c r="AV353" s="202"/>
      <c r="AW353" s="202"/>
      <c r="AX353" s="202"/>
      <c r="AY353" s="202"/>
      <c r="AZ353" s="202"/>
      <c r="BA353" s="202"/>
      <c r="BB353" s="202"/>
      <c r="BC353" s="202"/>
      <c r="BD353" s="202"/>
      <c r="BE353" s="202"/>
    </row>
    <row r="354" spans="39:57" ht="14.25" customHeight="1" x14ac:dyDescent="0.25">
      <c r="AM354" s="202"/>
      <c r="AN354" s="202"/>
      <c r="AO354" s="202"/>
      <c r="AP354" s="202"/>
      <c r="AQ354" s="202"/>
      <c r="AR354" s="202"/>
      <c r="AS354" s="202"/>
      <c r="AT354" s="202"/>
      <c r="AU354" s="202"/>
      <c r="AV354" s="202"/>
      <c r="AW354" s="202"/>
      <c r="AX354" s="202"/>
      <c r="AY354" s="202"/>
      <c r="AZ354" s="202"/>
      <c r="BA354" s="202"/>
      <c r="BB354" s="202"/>
      <c r="BC354" s="202"/>
      <c r="BD354" s="202"/>
      <c r="BE354" s="202"/>
    </row>
    <row r="355" spans="39:57" ht="14.25" customHeight="1" x14ac:dyDescent="0.25">
      <c r="AM355" s="202"/>
      <c r="AN355" s="202"/>
      <c r="AO355" s="202"/>
      <c r="AP355" s="202"/>
      <c r="AQ355" s="202"/>
      <c r="AR355" s="202"/>
      <c r="AS355" s="202"/>
      <c r="AT355" s="202"/>
      <c r="AU355" s="202"/>
      <c r="AV355" s="202"/>
      <c r="AW355" s="202"/>
      <c r="AX355" s="202"/>
      <c r="AY355" s="202"/>
      <c r="AZ355" s="202"/>
      <c r="BA355" s="202"/>
      <c r="BB355" s="202"/>
      <c r="BC355" s="202"/>
      <c r="BD355" s="202"/>
      <c r="BE355" s="202"/>
    </row>
    <row r="356" spans="39:57" ht="14.25" customHeight="1" x14ac:dyDescent="0.25">
      <c r="AM356" s="202"/>
      <c r="AN356" s="202"/>
      <c r="AO356" s="202"/>
      <c r="AP356" s="202"/>
      <c r="AQ356" s="202"/>
      <c r="AR356" s="202"/>
      <c r="AS356" s="202"/>
      <c r="AT356" s="202"/>
      <c r="AU356" s="202"/>
      <c r="AV356" s="202"/>
      <c r="AW356" s="202"/>
      <c r="AX356" s="202"/>
      <c r="AY356" s="202"/>
      <c r="AZ356" s="202"/>
      <c r="BA356" s="202"/>
      <c r="BB356" s="202"/>
      <c r="BC356" s="202"/>
      <c r="BD356" s="202"/>
      <c r="BE356" s="202"/>
    </row>
    <row r="357" spans="39:57" ht="14.25" customHeight="1" x14ac:dyDescent="0.25">
      <c r="AM357" s="202"/>
      <c r="AN357" s="202"/>
      <c r="AO357" s="202"/>
      <c r="AP357" s="202"/>
      <c r="AQ357" s="202"/>
      <c r="AR357" s="202"/>
      <c r="AS357" s="202"/>
      <c r="AT357" s="202"/>
      <c r="AU357" s="202"/>
      <c r="AV357" s="202"/>
      <c r="AW357" s="202"/>
      <c r="AX357" s="202"/>
      <c r="AY357" s="202"/>
      <c r="AZ357" s="202"/>
      <c r="BA357" s="202"/>
      <c r="BB357" s="202"/>
      <c r="BC357" s="202"/>
      <c r="BD357" s="202"/>
      <c r="BE357" s="202"/>
    </row>
    <row r="358" spans="39:57" ht="14.25" customHeight="1" x14ac:dyDescent="0.25">
      <c r="AM358" s="202"/>
      <c r="AN358" s="202"/>
      <c r="AO358" s="202"/>
      <c r="AP358" s="202"/>
      <c r="AQ358" s="202"/>
      <c r="AR358" s="202"/>
      <c r="AS358" s="202"/>
      <c r="AT358" s="202"/>
      <c r="AU358" s="202"/>
      <c r="AV358" s="202"/>
      <c r="AW358" s="202"/>
      <c r="AX358" s="202"/>
      <c r="AY358" s="202"/>
      <c r="AZ358" s="202"/>
      <c r="BA358" s="202"/>
      <c r="BB358" s="202"/>
      <c r="BC358" s="202"/>
      <c r="BD358" s="202"/>
      <c r="BE358" s="202"/>
    </row>
    <row r="359" spans="39:57" ht="14.25" customHeight="1" x14ac:dyDescent="0.25">
      <c r="AM359" s="202"/>
      <c r="AN359" s="202"/>
      <c r="AO359" s="202"/>
      <c r="AP359" s="202"/>
      <c r="AQ359" s="202"/>
      <c r="AR359" s="202"/>
      <c r="AS359" s="202"/>
      <c r="AT359" s="202"/>
      <c r="AU359" s="202"/>
      <c r="AV359" s="202"/>
      <c r="AW359" s="202"/>
      <c r="AX359" s="202"/>
      <c r="AY359" s="202"/>
      <c r="AZ359" s="202"/>
      <c r="BA359" s="202"/>
      <c r="BB359" s="202"/>
      <c r="BC359" s="202"/>
      <c r="BD359" s="202"/>
      <c r="BE359" s="202"/>
    </row>
    <row r="360" spans="39:57" ht="14.25" customHeight="1" x14ac:dyDescent="0.25">
      <c r="AM360" s="202"/>
      <c r="AN360" s="202"/>
      <c r="AO360" s="202"/>
      <c r="AP360" s="202"/>
      <c r="AQ360" s="202"/>
      <c r="AR360" s="202"/>
      <c r="AS360" s="202"/>
      <c r="AT360" s="202"/>
      <c r="AU360" s="202"/>
      <c r="AV360" s="202"/>
      <c r="AW360" s="202"/>
      <c r="AX360" s="202"/>
      <c r="AY360" s="202"/>
      <c r="AZ360" s="202"/>
      <c r="BA360" s="202"/>
      <c r="BB360" s="202"/>
      <c r="BC360" s="202"/>
      <c r="BD360" s="202"/>
      <c r="BE360" s="202"/>
    </row>
    <row r="361" spans="39:57" ht="14.25" customHeight="1" x14ac:dyDescent="0.25">
      <c r="AM361" s="202"/>
      <c r="AN361" s="202"/>
      <c r="AO361" s="202"/>
      <c r="AP361" s="202"/>
      <c r="AQ361" s="202"/>
      <c r="AR361" s="202"/>
      <c r="AS361" s="202"/>
      <c r="AT361" s="202"/>
      <c r="AU361" s="202"/>
      <c r="AV361" s="202"/>
      <c r="AW361" s="202"/>
      <c r="AX361" s="202"/>
      <c r="AY361" s="202"/>
      <c r="AZ361" s="202"/>
      <c r="BA361" s="202"/>
      <c r="BB361" s="202"/>
      <c r="BC361" s="202"/>
      <c r="BD361" s="202"/>
      <c r="BE361" s="202"/>
    </row>
    <row r="362" spans="39:57" ht="14.25" customHeight="1" x14ac:dyDescent="0.25">
      <c r="AM362" s="202"/>
      <c r="AN362" s="202"/>
      <c r="AO362" s="202"/>
      <c r="AP362" s="202"/>
      <c r="AQ362" s="202"/>
      <c r="AR362" s="202"/>
      <c r="AS362" s="202"/>
      <c r="AT362" s="202"/>
      <c r="AU362" s="202"/>
      <c r="AV362" s="202"/>
      <c r="AW362" s="202"/>
      <c r="AX362" s="202"/>
      <c r="AY362" s="202"/>
      <c r="AZ362" s="202"/>
      <c r="BA362" s="202"/>
      <c r="BB362" s="202"/>
      <c r="BC362" s="202"/>
      <c r="BD362" s="202"/>
      <c r="BE362" s="202"/>
    </row>
    <row r="363" spans="39:57" ht="14.25" customHeight="1" x14ac:dyDescent="0.25">
      <c r="AM363" s="202"/>
      <c r="AN363" s="202"/>
      <c r="AO363" s="202"/>
      <c r="AP363" s="202"/>
      <c r="AQ363" s="202"/>
      <c r="AR363" s="202"/>
      <c r="AS363" s="202"/>
      <c r="AT363" s="202"/>
      <c r="AU363" s="202"/>
      <c r="AV363" s="202"/>
      <c r="AW363" s="202"/>
      <c r="AX363" s="202"/>
      <c r="AY363" s="202"/>
      <c r="AZ363" s="202"/>
      <c r="BA363" s="202"/>
      <c r="BB363" s="202"/>
      <c r="BC363" s="202"/>
      <c r="BD363" s="202"/>
      <c r="BE363" s="202"/>
    </row>
    <row r="364" spans="39:57" ht="14.25" customHeight="1" x14ac:dyDescent="0.25">
      <c r="AM364" s="202"/>
      <c r="AN364" s="202"/>
      <c r="AO364" s="202"/>
      <c r="AP364" s="202"/>
      <c r="AQ364" s="202"/>
      <c r="AR364" s="202"/>
      <c r="AS364" s="202"/>
      <c r="AT364" s="202"/>
      <c r="AU364" s="202"/>
      <c r="AV364" s="202"/>
      <c r="AW364" s="202"/>
      <c r="AX364" s="202"/>
      <c r="AY364" s="202"/>
      <c r="AZ364" s="202"/>
      <c r="BA364" s="202"/>
      <c r="BB364" s="202"/>
      <c r="BC364" s="202"/>
      <c r="BD364" s="202"/>
      <c r="BE364" s="202"/>
    </row>
    <row r="365" spans="39:57" ht="14.25" customHeight="1" x14ac:dyDescent="0.25">
      <c r="AM365" s="202"/>
      <c r="AN365" s="202"/>
      <c r="AO365" s="202"/>
      <c r="AP365" s="202"/>
      <c r="AQ365" s="202"/>
      <c r="AR365" s="202"/>
      <c r="AS365" s="202"/>
      <c r="AT365" s="202"/>
      <c r="AU365" s="202"/>
      <c r="AV365" s="202"/>
      <c r="AW365" s="202"/>
      <c r="AX365" s="202"/>
      <c r="AY365" s="202"/>
      <c r="AZ365" s="202"/>
      <c r="BA365" s="202"/>
      <c r="BB365" s="202"/>
      <c r="BC365" s="202"/>
      <c r="BD365" s="202"/>
      <c r="BE365" s="202"/>
    </row>
    <row r="366" spans="39:57" ht="14.25" customHeight="1" x14ac:dyDescent="0.25">
      <c r="AM366" s="202"/>
      <c r="AN366" s="202"/>
      <c r="AO366" s="202"/>
      <c r="AP366" s="202"/>
      <c r="AQ366" s="202"/>
      <c r="AR366" s="202"/>
      <c r="AS366" s="202"/>
      <c r="AT366" s="202"/>
      <c r="AU366" s="202"/>
      <c r="AV366" s="202"/>
      <c r="AW366" s="202"/>
      <c r="AX366" s="202"/>
      <c r="AY366" s="202"/>
      <c r="AZ366" s="202"/>
      <c r="BA366" s="202"/>
      <c r="BB366" s="202"/>
      <c r="BC366" s="202"/>
      <c r="BD366" s="202"/>
      <c r="BE366" s="202"/>
    </row>
    <row r="367" spans="39:57" ht="14.25" customHeight="1" x14ac:dyDescent="0.25">
      <c r="AM367" s="202"/>
      <c r="AN367" s="202"/>
      <c r="AO367" s="202"/>
      <c r="AP367" s="202"/>
      <c r="AQ367" s="202"/>
      <c r="AR367" s="202"/>
      <c r="AS367" s="202"/>
      <c r="AT367" s="202"/>
      <c r="AU367" s="202"/>
      <c r="AV367" s="202"/>
      <c r="AW367" s="202"/>
      <c r="AX367" s="202"/>
      <c r="AY367" s="202"/>
      <c r="AZ367" s="202"/>
      <c r="BA367" s="202"/>
      <c r="BB367" s="202"/>
      <c r="BC367" s="202"/>
      <c r="BD367" s="202"/>
      <c r="BE367" s="202"/>
    </row>
    <row r="368" spans="39:57" ht="14.25" customHeight="1" x14ac:dyDescent="0.25">
      <c r="AM368" s="202"/>
      <c r="AN368" s="202"/>
      <c r="AO368" s="202"/>
      <c r="AP368" s="202"/>
      <c r="AQ368" s="202"/>
      <c r="AR368" s="202"/>
      <c r="AS368" s="202"/>
      <c r="AT368" s="202"/>
      <c r="AU368" s="202"/>
      <c r="AV368" s="202"/>
      <c r="AW368" s="202"/>
      <c r="AX368" s="202"/>
      <c r="AY368" s="202"/>
      <c r="AZ368" s="202"/>
      <c r="BA368" s="202"/>
      <c r="BB368" s="202"/>
      <c r="BC368" s="202"/>
      <c r="BD368" s="202"/>
      <c r="BE368" s="202"/>
    </row>
    <row r="369" spans="39:57" ht="14.25" customHeight="1" x14ac:dyDescent="0.25">
      <c r="AM369" s="202"/>
      <c r="AN369" s="202"/>
      <c r="AO369" s="202"/>
      <c r="AP369" s="202"/>
      <c r="AQ369" s="202"/>
      <c r="AR369" s="202"/>
      <c r="AS369" s="202"/>
      <c r="AT369" s="202"/>
      <c r="AU369" s="202"/>
      <c r="AV369" s="202"/>
      <c r="AW369" s="202"/>
      <c r="AX369" s="202"/>
      <c r="AY369" s="202"/>
      <c r="AZ369" s="202"/>
      <c r="BA369" s="202"/>
      <c r="BB369" s="202"/>
      <c r="BC369" s="202"/>
      <c r="BD369" s="202"/>
      <c r="BE369" s="202"/>
    </row>
    <row r="370" spans="39:57" ht="14.25" customHeight="1" x14ac:dyDescent="0.25">
      <c r="AM370" s="202"/>
      <c r="AN370" s="202"/>
      <c r="AO370" s="202"/>
      <c r="AP370" s="202"/>
      <c r="AQ370" s="202"/>
      <c r="AR370" s="202"/>
      <c r="AS370" s="202"/>
      <c r="AT370" s="202"/>
      <c r="AU370" s="202"/>
      <c r="AV370" s="202"/>
      <c r="AW370" s="202"/>
      <c r="AX370" s="202"/>
      <c r="AY370" s="202"/>
      <c r="AZ370" s="202"/>
      <c r="BA370" s="202"/>
      <c r="BB370" s="202"/>
      <c r="BC370" s="202"/>
      <c r="BD370" s="202"/>
      <c r="BE370" s="202"/>
    </row>
    <row r="371" spans="39:57" ht="14.25" customHeight="1" x14ac:dyDescent="0.25">
      <c r="AM371" s="202"/>
      <c r="AN371" s="202"/>
      <c r="AO371" s="202"/>
      <c r="AP371" s="202"/>
      <c r="AQ371" s="202"/>
      <c r="AR371" s="202"/>
      <c r="AS371" s="202"/>
      <c r="AT371" s="202"/>
      <c r="AU371" s="202"/>
      <c r="AV371" s="202"/>
      <c r="AW371" s="202"/>
      <c r="AX371" s="202"/>
      <c r="AY371" s="202"/>
      <c r="AZ371" s="202"/>
      <c r="BA371" s="202"/>
      <c r="BB371" s="202"/>
      <c r="BC371" s="202"/>
      <c r="BD371" s="202"/>
      <c r="BE371" s="202"/>
    </row>
    <row r="372" spans="39:57" ht="14.25" customHeight="1" x14ac:dyDescent="0.25">
      <c r="AM372" s="202"/>
      <c r="AN372" s="202"/>
      <c r="AO372" s="202"/>
      <c r="AP372" s="202"/>
      <c r="AQ372" s="202"/>
      <c r="AR372" s="202"/>
      <c r="AS372" s="202"/>
      <c r="AT372" s="202"/>
      <c r="AU372" s="202"/>
      <c r="AV372" s="202"/>
      <c r="AW372" s="202"/>
      <c r="AX372" s="202"/>
      <c r="AY372" s="202"/>
      <c r="AZ372" s="202"/>
      <c r="BA372" s="202"/>
      <c r="BB372" s="202"/>
      <c r="BC372" s="202"/>
      <c r="BD372" s="202"/>
      <c r="BE372" s="202"/>
    </row>
    <row r="373" spans="39:57" ht="14.25" customHeight="1" x14ac:dyDescent="0.25">
      <c r="AM373" s="202"/>
      <c r="AN373" s="202"/>
      <c r="AO373" s="202"/>
      <c r="AP373" s="202"/>
      <c r="AQ373" s="202"/>
      <c r="AR373" s="202"/>
      <c r="AS373" s="202"/>
      <c r="AT373" s="202"/>
      <c r="AU373" s="202"/>
      <c r="AV373" s="202"/>
      <c r="AW373" s="202"/>
      <c r="AX373" s="202"/>
      <c r="AY373" s="202"/>
      <c r="AZ373" s="202"/>
      <c r="BA373" s="202"/>
      <c r="BB373" s="202"/>
      <c r="BC373" s="202"/>
      <c r="BD373" s="202"/>
      <c r="BE373" s="202"/>
    </row>
    <row r="374" spans="39:57" ht="14.25" customHeight="1" x14ac:dyDescent="0.25">
      <c r="AM374" s="202"/>
      <c r="AN374" s="202"/>
      <c r="AO374" s="202"/>
      <c r="AP374" s="202"/>
      <c r="AQ374" s="202"/>
      <c r="AR374" s="202"/>
      <c r="AS374" s="202"/>
      <c r="AT374" s="202"/>
      <c r="AU374" s="202"/>
      <c r="AV374" s="202"/>
      <c r="AW374" s="202"/>
      <c r="AX374" s="202"/>
      <c r="AY374" s="202"/>
      <c r="AZ374" s="202"/>
      <c r="BA374" s="202"/>
      <c r="BB374" s="202"/>
      <c r="BC374" s="202"/>
      <c r="BD374" s="202"/>
      <c r="BE374" s="202"/>
    </row>
    <row r="375" spans="39:57" ht="14.25" customHeight="1" x14ac:dyDescent="0.25">
      <c r="AM375" s="202"/>
      <c r="AN375" s="202"/>
      <c r="AO375" s="202"/>
      <c r="AP375" s="202"/>
      <c r="AQ375" s="202"/>
      <c r="AR375" s="202"/>
      <c r="AS375" s="202"/>
      <c r="AT375" s="202"/>
      <c r="AU375" s="202"/>
      <c r="AV375" s="202"/>
      <c r="AW375" s="202"/>
      <c r="AX375" s="202"/>
      <c r="AY375" s="202"/>
      <c r="AZ375" s="202"/>
      <c r="BA375" s="202"/>
      <c r="BB375" s="202"/>
      <c r="BC375" s="202"/>
      <c r="BD375" s="202"/>
      <c r="BE375" s="202"/>
    </row>
    <row r="376" spans="39:57" ht="14.25" customHeight="1" x14ac:dyDescent="0.25">
      <c r="AM376" s="202"/>
      <c r="AN376" s="202"/>
      <c r="AO376" s="202"/>
      <c r="AP376" s="202"/>
      <c r="AQ376" s="202"/>
      <c r="AR376" s="202"/>
      <c r="AS376" s="202"/>
      <c r="AT376" s="202"/>
      <c r="AU376" s="202"/>
      <c r="AV376" s="202"/>
      <c r="AW376" s="202"/>
      <c r="AX376" s="202"/>
      <c r="AY376" s="202"/>
      <c r="AZ376" s="202"/>
      <c r="BA376" s="202"/>
      <c r="BB376" s="202"/>
      <c r="BC376" s="202"/>
      <c r="BD376" s="202"/>
      <c r="BE376" s="202"/>
    </row>
    <row r="377" spans="39:57" ht="14.25" customHeight="1" x14ac:dyDescent="0.25">
      <c r="AM377" s="202"/>
      <c r="AN377" s="202"/>
      <c r="AO377" s="202"/>
      <c r="AP377" s="202"/>
      <c r="AQ377" s="202"/>
      <c r="AR377" s="202"/>
      <c r="AS377" s="202"/>
      <c r="AT377" s="202"/>
      <c r="AU377" s="202"/>
      <c r="AV377" s="202"/>
      <c r="AW377" s="202"/>
      <c r="AX377" s="202"/>
      <c r="AY377" s="202"/>
      <c r="AZ377" s="202"/>
      <c r="BA377" s="202"/>
      <c r="BB377" s="202"/>
      <c r="BC377" s="202"/>
      <c r="BD377" s="202"/>
      <c r="BE377" s="202"/>
    </row>
    <row r="378" spans="39:57" ht="14.25" customHeight="1" x14ac:dyDescent="0.25">
      <c r="AM378" s="202"/>
      <c r="AN378" s="202"/>
      <c r="AO378" s="202"/>
      <c r="AP378" s="202"/>
      <c r="AQ378" s="202"/>
      <c r="AR378" s="202"/>
      <c r="AS378" s="202"/>
      <c r="AT378" s="202"/>
      <c r="AU378" s="202"/>
      <c r="AV378" s="202"/>
      <c r="AW378" s="202"/>
      <c r="AX378" s="202"/>
      <c r="AY378" s="202"/>
      <c r="AZ378" s="202"/>
      <c r="BA378" s="202"/>
      <c r="BB378" s="202"/>
      <c r="BC378" s="202"/>
      <c r="BD378" s="202"/>
      <c r="BE378" s="202"/>
    </row>
    <row r="379" spans="39:57" ht="14.25" customHeight="1" x14ac:dyDescent="0.25">
      <c r="AM379" s="202"/>
      <c r="AN379" s="202"/>
      <c r="AO379" s="202"/>
      <c r="AP379" s="202"/>
      <c r="AQ379" s="202"/>
      <c r="AR379" s="202"/>
      <c r="AS379" s="202"/>
      <c r="AT379" s="202"/>
      <c r="AU379" s="202"/>
      <c r="AV379" s="202"/>
      <c r="AW379" s="202"/>
      <c r="AX379" s="202"/>
      <c r="AY379" s="202"/>
      <c r="AZ379" s="202"/>
      <c r="BA379" s="202"/>
      <c r="BB379" s="202"/>
      <c r="BC379" s="202"/>
      <c r="BD379" s="202"/>
      <c r="BE379" s="202"/>
    </row>
    <row r="380" spans="39:57" ht="14.25" customHeight="1" x14ac:dyDescent="0.25">
      <c r="AM380" s="202"/>
      <c r="AN380" s="202"/>
      <c r="AO380" s="202"/>
      <c r="AP380" s="202"/>
      <c r="AQ380" s="202"/>
      <c r="AR380" s="202"/>
      <c r="AS380" s="202"/>
      <c r="AT380" s="202"/>
      <c r="AU380" s="202"/>
      <c r="AV380" s="202"/>
      <c r="AW380" s="202"/>
      <c r="AX380" s="202"/>
      <c r="AY380" s="202"/>
      <c r="AZ380" s="202"/>
      <c r="BA380" s="202"/>
      <c r="BB380" s="202"/>
      <c r="BC380" s="202"/>
      <c r="BD380" s="202"/>
      <c r="BE380" s="202"/>
    </row>
    <row r="381" spans="39:57" ht="14.25" customHeight="1" x14ac:dyDescent="0.25">
      <c r="AM381" s="202"/>
      <c r="AN381" s="202"/>
      <c r="AO381" s="202"/>
      <c r="AP381" s="202"/>
      <c r="AQ381" s="202"/>
      <c r="AR381" s="202"/>
      <c r="AS381" s="202"/>
      <c r="AT381" s="202"/>
      <c r="AU381" s="202"/>
      <c r="AV381" s="202"/>
      <c r="AW381" s="202"/>
      <c r="AX381" s="202"/>
      <c r="AY381" s="202"/>
      <c r="AZ381" s="202"/>
      <c r="BA381" s="202"/>
      <c r="BB381" s="202"/>
      <c r="BC381" s="202"/>
      <c r="BD381" s="202"/>
      <c r="BE381" s="202"/>
    </row>
    <row r="382" spans="39:57" ht="14.25" customHeight="1" x14ac:dyDescent="0.25">
      <c r="AM382" s="202"/>
      <c r="AN382" s="202"/>
      <c r="AO382" s="202"/>
      <c r="AP382" s="202"/>
      <c r="AQ382" s="202"/>
      <c r="AR382" s="202"/>
      <c r="AS382" s="202"/>
      <c r="AT382" s="202"/>
      <c r="AU382" s="202"/>
      <c r="AV382" s="202"/>
      <c r="AW382" s="202"/>
      <c r="AX382" s="202"/>
      <c r="AY382" s="202"/>
      <c r="AZ382" s="202"/>
      <c r="BA382" s="202"/>
      <c r="BB382" s="202"/>
      <c r="BC382" s="202"/>
      <c r="BD382" s="202"/>
      <c r="BE382" s="202"/>
    </row>
    <row r="383" spans="39:57" ht="14.25" customHeight="1" x14ac:dyDescent="0.25">
      <c r="AM383" s="202"/>
      <c r="AN383" s="202"/>
      <c r="AO383" s="202"/>
      <c r="AP383" s="202"/>
      <c r="AQ383" s="202"/>
      <c r="AR383" s="202"/>
      <c r="AS383" s="202"/>
      <c r="AT383" s="202"/>
      <c r="AU383" s="202"/>
      <c r="AV383" s="202"/>
      <c r="AW383" s="202"/>
      <c r="AX383" s="202"/>
      <c r="AY383" s="202"/>
      <c r="AZ383" s="202"/>
      <c r="BA383" s="202"/>
      <c r="BB383" s="202"/>
      <c r="BC383" s="202"/>
      <c r="BD383" s="202"/>
      <c r="BE383" s="202"/>
    </row>
    <row r="384" spans="39:57" ht="14.25" customHeight="1" x14ac:dyDescent="0.25">
      <c r="AM384" s="202"/>
      <c r="AN384" s="202"/>
      <c r="AO384" s="202"/>
      <c r="AP384" s="202"/>
      <c r="AQ384" s="202"/>
      <c r="AR384" s="202"/>
      <c r="AS384" s="202"/>
      <c r="AT384" s="202"/>
      <c r="AU384" s="202"/>
      <c r="AV384" s="202"/>
      <c r="AW384" s="202"/>
      <c r="AX384" s="202"/>
      <c r="AY384" s="202"/>
      <c r="AZ384" s="202"/>
      <c r="BA384" s="202"/>
      <c r="BB384" s="202"/>
      <c r="BC384" s="202"/>
      <c r="BD384" s="202"/>
      <c r="BE384" s="202"/>
    </row>
    <row r="385" spans="39:57" ht="14.25" customHeight="1" x14ac:dyDescent="0.25">
      <c r="AM385" s="202"/>
      <c r="AN385" s="202"/>
      <c r="AO385" s="202"/>
      <c r="AP385" s="202"/>
      <c r="AQ385" s="202"/>
      <c r="AR385" s="202"/>
      <c r="AS385" s="202"/>
      <c r="AT385" s="202"/>
      <c r="AU385" s="202"/>
      <c r="AV385" s="202"/>
      <c r="AW385" s="202"/>
      <c r="AX385" s="202"/>
      <c r="AY385" s="202"/>
      <c r="AZ385" s="202"/>
      <c r="BA385" s="202"/>
      <c r="BB385" s="202"/>
      <c r="BC385" s="202"/>
      <c r="BD385" s="202"/>
      <c r="BE385" s="202"/>
    </row>
    <row r="386" spans="39:57" ht="14.25" customHeight="1" x14ac:dyDescent="0.25">
      <c r="AM386" s="202"/>
      <c r="AN386" s="202"/>
      <c r="AO386" s="202"/>
      <c r="AP386" s="202"/>
      <c r="AQ386" s="202"/>
      <c r="AR386" s="202"/>
      <c r="AS386" s="202"/>
      <c r="AT386" s="202"/>
      <c r="AU386" s="202"/>
      <c r="AV386" s="202"/>
      <c r="AW386" s="202"/>
      <c r="AX386" s="202"/>
      <c r="AY386" s="202"/>
      <c r="AZ386" s="202"/>
      <c r="BA386" s="202"/>
      <c r="BB386" s="202"/>
      <c r="BC386" s="202"/>
      <c r="BD386" s="202"/>
      <c r="BE386" s="202"/>
    </row>
    <row r="387" spans="39:57" ht="14.25" customHeight="1" x14ac:dyDescent="0.25">
      <c r="AM387" s="202"/>
      <c r="AN387" s="202"/>
      <c r="AO387" s="202"/>
      <c r="AP387" s="202"/>
      <c r="AQ387" s="202"/>
      <c r="AR387" s="202"/>
      <c r="AS387" s="202"/>
      <c r="AT387" s="202"/>
      <c r="AU387" s="202"/>
      <c r="AV387" s="202"/>
      <c r="AW387" s="202"/>
      <c r="AX387" s="202"/>
      <c r="AY387" s="202"/>
      <c r="AZ387" s="202"/>
      <c r="BA387" s="202"/>
      <c r="BB387" s="202"/>
      <c r="BC387" s="202"/>
      <c r="BD387" s="202"/>
      <c r="BE387" s="202"/>
    </row>
    <row r="388" spans="39:57" ht="14.25" customHeight="1" x14ac:dyDescent="0.25">
      <c r="AM388" s="202"/>
      <c r="AN388" s="202"/>
      <c r="AO388" s="202"/>
      <c r="AP388" s="202"/>
      <c r="AQ388" s="202"/>
      <c r="AR388" s="202"/>
      <c r="AS388" s="202"/>
      <c r="AT388" s="202"/>
      <c r="AU388" s="202"/>
      <c r="AV388" s="202"/>
      <c r="AW388" s="202"/>
      <c r="AX388" s="202"/>
      <c r="AY388" s="202"/>
      <c r="AZ388" s="202"/>
      <c r="BA388" s="202"/>
      <c r="BB388" s="202"/>
      <c r="BC388" s="202"/>
      <c r="BD388" s="202"/>
      <c r="BE388" s="202"/>
    </row>
    <row r="389" spans="39:57" ht="14.25" customHeight="1" x14ac:dyDescent="0.25">
      <c r="AM389" s="202"/>
      <c r="AN389" s="202"/>
      <c r="AO389" s="202"/>
      <c r="AP389" s="202"/>
      <c r="AQ389" s="202"/>
      <c r="AR389" s="202"/>
      <c r="AS389" s="202"/>
      <c r="AT389" s="202"/>
      <c r="AU389" s="202"/>
      <c r="AV389" s="202"/>
      <c r="AW389" s="202"/>
      <c r="AX389" s="202"/>
      <c r="AY389" s="202"/>
      <c r="AZ389" s="202"/>
      <c r="BA389" s="202"/>
      <c r="BB389" s="202"/>
      <c r="BC389" s="202"/>
      <c r="BD389" s="202"/>
      <c r="BE389" s="202"/>
    </row>
    <row r="390" spans="39:57" ht="14.25" customHeight="1" x14ac:dyDescent="0.25">
      <c r="AM390" s="202"/>
      <c r="AN390" s="202"/>
      <c r="AO390" s="202"/>
      <c r="AP390" s="202"/>
      <c r="AQ390" s="202"/>
      <c r="AR390" s="202"/>
      <c r="AS390" s="202"/>
      <c r="AT390" s="202"/>
      <c r="AU390" s="202"/>
      <c r="AV390" s="202"/>
      <c r="AW390" s="202"/>
      <c r="AX390" s="202"/>
      <c r="AY390" s="202"/>
      <c r="AZ390" s="202"/>
      <c r="BA390" s="202"/>
      <c r="BB390" s="202"/>
      <c r="BC390" s="202"/>
      <c r="BD390" s="202"/>
      <c r="BE390" s="202"/>
    </row>
    <row r="391" spans="39:57" ht="14.25" customHeight="1" x14ac:dyDescent="0.25">
      <c r="AM391" s="202"/>
      <c r="AN391" s="202"/>
      <c r="AO391" s="202"/>
      <c r="AP391" s="202"/>
      <c r="AQ391" s="202"/>
      <c r="AR391" s="202"/>
      <c r="AS391" s="202"/>
      <c r="AT391" s="202"/>
      <c r="AU391" s="202"/>
      <c r="AV391" s="202"/>
      <c r="AW391" s="202"/>
      <c r="AX391" s="202"/>
      <c r="AY391" s="202"/>
      <c r="AZ391" s="202"/>
      <c r="BA391" s="202"/>
      <c r="BB391" s="202"/>
      <c r="BC391" s="202"/>
      <c r="BD391" s="202"/>
      <c r="BE391" s="202"/>
    </row>
    <row r="392" spans="39:57" ht="14.25" customHeight="1" x14ac:dyDescent="0.25">
      <c r="AM392" s="202"/>
      <c r="AN392" s="202"/>
      <c r="AO392" s="202"/>
      <c r="AP392" s="202"/>
      <c r="AQ392" s="202"/>
      <c r="AR392" s="202"/>
      <c r="AS392" s="202"/>
      <c r="AT392" s="202"/>
      <c r="AU392" s="202"/>
      <c r="AV392" s="202"/>
      <c r="AW392" s="202"/>
      <c r="AX392" s="202"/>
      <c r="AY392" s="202"/>
      <c r="AZ392" s="202"/>
      <c r="BA392" s="202"/>
      <c r="BB392" s="202"/>
      <c r="BC392" s="202"/>
      <c r="BD392" s="202"/>
      <c r="BE392" s="202"/>
    </row>
    <row r="393" spans="39:57" ht="14.25" customHeight="1" x14ac:dyDescent="0.25">
      <c r="AM393" s="202"/>
      <c r="AN393" s="202"/>
      <c r="AO393" s="202"/>
      <c r="AP393" s="202"/>
      <c r="AQ393" s="202"/>
      <c r="AR393" s="202"/>
      <c r="AS393" s="202"/>
      <c r="AT393" s="202"/>
      <c r="AU393" s="202"/>
      <c r="AV393" s="202"/>
      <c r="AW393" s="202"/>
      <c r="AX393" s="202"/>
      <c r="AY393" s="202"/>
      <c r="AZ393" s="202"/>
      <c r="BA393" s="202"/>
      <c r="BB393" s="202"/>
      <c r="BC393" s="202"/>
      <c r="BD393" s="202"/>
      <c r="BE393" s="202"/>
    </row>
    <row r="394" spans="39:57" ht="14.25" customHeight="1" x14ac:dyDescent="0.25">
      <c r="AM394" s="202"/>
      <c r="AN394" s="202"/>
      <c r="AO394" s="202"/>
      <c r="AP394" s="202"/>
      <c r="AQ394" s="202"/>
      <c r="AR394" s="202"/>
      <c r="AS394" s="202"/>
      <c r="AT394" s="202"/>
      <c r="AU394" s="202"/>
      <c r="AV394" s="202"/>
      <c r="AW394" s="202"/>
      <c r="AX394" s="202"/>
      <c r="AY394" s="202"/>
      <c r="AZ394" s="202"/>
      <c r="BA394" s="202"/>
      <c r="BB394" s="202"/>
      <c r="BC394" s="202"/>
      <c r="BD394" s="202"/>
      <c r="BE394" s="202"/>
    </row>
    <row r="395" spans="39:57" ht="14.25" customHeight="1" x14ac:dyDescent="0.25">
      <c r="AM395" s="202"/>
      <c r="AN395" s="202"/>
      <c r="AO395" s="202"/>
      <c r="AP395" s="202"/>
      <c r="AQ395" s="202"/>
      <c r="AR395" s="202"/>
      <c r="AS395" s="202"/>
      <c r="AT395" s="202"/>
      <c r="AU395" s="202"/>
      <c r="AV395" s="202"/>
      <c r="AW395" s="202"/>
      <c r="AX395" s="202"/>
      <c r="AY395" s="202"/>
      <c r="AZ395" s="202"/>
      <c r="BA395" s="202"/>
      <c r="BB395" s="202"/>
      <c r="BC395" s="202"/>
      <c r="BD395" s="202"/>
      <c r="BE395" s="202"/>
    </row>
    <row r="396" spans="39:57" ht="14.25" customHeight="1" x14ac:dyDescent="0.25">
      <c r="AM396" s="202"/>
      <c r="AN396" s="202"/>
      <c r="AO396" s="202"/>
      <c r="AP396" s="202"/>
      <c r="AQ396" s="202"/>
      <c r="AR396" s="202"/>
      <c r="AS396" s="202"/>
      <c r="AT396" s="202"/>
      <c r="AU396" s="202"/>
      <c r="AV396" s="202"/>
      <c r="AW396" s="202"/>
      <c r="AX396" s="202"/>
      <c r="AY396" s="202"/>
      <c r="AZ396" s="202"/>
      <c r="BA396" s="202"/>
      <c r="BB396" s="202"/>
      <c r="BC396" s="202"/>
      <c r="BD396" s="202"/>
      <c r="BE396" s="202"/>
    </row>
    <row r="397" spans="39:57" ht="14.25" customHeight="1" x14ac:dyDescent="0.25">
      <c r="AM397" s="202"/>
      <c r="AN397" s="202"/>
      <c r="AO397" s="202"/>
      <c r="AP397" s="202"/>
      <c r="AQ397" s="202"/>
      <c r="AR397" s="202"/>
      <c r="AS397" s="202"/>
      <c r="AT397" s="202"/>
      <c r="AU397" s="202"/>
      <c r="AV397" s="202"/>
      <c r="AW397" s="202"/>
      <c r="AX397" s="202"/>
      <c r="AY397" s="202"/>
      <c r="AZ397" s="202"/>
      <c r="BA397" s="202"/>
      <c r="BB397" s="202"/>
      <c r="BC397" s="202"/>
      <c r="BD397" s="202"/>
      <c r="BE397" s="202"/>
    </row>
    <row r="398" spans="39:57" ht="14.25" customHeight="1" x14ac:dyDescent="0.25">
      <c r="AM398" s="202"/>
      <c r="AN398" s="202"/>
      <c r="AO398" s="202"/>
      <c r="AP398" s="202"/>
      <c r="AQ398" s="202"/>
      <c r="AR398" s="202"/>
      <c r="AS398" s="202"/>
      <c r="AT398" s="202"/>
      <c r="AU398" s="202"/>
      <c r="AV398" s="202"/>
      <c r="AW398" s="202"/>
      <c r="AX398" s="202"/>
      <c r="AY398" s="202"/>
      <c r="AZ398" s="202"/>
      <c r="BA398" s="202"/>
      <c r="BB398" s="202"/>
      <c r="BC398" s="202"/>
      <c r="BD398" s="202"/>
      <c r="BE398" s="202"/>
    </row>
    <row r="399" spans="39:57" ht="14.25" customHeight="1" x14ac:dyDescent="0.25">
      <c r="AM399" s="202"/>
      <c r="AN399" s="202"/>
      <c r="AO399" s="202"/>
      <c r="AP399" s="202"/>
      <c r="AQ399" s="202"/>
      <c r="AR399" s="202"/>
      <c r="AS399" s="202"/>
      <c r="AT399" s="202"/>
      <c r="AU399" s="202"/>
      <c r="AV399" s="202"/>
      <c r="AW399" s="202"/>
      <c r="AX399" s="202"/>
      <c r="AY399" s="202"/>
      <c r="AZ399" s="202"/>
      <c r="BA399" s="202"/>
      <c r="BB399" s="202"/>
      <c r="BC399" s="202"/>
      <c r="BD399" s="202"/>
      <c r="BE399" s="202"/>
    </row>
    <row r="400" spans="39:57" ht="14.25" customHeight="1" x14ac:dyDescent="0.25">
      <c r="AM400" s="202"/>
      <c r="AN400" s="202"/>
      <c r="AO400" s="202"/>
      <c r="AP400" s="202"/>
      <c r="AQ400" s="202"/>
      <c r="AR400" s="202"/>
      <c r="AS400" s="202"/>
      <c r="AT400" s="202"/>
      <c r="AU400" s="202"/>
      <c r="AV400" s="202"/>
      <c r="AW400" s="202"/>
      <c r="AX400" s="202"/>
      <c r="AY400" s="202"/>
      <c r="AZ400" s="202"/>
      <c r="BA400" s="202"/>
      <c r="BB400" s="202"/>
      <c r="BC400" s="202"/>
      <c r="BD400" s="202"/>
      <c r="BE400" s="202"/>
    </row>
    <row r="401" spans="39:57" ht="14.25" customHeight="1" x14ac:dyDescent="0.25">
      <c r="AM401" s="202"/>
      <c r="AN401" s="202"/>
      <c r="AO401" s="202"/>
      <c r="AP401" s="202"/>
      <c r="AQ401" s="202"/>
      <c r="AR401" s="202"/>
      <c r="AS401" s="202"/>
      <c r="AT401" s="202"/>
      <c r="AU401" s="202"/>
      <c r="AV401" s="202"/>
      <c r="AW401" s="202"/>
      <c r="AX401" s="202"/>
      <c r="AY401" s="202"/>
      <c r="AZ401" s="202"/>
      <c r="BA401" s="202"/>
      <c r="BB401" s="202"/>
      <c r="BC401" s="202"/>
      <c r="BD401" s="202"/>
      <c r="BE401" s="202"/>
    </row>
    <row r="402" spans="39:57" ht="14.25" customHeight="1" x14ac:dyDescent="0.25">
      <c r="AM402" s="202"/>
      <c r="AN402" s="202"/>
      <c r="AO402" s="202"/>
      <c r="AP402" s="202"/>
      <c r="AQ402" s="202"/>
      <c r="AR402" s="202"/>
      <c r="AS402" s="202"/>
      <c r="AT402" s="202"/>
      <c r="AU402" s="202"/>
      <c r="AV402" s="202"/>
      <c r="AW402" s="202"/>
      <c r="AX402" s="202"/>
      <c r="AY402" s="202"/>
      <c r="AZ402" s="202"/>
      <c r="BA402" s="202"/>
      <c r="BB402" s="202"/>
      <c r="BC402" s="202"/>
      <c r="BD402" s="202"/>
      <c r="BE402" s="202"/>
    </row>
    <row r="403" spans="39:57" ht="14.25" customHeight="1" x14ac:dyDescent="0.25">
      <c r="AM403" s="202"/>
      <c r="AN403" s="202"/>
      <c r="AO403" s="202"/>
      <c r="AP403" s="202"/>
      <c r="AQ403" s="202"/>
      <c r="AR403" s="202"/>
      <c r="AS403" s="202"/>
      <c r="AT403" s="202"/>
      <c r="AU403" s="202"/>
      <c r="AV403" s="202"/>
      <c r="AW403" s="202"/>
      <c r="AX403" s="202"/>
      <c r="AY403" s="202"/>
      <c r="AZ403" s="202"/>
      <c r="BA403" s="202"/>
      <c r="BB403" s="202"/>
      <c r="BC403" s="202"/>
      <c r="BD403" s="202"/>
      <c r="BE403" s="202"/>
    </row>
    <row r="404" spans="39:57" ht="14.25" customHeight="1" x14ac:dyDescent="0.25">
      <c r="AM404" s="202"/>
      <c r="AN404" s="202"/>
      <c r="AO404" s="202"/>
      <c r="AP404" s="202"/>
      <c r="AQ404" s="202"/>
      <c r="AR404" s="202"/>
      <c r="AS404" s="202"/>
      <c r="AT404" s="202"/>
      <c r="AU404" s="202"/>
      <c r="AV404" s="202"/>
      <c r="AW404" s="202"/>
      <c r="AX404" s="202"/>
      <c r="AY404" s="202"/>
      <c r="AZ404" s="202"/>
      <c r="BA404" s="202"/>
      <c r="BB404" s="202"/>
      <c r="BC404" s="202"/>
      <c r="BD404" s="202"/>
      <c r="BE404" s="202"/>
    </row>
    <row r="405" spans="39:57" ht="14.25" customHeight="1" x14ac:dyDescent="0.25">
      <c r="AM405" s="202"/>
      <c r="AN405" s="202"/>
      <c r="AO405" s="202"/>
      <c r="AP405" s="202"/>
      <c r="AQ405" s="202"/>
      <c r="AR405" s="202"/>
      <c r="AS405" s="202"/>
      <c r="AT405" s="202"/>
      <c r="AU405" s="202"/>
      <c r="AV405" s="202"/>
      <c r="AW405" s="202"/>
      <c r="AX405" s="202"/>
      <c r="AY405" s="202"/>
      <c r="AZ405" s="202"/>
      <c r="BA405" s="202"/>
      <c r="BB405" s="202"/>
      <c r="BC405" s="202"/>
      <c r="BD405" s="202"/>
      <c r="BE405" s="202"/>
    </row>
    <row r="406" spans="39:57" ht="14.25" customHeight="1" x14ac:dyDescent="0.25">
      <c r="AM406" s="202"/>
      <c r="AN406" s="202"/>
      <c r="AO406" s="202"/>
      <c r="AP406" s="202"/>
      <c r="AQ406" s="202"/>
      <c r="AR406" s="202"/>
      <c r="AS406" s="202"/>
      <c r="AT406" s="202"/>
      <c r="AU406" s="202"/>
      <c r="AV406" s="202"/>
      <c r="AW406" s="202"/>
      <c r="AX406" s="202"/>
      <c r="AY406" s="202"/>
      <c r="AZ406" s="202"/>
      <c r="BA406" s="202"/>
      <c r="BB406" s="202"/>
      <c r="BC406" s="202"/>
      <c r="BD406" s="202"/>
      <c r="BE406" s="202"/>
    </row>
    <row r="407" spans="39:57" ht="14.25" customHeight="1" x14ac:dyDescent="0.25">
      <c r="AM407" s="202"/>
      <c r="AN407" s="202"/>
      <c r="AO407" s="202"/>
      <c r="AP407" s="202"/>
      <c r="AQ407" s="202"/>
      <c r="AR407" s="202"/>
      <c r="AS407" s="202"/>
      <c r="AT407" s="202"/>
      <c r="AU407" s="202"/>
      <c r="AV407" s="202"/>
      <c r="AW407" s="202"/>
      <c r="AX407" s="202"/>
      <c r="AY407" s="202"/>
      <c r="AZ407" s="202"/>
      <c r="BA407" s="202"/>
      <c r="BB407" s="202"/>
      <c r="BC407" s="202"/>
      <c r="BD407" s="202"/>
      <c r="BE407" s="202"/>
    </row>
    <row r="408" spans="39:57" ht="14.25" customHeight="1" x14ac:dyDescent="0.25">
      <c r="AM408" s="202"/>
      <c r="AN408" s="202"/>
      <c r="AO408" s="202"/>
      <c r="AP408" s="202"/>
      <c r="AQ408" s="202"/>
      <c r="AR408" s="202"/>
      <c r="AS408" s="202"/>
      <c r="AT408" s="202"/>
      <c r="AU408" s="202"/>
      <c r="AV408" s="202"/>
      <c r="AW408" s="202"/>
      <c r="AX408" s="202"/>
      <c r="AY408" s="202"/>
      <c r="AZ408" s="202"/>
      <c r="BA408" s="202"/>
      <c r="BB408" s="202"/>
      <c r="BC408" s="202"/>
      <c r="BD408" s="202"/>
      <c r="BE408" s="202"/>
    </row>
    <row r="409" spans="39:57" ht="14.25" customHeight="1" x14ac:dyDescent="0.25">
      <c r="AM409" s="202"/>
      <c r="AN409" s="202"/>
      <c r="AO409" s="202"/>
      <c r="AP409" s="202"/>
      <c r="AQ409" s="202"/>
      <c r="AR409" s="202"/>
      <c r="AS409" s="202"/>
      <c r="AT409" s="202"/>
      <c r="AU409" s="202"/>
      <c r="AV409" s="202"/>
      <c r="AW409" s="202"/>
      <c r="AX409" s="202"/>
      <c r="AY409" s="202"/>
      <c r="AZ409" s="202"/>
      <c r="BA409" s="202"/>
      <c r="BB409" s="202"/>
      <c r="BC409" s="202"/>
      <c r="BD409" s="202"/>
      <c r="BE409" s="202"/>
    </row>
    <row r="410" spans="39:57" ht="14.25" customHeight="1" x14ac:dyDescent="0.25">
      <c r="AM410" s="202"/>
      <c r="AN410" s="202"/>
      <c r="AO410" s="202"/>
      <c r="AP410" s="202"/>
      <c r="AQ410" s="202"/>
      <c r="AR410" s="202"/>
      <c r="AS410" s="202"/>
      <c r="AT410" s="202"/>
      <c r="AU410" s="202"/>
      <c r="AV410" s="202"/>
      <c r="AW410" s="202"/>
      <c r="AX410" s="202"/>
      <c r="AY410" s="202"/>
      <c r="AZ410" s="202"/>
      <c r="BA410" s="202"/>
      <c r="BB410" s="202"/>
      <c r="BC410" s="202"/>
      <c r="BD410" s="202"/>
      <c r="BE410" s="202"/>
    </row>
    <row r="411" spans="39:57" ht="14.25" customHeight="1" x14ac:dyDescent="0.25">
      <c r="AM411" s="202"/>
      <c r="AN411" s="202"/>
      <c r="AO411" s="202"/>
      <c r="AP411" s="202"/>
      <c r="AQ411" s="202"/>
      <c r="AR411" s="202"/>
      <c r="AS411" s="202"/>
      <c r="AT411" s="202"/>
      <c r="AU411" s="202"/>
      <c r="AV411" s="202"/>
      <c r="AW411" s="202"/>
      <c r="AX411" s="202"/>
      <c r="AY411" s="202"/>
      <c r="AZ411" s="202"/>
      <c r="BA411" s="202"/>
      <c r="BB411" s="202"/>
      <c r="BC411" s="202"/>
      <c r="BD411" s="202"/>
      <c r="BE411" s="202"/>
    </row>
    <row r="412" spans="39:57" ht="14.25" customHeight="1" x14ac:dyDescent="0.25">
      <c r="AM412" s="202"/>
      <c r="AN412" s="202"/>
      <c r="AO412" s="202"/>
      <c r="AP412" s="202"/>
      <c r="AQ412" s="202"/>
      <c r="AR412" s="202"/>
      <c r="AS412" s="202"/>
      <c r="AT412" s="202"/>
      <c r="AU412" s="202"/>
      <c r="AV412" s="202"/>
      <c r="AW412" s="202"/>
      <c r="AX412" s="202"/>
      <c r="AY412" s="202"/>
      <c r="AZ412" s="202"/>
      <c r="BA412" s="202"/>
      <c r="BB412" s="202"/>
      <c r="BC412" s="202"/>
      <c r="BD412" s="202"/>
      <c r="BE412" s="202"/>
    </row>
    <row r="413" spans="39:57" ht="14.25" customHeight="1" x14ac:dyDescent="0.25">
      <c r="AM413" s="202"/>
      <c r="AN413" s="202"/>
      <c r="AO413" s="202"/>
      <c r="AP413" s="202"/>
      <c r="AQ413" s="202"/>
      <c r="AR413" s="202"/>
      <c r="AS413" s="202"/>
      <c r="AT413" s="202"/>
      <c r="AU413" s="202"/>
      <c r="AV413" s="202"/>
      <c r="AW413" s="202"/>
      <c r="AX413" s="202"/>
      <c r="AY413" s="202"/>
      <c r="AZ413" s="202"/>
      <c r="BA413" s="202"/>
      <c r="BB413" s="202"/>
      <c r="BC413" s="202"/>
      <c r="BD413" s="202"/>
      <c r="BE413" s="202"/>
    </row>
    <row r="414" spans="39:57" ht="14.25" customHeight="1" x14ac:dyDescent="0.25">
      <c r="AM414" s="202"/>
      <c r="AN414" s="202"/>
      <c r="AO414" s="202"/>
      <c r="AP414" s="202"/>
      <c r="AQ414" s="202"/>
      <c r="AR414" s="202"/>
      <c r="AS414" s="202"/>
      <c r="AT414" s="202"/>
      <c r="AU414" s="202"/>
      <c r="AV414" s="202"/>
      <c r="AW414" s="202"/>
      <c r="AX414" s="202"/>
      <c r="AY414" s="202"/>
      <c r="AZ414" s="202"/>
      <c r="BA414" s="202"/>
      <c r="BB414" s="202"/>
      <c r="BC414" s="202"/>
      <c r="BD414" s="202"/>
      <c r="BE414" s="202"/>
    </row>
    <row r="415" spans="39:57" ht="14.25" customHeight="1" x14ac:dyDescent="0.25">
      <c r="AM415" s="202"/>
      <c r="AN415" s="202"/>
      <c r="AO415" s="202"/>
      <c r="AP415" s="202"/>
      <c r="AQ415" s="202"/>
      <c r="AR415" s="202"/>
      <c r="AS415" s="202"/>
      <c r="AT415" s="202"/>
      <c r="AU415" s="202"/>
      <c r="AV415" s="202"/>
      <c r="AW415" s="202"/>
      <c r="AX415" s="202"/>
      <c r="AY415" s="202"/>
      <c r="AZ415" s="202"/>
      <c r="BA415" s="202"/>
      <c r="BB415" s="202"/>
      <c r="BC415" s="202"/>
      <c r="BD415" s="202"/>
      <c r="BE415" s="202"/>
    </row>
    <row r="416" spans="39:57" ht="14.25" customHeight="1" x14ac:dyDescent="0.25">
      <c r="AM416" s="202"/>
      <c r="AN416" s="202"/>
      <c r="AO416" s="202"/>
      <c r="AP416" s="202"/>
      <c r="AQ416" s="202"/>
      <c r="AR416" s="202"/>
      <c r="AS416" s="202"/>
      <c r="AT416" s="202"/>
      <c r="AU416" s="202"/>
      <c r="AV416" s="202"/>
      <c r="AW416" s="202"/>
      <c r="AX416" s="202"/>
      <c r="AY416" s="202"/>
      <c r="AZ416" s="202"/>
      <c r="BA416" s="202"/>
      <c r="BB416" s="202"/>
      <c r="BC416" s="202"/>
      <c r="BD416" s="202"/>
      <c r="BE416" s="202"/>
    </row>
    <row r="417" spans="39:57" ht="14.25" customHeight="1" x14ac:dyDescent="0.25">
      <c r="AM417" s="202"/>
      <c r="AN417" s="202"/>
      <c r="AO417" s="202"/>
      <c r="AP417" s="202"/>
      <c r="AQ417" s="202"/>
      <c r="AR417" s="202"/>
      <c r="AS417" s="202"/>
      <c r="AT417" s="202"/>
      <c r="AU417" s="202"/>
      <c r="AV417" s="202"/>
      <c r="AW417" s="202"/>
      <c r="AX417" s="202"/>
      <c r="AY417" s="202"/>
      <c r="AZ417" s="202"/>
      <c r="BA417" s="202"/>
      <c r="BB417" s="202"/>
      <c r="BC417" s="202"/>
      <c r="BD417" s="202"/>
      <c r="BE417" s="202"/>
    </row>
    <row r="418" spans="39:57" ht="14.25" customHeight="1" x14ac:dyDescent="0.25">
      <c r="AM418" s="202"/>
      <c r="AN418" s="202"/>
      <c r="AO418" s="202"/>
      <c r="AP418" s="202"/>
      <c r="AQ418" s="202"/>
      <c r="AR418" s="202"/>
      <c r="AS418" s="202"/>
      <c r="AT418" s="202"/>
      <c r="AU418" s="202"/>
      <c r="AV418" s="202"/>
      <c r="AW418" s="202"/>
      <c r="AX418" s="202"/>
      <c r="AY418" s="202"/>
      <c r="AZ418" s="202"/>
      <c r="BA418" s="202"/>
      <c r="BB418" s="202"/>
      <c r="BC418" s="202"/>
      <c r="BD418" s="202"/>
      <c r="BE418" s="202"/>
    </row>
    <row r="419" spans="39:57" ht="14.25" customHeight="1" x14ac:dyDescent="0.25">
      <c r="AM419" s="202"/>
      <c r="AN419" s="202"/>
      <c r="AO419" s="202"/>
      <c r="AP419" s="202"/>
      <c r="AQ419" s="202"/>
      <c r="AR419" s="202"/>
      <c r="AS419" s="202"/>
      <c r="AT419" s="202"/>
      <c r="AU419" s="202"/>
      <c r="AV419" s="202"/>
      <c r="AW419" s="202"/>
      <c r="AX419" s="202"/>
      <c r="AY419" s="202"/>
      <c r="AZ419" s="202"/>
      <c r="BA419" s="202"/>
      <c r="BB419" s="202"/>
      <c r="BC419" s="202"/>
      <c r="BD419" s="202"/>
      <c r="BE419" s="202"/>
    </row>
    <row r="420" spans="39:57" ht="14.25" customHeight="1" x14ac:dyDescent="0.25">
      <c r="AM420" s="202"/>
      <c r="AN420" s="202"/>
      <c r="AO420" s="202"/>
      <c r="AP420" s="202"/>
      <c r="AQ420" s="202"/>
      <c r="AR420" s="202"/>
      <c r="AS420" s="202"/>
      <c r="AT420" s="202"/>
      <c r="AU420" s="202"/>
      <c r="AV420" s="202"/>
      <c r="AW420" s="202"/>
      <c r="AX420" s="202"/>
      <c r="AY420" s="202"/>
      <c r="AZ420" s="202"/>
      <c r="BA420" s="202"/>
      <c r="BB420" s="202"/>
      <c r="BC420" s="202"/>
      <c r="BD420" s="202"/>
      <c r="BE420" s="202"/>
    </row>
    <row r="421" spans="39:57" ht="14.25" customHeight="1" x14ac:dyDescent="0.25">
      <c r="AM421" s="202"/>
      <c r="AN421" s="202"/>
      <c r="AO421" s="202"/>
      <c r="AP421" s="202"/>
      <c r="AQ421" s="202"/>
      <c r="AR421" s="202"/>
      <c r="AS421" s="202"/>
      <c r="AT421" s="202"/>
      <c r="AU421" s="202"/>
      <c r="AV421" s="202"/>
      <c r="AW421" s="202"/>
      <c r="AX421" s="202"/>
      <c r="AY421" s="202"/>
      <c r="AZ421" s="202"/>
      <c r="BA421" s="202"/>
      <c r="BB421" s="202"/>
      <c r="BC421" s="202"/>
      <c r="BD421" s="202"/>
      <c r="BE421" s="202"/>
    </row>
    <row r="422" spans="39:57" ht="14.25" customHeight="1" x14ac:dyDescent="0.25">
      <c r="AM422" s="202"/>
      <c r="AN422" s="202"/>
      <c r="AO422" s="202"/>
      <c r="AP422" s="202"/>
      <c r="AQ422" s="202"/>
      <c r="AR422" s="202"/>
      <c r="AS422" s="202"/>
      <c r="AT422" s="202"/>
      <c r="AU422" s="202"/>
      <c r="AV422" s="202"/>
      <c r="AW422" s="202"/>
      <c r="AX422" s="202"/>
      <c r="AY422" s="202"/>
      <c r="AZ422" s="202"/>
      <c r="BA422" s="202"/>
      <c r="BB422" s="202"/>
      <c r="BC422" s="202"/>
      <c r="BD422" s="202"/>
      <c r="BE422" s="202"/>
    </row>
    <row r="423" spans="39:57" ht="14.25" customHeight="1" x14ac:dyDescent="0.25">
      <c r="AM423" s="202"/>
      <c r="AN423" s="202"/>
      <c r="AO423" s="202"/>
      <c r="AP423" s="202"/>
      <c r="AQ423" s="202"/>
      <c r="AR423" s="202"/>
      <c r="AS423" s="202"/>
      <c r="AT423" s="202"/>
      <c r="AU423" s="202"/>
      <c r="AV423" s="202"/>
      <c r="AW423" s="202"/>
      <c r="AX423" s="202"/>
      <c r="AY423" s="202"/>
      <c r="AZ423" s="202"/>
      <c r="BA423" s="202"/>
      <c r="BB423" s="202"/>
      <c r="BC423" s="202"/>
      <c r="BD423" s="202"/>
      <c r="BE423" s="202"/>
    </row>
    <row r="424" spans="39:57" ht="14.25" customHeight="1" x14ac:dyDescent="0.25">
      <c r="AM424" s="202"/>
      <c r="AN424" s="202"/>
      <c r="AO424" s="202"/>
      <c r="AP424" s="202"/>
      <c r="AQ424" s="202"/>
      <c r="AR424" s="202"/>
      <c r="AS424" s="202"/>
      <c r="AT424" s="202"/>
      <c r="AU424" s="202"/>
      <c r="AV424" s="202"/>
      <c r="AW424" s="202"/>
      <c r="AX424" s="202"/>
      <c r="AY424" s="202"/>
      <c r="AZ424" s="202"/>
      <c r="BA424" s="202"/>
      <c r="BB424" s="202"/>
      <c r="BC424" s="202"/>
      <c r="BD424" s="202"/>
      <c r="BE424" s="202"/>
    </row>
    <row r="425" spans="39:57" ht="14.25" customHeight="1" x14ac:dyDescent="0.25">
      <c r="AM425" s="202"/>
      <c r="AN425" s="202"/>
      <c r="AO425" s="202"/>
      <c r="AP425" s="202"/>
      <c r="AQ425" s="202"/>
      <c r="AR425" s="202"/>
      <c r="AS425" s="202"/>
      <c r="AT425" s="202"/>
      <c r="AU425" s="202"/>
      <c r="AV425" s="202"/>
      <c r="AW425" s="202"/>
      <c r="AX425" s="202"/>
      <c r="AY425" s="202"/>
      <c r="AZ425" s="202"/>
      <c r="BA425" s="202"/>
      <c r="BB425" s="202"/>
      <c r="BC425" s="202"/>
      <c r="BD425" s="202"/>
      <c r="BE425" s="202"/>
    </row>
    <row r="426" spans="39:57" ht="14.25" customHeight="1" x14ac:dyDescent="0.25">
      <c r="AM426" s="202"/>
      <c r="AN426" s="202"/>
      <c r="AO426" s="202"/>
      <c r="AP426" s="202"/>
      <c r="AQ426" s="202"/>
      <c r="AR426" s="202"/>
      <c r="AS426" s="202"/>
      <c r="AT426" s="202"/>
      <c r="AU426" s="202"/>
      <c r="AV426" s="202"/>
      <c r="AW426" s="202"/>
      <c r="AX426" s="202"/>
      <c r="AY426" s="202"/>
      <c r="AZ426" s="202"/>
      <c r="BA426" s="202"/>
      <c r="BB426" s="202"/>
      <c r="BC426" s="202"/>
      <c r="BD426" s="202"/>
      <c r="BE426" s="202"/>
    </row>
    <row r="427" spans="39:57" ht="14.25" customHeight="1" x14ac:dyDescent="0.25">
      <c r="AM427" s="202"/>
      <c r="AN427" s="202"/>
      <c r="AO427" s="202"/>
      <c r="AP427" s="202"/>
      <c r="AQ427" s="202"/>
      <c r="AR427" s="202"/>
      <c r="AS427" s="202"/>
      <c r="AT427" s="202"/>
      <c r="AU427" s="202"/>
      <c r="AV427" s="202"/>
      <c r="AW427" s="202"/>
      <c r="AX427" s="202"/>
      <c r="AY427" s="202"/>
      <c r="AZ427" s="202"/>
      <c r="BA427" s="202"/>
      <c r="BB427" s="202"/>
      <c r="BC427" s="202"/>
      <c r="BD427" s="202"/>
      <c r="BE427" s="202"/>
    </row>
    <row r="428" spans="39:57" ht="14.25" customHeight="1" x14ac:dyDescent="0.25">
      <c r="AM428" s="202"/>
      <c r="AN428" s="202"/>
      <c r="AO428" s="202"/>
      <c r="AP428" s="202"/>
      <c r="AQ428" s="202"/>
      <c r="AR428" s="202"/>
      <c r="AS428" s="202"/>
      <c r="AT428" s="202"/>
      <c r="AU428" s="202"/>
      <c r="AV428" s="202"/>
      <c r="AW428" s="202"/>
      <c r="AX428" s="202"/>
      <c r="AY428" s="202"/>
      <c r="AZ428" s="202"/>
      <c r="BA428" s="202"/>
      <c r="BB428" s="202"/>
      <c r="BC428" s="202"/>
      <c r="BD428" s="202"/>
      <c r="BE428" s="202"/>
    </row>
    <row r="429" spans="39:57" ht="14.25" customHeight="1" x14ac:dyDescent="0.25">
      <c r="AM429" s="202"/>
      <c r="AN429" s="202"/>
      <c r="AO429" s="202"/>
      <c r="AP429" s="202"/>
      <c r="AQ429" s="202"/>
      <c r="AR429" s="202"/>
      <c r="AS429" s="202"/>
      <c r="AT429" s="202"/>
      <c r="AU429" s="202"/>
      <c r="AV429" s="202"/>
      <c r="AW429" s="202"/>
      <c r="AX429" s="202"/>
      <c r="AY429" s="202"/>
      <c r="AZ429" s="202"/>
      <c r="BA429" s="202"/>
      <c r="BB429" s="202"/>
      <c r="BC429" s="202"/>
      <c r="BD429" s="202"/>
      <c r="BE429" s="202"/>
    </row>
    <row r="430" spans="39:57" ht="14.25" customHeight="1" x14ac:dyDescent="0.25">
      <c r="AM430" s="202"/>
      <c r="AN430" s="202"/>
      <c r="AO430" s="202"/>
      <c r="AP430" s="202"/>
      <c r="AQ430" s="202"/>
      <c r="AR430" s="202"/>
      <c r="AS430" s="202"/>
      <c r="AT430" s="202"/>
      <c r="AU430" s="202"/>
      <c r="AV430" s="202"/>
      <c r="AW430" s="202"/>
      <c r="AX430" s="202"/>
      <c r="AY430" s="202"/>
      <c r="AZ430" s="202"/>
      <c r="BA430" s="202"/>
      <c r="BB430" s="202"/>
      <c r="BC430" s="202"/>
      <c r="BD430" s="202"/>
      <c r="BE430" s="202"/>
    </row>
    <row r="431" spans="39:57" ht="14.25" customHeight="1" x14ac:dyDescent="0.25">
      <c r="AM431" s="202"/>
      <c r="AN431" s="202"/>
      <c r="AO431" s="202"/>
      <c r="AP431" s="202"/>
      <c r="AQ431" s="202"/>
      <c r="AR431" s="202"/>
      <c r="AS431" s="202"/>
      <c r="AT431" s="202"/>
      <c r="AU431" s="202"/>
      <c r="AV431" s="202"/>
      <c r="AW431" s="202"/>
      <c r="AX431" s="202"/>
      <c r="AY431" s="202"/>
      <c r="AZ431" s="202"/>
      <c r="BA431" s="202"/>
      <c r="BB431" s="202"/>
      <c r="BC431" s="202"/>
      <c r="BD431" s="202"/>
      <c r="BE431" s="202"/>
    </row>
    <row r="432" spans="39:57" ht="14.25" customHeight="1" x14ac:dyDescent="0.25">
      <c r="AM432" s="202"/>
      <c r="AN432" s="202"/>
      <c r="AO432" s="202"/>
      <c r="AP432" s="202"/>
      <c r="AQ432" s="202"/>
      <c r="AR432" s="202"/>
      <c r="AS432" s="202"/>
      <c r="AT432" s="202"/>
      <c r="AU432" s="202"/>
      <c r="AV432" s="202"/>
      <c r="AW432" s="202"/>
      <c r="AX432" s="202"/>
      <c r="AY432" s="202"/>
      <c r="AZ432" s="202"/>
      <c r="BA432" s="202"/>
      <c r="BB432" s="202"/>
      <c r="BC432" s="202"/>
      <c r="BD432" s="202"/>
      <c r="BE432" s="202"/>
    </row>
    <row r="433" spans="39:57" ht="14.25" customHeight="1" x14ac:dyDescent="0.25">
      <c r="AM433" s="202"/>
      <c r="AN433" s="202"/>
      <c r="AO433" s="202"/>
      <c r="AP433" s="202"/>
      <c r="AQ433" s="202"/>
      <c r="AR433" s="202"/>
      <c r="AS433" s="202"/>
      <c r="AT433" s="202"/>
      <c r="AU433" s="202"/>
      <c r="AV433" s="202"/>
      <c r="AW433" s="202"/>
      <c r="AX433" s="202"/>
      <c r="AY433" s="202"/>
      <c r="AZ433" s="202"/>
      <c r="BA433" s="202"/>
      <c r="BB433" s="202"/>
      <c r="BC433" s="202"/>
      <c r="BD433" s="202"/>
      <c r="BE433" s="202"/>
    </row>
    <row r="434" spans="39:57" ht="14.25" customHeight="1" x14ac:dyDescent="0.25">
      <c r="AM434" s="202"/>
      <c r="AN434" s="202"/>
      <c r="AO434" s="202"/>
      <c r="AP434" s="202"/>
      <c r="AQ434" s="202"/>
      <c r="AR434" s="202"/>
      <c r="AS434" s="202"/>
      <c r="AT434" s="202"/>
      <c r="AU434" s="202"/>
      <c r="AV434" s="202"/>
      <c r="AW434" s="202"/>
      <c r="AX434" s="202"/>
      <c r="AY434" s="202"/>
      <c r="AZ434" s="202"/>
      <c r="BA434" s="202"/>
      <c r="BB434" s="202"/>
      <c r="BC434" s="202"/>
      <c r="BD434" s="202"/>
      <c r="BE434" s="202"/>
    </row>
    <row r="435" spans="39:57" ht="14.25" customHeight="1" x14ac:dyDescent="0.25">
      <c r="AM435" s="202"/>
      <c r="AN435" s="202"/>
      <c r="AO435" s="202"/>
      <c r="AP435" s="202"/>
      <c r="AQ435" s="202"/>
      <c r="AR435" s="202"/>
      <c r="AS435" s="202"/>
      <c r="AT435" s="202"/>
      <c r="AU435" s="202"/>
      <c r="AV435" s="202"/>
      <c r="AW435" s="202"/>
      <c r="AX435" s="202"/>
      <c r="AY435" s="202"/>
      <c r="AZ435" s="202"/>
      <c r="BA435" s="202"/>
      <c r="BB435" s="202"/>
      <c r="BC435" s="202"/>
      <c r="BD435" s="202"/>
      <c r="BE435" s="202"/>
    </row>
    <row r="436" spans="39:57" ht="14.25" customHeight="1" x14ac:dyDescent="0.25">
      <c r="AM436" s="202"/>
      <c r="AN436" s="202"/>
      <c r="AO436" s="202"/>
      <c r="AP436" s="202"/>
      <c r="AQ436" s="202"/>
      <c r="AR436" s="202"/>
      <c r="AS436" s="202"/>
      <c r="AT436" s="202"/>
      <c r="AU436" s="202"/>
      <c r="AV436" s="202"/>
      <c r="AW436" s="202"/>
      <c r="AX436" s="202"/>
      <c r="AY436" s="202"/>
      <c r="AZ436" s="202"/>
      <c r="BA436" s="202"/>
      <c r="BB436" s="202"/>
      <c r="BC436" s="202"/>
      <c r="BD436" s="202"/>
      <c r="BE436" s="202"/>
    </row>
    <row r="437" spans="39:57" ht="14.25" customHeight="1" x14ac:dyDescent="0.25">
      <c r="AM437" s="202"/>
      <c r="AN437" s="202"/>
      <c r="AO437" s="202"/>
      <c r="AP437" s="202"/>
      <c r="AQ437" s="202"/>
      <c r="AR437" s="202"/>
      <c r="AS437" s="202"/>
      <c r="AT437" s="202"/>
      <c r="AU437" s="202"/>
      <c r="AV437" s="202"/>
      <c r="AW437" s="202"/>
      <c r="AX437" s="202"/>
      <c r="AY437" s="202"/>
      <c r="AZ437" s="202"/>
      <c r="BA437" s="202"/>
      <c r="BB437" s="202"/>
      <c r="BC437" s="202"/>
      <c r="BD437" s="202"/>
      <c r="BE437" s="202"/>
    </row>
    <row r="438" spans="39:57" ht="14.25" customHeight="1" x14ac:dyDescent="0.25">
      <c r="AM438" s="202"/>
      <c r="AN438" s="202"/>
      <c r="AO438" s="202"/>
      <c r="AP438" s="202"/>
      <c r="AQ438" s="202"/>
      <c r="AR438" s="202"/>
      <c r="AS438" s="202"/>
      <c r="AT438" s="202"/>
      <c r="AU438" s="202"/>
      <c r="AV438" s="202"/>
      <c r="AW438" s="202"/>
      <c r="AX438" s="202"/>
      <c r="AY438" s="202"/>
      <c r="AZ438" s="202"/>
      <c r="BA438" s="202"/>
      <c r="BB438" s="202"/>
      <c r="BC438" s="202"/>
      <c r="BD438" s="202"/>
      <c r="BE438" s="202"/>
    </row>
    <row r="439" spans="39:57" ht="14.25" customHeight="1" x14ac:dyDescent="0.25">
      <c r="AM439" s="202"/>
      <c r="AN439" s="202"/>
      <c r="AO439" s="202"/>
      <c r="AP439" s="202"/>
      <c r="AQ439" s="202"/>
      <c r="AR439" s="202"/>
      <c r="AS439" s="202"/>
      <c r="AT439" s="202"/>
      <c r="AU439" s="202"/>
      <c r="AV439" s="202"/>
      <c r="AW439" s="202"/>
      <c r="AX439" s="202"/>
      <c r="AY439" s="202"/>
      <c r="AZ439" s="202"/>
      <c r="BA439" s="202"/>
      <c r="BB439" s="202"/>
      <c r="BC439" s="202"/>
      <c r="BD439" s="202"/>
      <c r="BE439" s="202"/>
    </row>
    <row r="440" spans="39:57" ht="14.25" customHeight="1" x14ac:dyDescent="0.25">
      <c r="AM440" s="202"/>
      <c r="AN440" s="202"/>
      <c r="AO440" s="202"/>
      <c r="AP440" s="202"/>
      <c r="AQ440" s="202"/>
      <c r="AR440" s="202"/>
      <c r="AS440" s="202"/>
      <c r="AT440" s="202"/>
      <c r="AU440" s="202"/>
      <c r="AV440" s="202"/>
      <c r="AW440" s="202"/>
      <c r="AX440" s="202"/>
      <c r="AY440" s="202"/>
      <c r="AZ440" s="202"/>
      <c r="BA440" s="202"/>
      <c r="BB440" s="202"/>
      <c r="BC440" s="202"/>
      <c r="BD440" s="202"/>
      <c r="BE440" s="202"/>
    </row>
    <row r="441" spans="39:57" ht="14.25" customHeight="1" x14ac:dyDescent="0.25">
      <c r="AM441" s="202"/>
      <c r="AN441" s="202"/>
      <c r="AO441" s="202"/>
      <c r="AP441" s="202"/>
      <c r="AQ441" s="202"/>
      <c r="AR441" s="202"/>
      <c r="AS441" s="202"/>
      <c r="AT441" s="202"/>
      <c r="AU441" s="202"/>
      <c r="AV441" s="202"/>
      <c r="AW441" s="202"/>
      <c r="AX441" s="202"/>
      <c r="AY441" s="202"/>
      <c r="AZ441" s="202"/>
      <c r="BA441" s="202"/>
      <c r="BB441" s="202"/>
      <c r="BC441" s="202"/>
      <c r="BD441" s="202"/>
      <c r="BE441" s="202"/>
    </row>
    <row r="442" spans="39:57" ht="14.25" customHeight="1" x14ac:dyDescent="0.25">
      <c r="AM442" s="202"/>
      <c r="AN442" s="202"/>
      <c r="AO442" s="202"/>
      <c r="AP442" s="202"/>
      <c r="AQ442" s="202"/>
      <c r="AR442" s="202"/>
      <c r="AS442" s="202"/>
      <c r="AT442" s="202"/>
      <c r="AU442" s="202"/>
      <c r="AV442" s="202"/>
      <c r="AW442" s="202"/>
      <c r="AX442" s="202"/>
      <c r="AY442" s="202"/>
      <c r="AZ442" s="202"/>
      <c r="BA442" s="202"/>
      <c r="BB442" s="202"/>
      <c r="BC442" s="202"/>
      <c r="BD442" s="202"/>
      <c r="BE442" s="202"/>
    </row>
    <row r="443" spans="39:57" ht="14.25" customHeight="1" x14ac:dyDescent="0.25">
      <c r="AM443" s="202"/>
      <c r="AN443" s="202"/>
      <c r="AO443" s="202"/>
      <c r="AP443" s="202"/>
      <c r="AQ443" s="202"/>
      <c r="AR443" s="202"/>
      <c r="AS443" s="202"/>
      <c r="AT443" s="202"/>
      <c r="AU443" s="202"/>
      <c r="AV443" s="202"/>
      <c r="AW443" s="202"/>
      <c r="AX443" s="202"/>
      <c r="AY443" s="202"/>
      <c r="AZ443" s="202"/>
      <c r="BA443" s="202"/>
      <c r="BB443" s="202"/>
      <c r="BC443" s="202"/>
      <c r="BD443" s="202"/>
      <c r="BE443" s="202"/>
    </row>
    <row r="444" spans="39:57" ht="14.25" customHeight="1" x14ac:dyDescent="0.25">
      <c r="AM444" s="202"/>
      <c r="AN444" s="202"/>
      <c r="AO444" s="202"/>
      <c r="AP444" s="202"/>
      <c r="AQ444" s="202"/>
      <c r="AR444" s="202"/>
      <c r="AS444" s="202"/>
      <c r="AT444" s="202"/>
      <c r="AU444" s="202"/>
      <c r="AV444" s="202"/>
      <c r="AW444" s="202"/>
      <c r="AX444" s="202"/>
      <c r="AY444" s="202"/>
      <c r="AZ444" s="202"/>
      <c r="BA444" s="202"/>
      <c r="BB444" s="202"/>
      <c r="BC444" s="202"/>
      <c r="BD444" s="202"/>
      <c r="BE444" s="202"/>
    </row>
    <row r="445" spans="39:57" ht="14.25" customHeight="1" x14ac:dyDescent="0.25">
      <c r="AM445" s="202"/>
      <c r="AN445" s="202"/>
      <c r="AO445" s="202"/>
      <c r="AP445" s="202"/>
      <c r="AQ445" s="202"/>
      <c r="AR445" s="202"/>
      <c r="AS445" s="202"/>
      <c r="AT445" s="202"/>
      <c r="AU445" s="202"/>
      <c r="AV445" s="202"/>
      <c r="AW445" s="202"/>
      <c r="AX445" s="202"/>
      <c r="AY445" s="202"/>
      <c r="AZ445" s="202"/>
      <c r="BA445" s="202"/>
      <c r="BB445" s="202"/>
      <c r="BC445" s="202"/>
      <c r="BD445" s="202"/>
      <c r="BE445" s="202"/>
    </row>
    <row r="446" spans="39:57" ht="14.25" customHeight="1" x14ac:dyDescent="0.25">
      <c r="AM446" s="202"/>
      <c r="AN446" s="202"/>
      <c r="AO446" s="202"/>
      <c r="AP446" s="202"/>
      <c r="AQ446" s="202"/>
      <c r="AR446" s="202"/>
      <c r="AS446" s="202"/>
      <c r="AT446" s="202"/>
      <c r="AU446" s="202"/>
      <c r="AV446" s="202"/>
      <c r="AW446" s="202"/>
      <c r="AX446" s="202"/>
      <c r="AY446" s="202"/>
      <c r="AZ446" s="202"/>
      <c r="BA446" s="202"/>
      <c r="BB446" s="202"/>
      <c r="BC446" s="202"/>
      <c r="BD446" s="202"/>
      <c r="BE446" s="202"/>
    </row>
    <row r="447" spans="39:57" ht="14.25" customHeight="1" x14ac:dyDescent="0.25">
      <c r="AM447" s="202"/>
      <c r="AN447" s="202"/>
      <c r="AO447" s="202"/>
      <c r="AP447" s="202"/>
      <c r="AQ447" s="202"/>
      <c r="AR447" s="202"/>
      <c r="AS447" s="202"/>
      <c r="AT447" s="202"/>
      <c r="AU447" s="202"/>
      <c r="AV447" s="202"/>
      <c r="AW447" s="202"/>
      <c r="AX447" s="202"/>
      <c r="AY447" s="202"/>
      <c r="AZ447" s="202"/>
      <c r="BA447" s="202"/>
      <c r="BB447" s="202"/>
      <c r="BC447" s="202"/>
      <c r="BD447" s="202"/>
      <c r="BE447" s="202"/>
    </row>
    <row r="448" spans="39:57" ht="14.25" customHeight="1" x14ac:dyDescent="0.25">
      <c r="AM448" s="202"/>
      <c r="AN448" s="202"/>
      <c r="AO448" s="202"/>
      <c r="AP448" s="202"/>
      <c r="AQ448" s="202"/>
      <c r="AR448" s="202"/>
      <c r="AS448" s="202"/>
      <c r="AT448" s="202"/>
      <c r="AU448" s="202"/>
      <c r="AV448" s="202"/>
      <c r="AW448" s="202"/>
      <c r="AX448" s="202"/>
      <c r="AY448" s="202"/>
      <c r="AZ448" s="202"/>
      <c r="BA448" s="202"/>
      <c r="BB448" s="202"/>
      <c r="BC448" s="202"/>
      <c r="BD448" s="202"/>
      <c r="BE448" s="202"/>
    </row>
    <row r="449" spans="39:57" ht="14.25" customHeight="1" x14ac:dyDescent="0.25">
      <c r="AM449" s="202"/>
      <c r="AN449" s="202"/>
      <c r="AO449" s="202"/>
      <c r="AP449" s="202"/>
      <c r="AQ449" s="202"/>
      <c r="AR449" s="202"/>
      <c r="AS449" s="202"/>
      <c r="AT449" s="202"/>
      <c r="AU449" s="202"/>
      <c r="AV449" s="202"/>
      <c r="AW449" s="202"/>
      <c r="AX449" s="202"/>
      <c r="AY449" s="202"/>
      <c r="AZ449" s="202"/>
      <c r="BA449" s="202"/>
      <c r="BB449" s="202"/>
      <c r="BC449" s="202"/>
      <c r="BD449" s="202"/>
      <c r="BE449" s="202"/>
    </row>
    <row r="450" spans="39:57" ht="14.25" customHeight="1" x14ac:dyDescent="0.25">
      <c r="AM450" s="202"/>
      <c r="AN450" s="202"/>
      <c r="AO450" s="202"/>
      <c r="AP450" s="202"/>
      <c r="AQ450" s="202"/>
      <c r="AR450" s="202"/>
      <c r="AS450" s="202"/>
      <c r="AT450" s="202"/>
      <c r="AU450" s="202"/>
      <c r="AV450" s="202"/>
      <c r="AW450" s="202"/>
      <c r="AX450" s="202"/>
      <c r="AY450" s="202"/>
      <c r="AZ450" s="202"/>
      <c r="BA450" s="202"/>
      <c r="BB450" s="202"/>
      <c r="BC450" s="202"/>
      <c r="BD450" s="202"/>
      <c r="BE450" s="202"/>
    </row>
    <row r="451" spans="39:57" ht="14.25" customHeight="1" x14ac:dyDescent="0.25">
      <c r="AM451" s="202"/>
      <c r="AN451" s="202"/>
      <c r="AO451" s="202"/>
      <c r="AP451" s="202"/>
      <c r="AQ451" s="202"/>
      <c r="AR451" s="202"/>
      <c r="AS451" s="202"/>
      <c r="AT451" s="202"/>
      <c r="AU451" s="202"/>
      <c r="AV451" s="202"/>
      <c r="AW451" s="202"/>
      <c r="AX451" s="202"/>
      <c r="AY451" s="202"/>
      <c r="AZ451" s="202"/>
      <c r="BA451" s="202"/>
      <c r="BB451" s="202"/>
      <c r="BC451" s="202"/>
      <c r="BD451" s="202"/>
      <c r="BE451" s="202"/>
    </row>
    <row r="452" spans="39:57" ht="14.25" customHeight="1" x14ac:dyDescent="0.25">
      <c r="AM452" s="202"/>
      <c r="AN452" s="202"/>
      <c r="AO452" s="202"/>
      <c r="AP452" s="202"/>
      <c r="AQ452" s="202"/>
      <c r="AR452" s="202"/>
      <c r="AS452" s="202"/>
      <c r="AT452" s="202"/>
      <c r="AU452" s="202"/>
      <c r="AV452" s="202"/>
      <c r="AW452" s="202"/>
      <c r="AX452" s="202"/>
      <c r="AY452" s="202"/>
      <c r="AZ452" s="202"/>
      <c r="BA452" s="202"/>
      <c r="BB452" s="202"/>
      <c r="BC452" s="202"/>
      <c r="BD452" s="202"/>
      <c r="BE452" s="202"/>
    </row>
    <row r="453" spans="39:57" ht="14.25" customHeight="1" x14ac:dyDescent="0.25">
      <c r="AM453" s="202"/>
      <c r="AN453" s="202"/>
      <c r="AO453" s="202"/>
      <c r="AP453" s="202"/>
      <c r="AQ453" s="202"/>
      <c r="AR453" s="202"/>
      <c r="AS453" s="202"/>
      <c r="AT453" s="202"/>
      <c r="AU453" s="202"/>
      <c r="AV453" s="202"/>
      <c r="AW453" s="202"/>
      <c r="AX453" s="202"/>
      <c r="AY453" s="202"/>
      <c r="AZ453" s="202"/>
      <c r="BA453" s="202"/>
      <c r="BB453" s="202"/>
      <c r="BC453" s="202"/>
      <c r="BD453" s="202"/>
      <c r="BE453" s="202"/>
    </row>
    <row r="454" spans="39:57" ht="14.25" customHeight="1" x14ac:dyDescent="0.25">
      <c r="AM454" s="202"/>
      <c r="AN454" s="202"/>
      <c r="AO454" s="202"/>
      <c r="AP454" s="202"/>
      <c r="AQ454" s="202"/>
      <c r="AR454" s="202"/>
      <c r="AS454" s="202"/>
      <c r="AT454" s="202"/>
      <c r="AU454" s="202"/>
      <c r="AV454" s="202"/>
      <c r="AW454" s="202"/>
      <c r="AX454" s="202"/>
      <c r="AY454" s="202"/>
      <c r="AZ454" s="202"/>
      <c r="BA454" s="202"/>
      <c r="BB454" s="202"/>
      <c r="BC454" s="202"/>
      <c r="BD454" s="202"/>
      <c r="BE454" s="202"/>
    </row>
    <row r="455" spans="39:57" ht="14.25" customHeight="1" x14ac:dyDescent="0.25">
      <c r="AM455" s="202"/>
      <c r="AN455" s="202"/>
      <c r="AO455" s="202"/>
      <c r="AP455" s="202"/>
      <c r="AQ455" s="202"/>
      <c r="AR455" s="202"/>
      <c r="AS455" s="202"/>
      <c r="AT455" s="202"/>
      <c r="AU455" s="202"/>
      <c r="AV455" s="202"/>
      <c r="AW455" s="202"/>
      <c r="AX455" s="202"/>
      <c r="AY455" s="202"/>
      <c r="AZ455" s="202"/>
      <c r="BA455" s="202"/>
      <c r="BB455" s="202"/>
      <c r="BC455" s="202"/>
      <c r="BD455" s="202"/>
      <c r="BE455" s="202"/>
    </row>
    <row r="456" spans="39:57" ht="14.25" customHeight="1" x14ac:dyDescent="0.25">
      <c r="AM456" s="202"/>
      <c r="AN456" s="202"/>
      <c r="AO456" s="202"/>
      <c r="AP456" s="202"/>
      <c r="AQ456" s="202"/>
      <c r="AR456" s="202"/>
      <c r="AS456" s="202"/>
      <c r="AT456" s="202"/>
      <c r="AU456" s="202"/>
      <c r="AV456" s="202"/>
      <c r="AW456" s="202"/>
      <c r="AX456" s="202"/>
      <c r="AY456" s="202"/>
      <c r="AZ456" s="202"/>
      <c r="BA456" s="202"/>
      <c r="BB456" s="202"/>
      <c r="BC456" s="202"/>
      <c r="BD456" s="202"/>
      <c r="BE456" s="202"/>
    </row>
    <row r="457" spans="39:57" ht="14.25" customHeight="1" x14ac:dyDescent="0.25">
      <c r="AM457" s="202"/>
      <c r="AN457" s="202"/>
      <c r="AO457" s="202"/>
      <c r="AP457" s="202"/>
      <c r="AQ457" s="202"/>
      <c r="AR457" s="202"/>
      <c r="AS457" s="202"/>
      <c r="AT457" s="202"/>
      <c r="AU457" s="202"/>
      <c r="AV457" s="202"/>
      <c r="AW457" s="202"/>
      <c r="AX457" s="202"/>
      <c r="AY457" s="202"/>
      <c r="AZ457" s="202"/>
      <c r="BA457" s="202"/>
      <c r="BB457" s="202"/>
      <c r="BC457" s="202"/>
      <c r="BD457" s="202"/>
      <c r="BE457" s="202"/>
    </row>
    <row r="458" spans="39:57" ht="14.25" customHeight="1" x14ac:dyDescent="0.25">
      <c r="AM458" s="202"/>
      <c r="AN458" s="202"/>
      <c r="AO458" s="202"/>
      <c r="AP458" s="202"/>
      <c r="AQ458" s="202"/>
      <c r="AR458" s="202"/>
      <c r="AS458" s="202"/>
      <c r="AT458" s="202"/>
      <c r="AU458" s="202"/>
      <c r="AV458" s="202"/>
      <c r="AW458" s="202"/>
      <c r="AX458" s="202"/>
      <c r="AY458" s="202"/>
      <c r="AZ458" s="202"/>
      <c r="BA458" s="202"/>
      <c r="BB458" s="202"/>
      <c r="BC458" s="202"/>
      <c r="BD458" s="202"/>
      <c r="BE458" s="202"/>
    </row>
    <row r="459" spans="39:57" ht="14.25" customHeight="1" x14ac:dyDescent="0.25">
      <c r="AM459" s="202"/>
      <c r="AN459" s="202"/>
      <c r="AO459" s="202"/>
      <c r="AP459" s="202"/>
      <c r="AQ459" s="202"/>
      <c r="AR459" s="202"/>
      <c r="AS459" s="202"/>
      <c r="AT459" s="202"/>
      <c r="AU459" s="202"/>
      <c r="AV459" s="202"/>
      <c r="AW459" s="202"/>
      <c r="AX459" s="202"/>
      <c r="AY459" s="202"/>
      <c r="AZ459" s="202"/>
      <c r="BA459" s="202"/>
      <c r="BB459" s="202"/>
      <c r="BC459" s="202"/>
      <c r="BD459" s="202"/>
      <c r="BE459" s="202"/>
    </row>
    <row r="460" spans="39:57" ht="14.25" customHeight="1" x14ac:dyDescent="0.25">
      <c r="AM460" s="202"/>
      <c r="AN460" s="202"/>
      <c r="AO460" s="202"/>
      <c r="AP460" s="202"/>
      <c r="AQ460" s="202"/>
      <c r="AR460" s="202"/>
      <c r="AS460" s="202"/>
      <c r="AT460" s="202"/>
      <c r="AU460" s="202"/>
      <c r="AV460" s="202"/>
      <c r="AW460" s="202"/>
      <c r="AX460" s="202"/>
      <c r="AY460" s="202"/>
      <c r="AZ460" s="202"/>
      <c r="BA460" s="202"/>
      <c r="BB460" s="202"/>
      <c r="BC460" s="202"/>
      <c r="BD460" s="202"/>
      <c r="BE460" s="202"/>
    </row>
    <row r="461" spans="39:57" ht="14.25" customHeight="1" x14ac:dyDescent="0.25">
      <c r="AM461" s="202"/>
      <c r="AN461" s="202"/>
      <c r="AO461" s="202"/>
      <c r="AP461" s="202"/>
      <c r="AQ461" s="202"/>
      <c r="AR461" s="202"/>
      <c r="AS461" s="202"/>
      <c r="AT461" s="202"/>
      <c r="AU461" s="202"/>
      <c r="AV461" s="202"/>
      <c r="AW461" s="202"/>
      <c r="AX461" s="202"/>
      <c r="AY461" s="202"/>
      <c r="AZ461" s="202"/>
      <c r="BA461" s="202"/>
      <c r="BB461" s="202"/>
      <c r="BC461" s="202"/>
      <c r="BD461" s="202"/>
      <c r="BE461" s="202"/>
    </row>
    <row r="462" spans="39:57" ht="14.25" customHeight="1" x14ac:dyDescent="0.25">
      <c r="AM462" s="202"/>
      <c r="AN462" s="202"/>
      <c r="AO462" s="202"/>
      <c r="AP462" s="202"/>
      <c r="AQ462" s="202"/>
      <c r="AR462" s="202"/>
      <c r="AS462" s="202"/>
      <c r="AT462" s="202"/>
      <c r="AU462" s="202"/>
      <c r="AV462" s="202"/>
      <c r="AW462" s="202"/>
      <c r="AX462" s="202"/>
      <c r="AY462" s="202"/>
      <c r="AZ462" s="202"/>
      <c r="BA462" s="202"/>
      <c r="BB462" s="202"/>
      <c r="BC462" s="202"/>
      <c r="BD462" s="202"/>
      <c r="BE462" s="202"/>
    </row>
    <row r="463" spans="39:57" ht="14.25" customHeight="1" x14ac:dyDescent="0.25">
      <c r="AM463" s="202"/>
      <c r="AN463" s="202"/>
      <c r="AO463" s="202"/>
      <c r="AP463" s="202"/>
      <c r="AQ463" s="202"/>
      <c r="AR463" s="202"/>
      <c r="AS463" s="202"/>
      <c r="AT463" s="202"/>
      <c r="AU463" s="202"/>
      <c r="AV463" s="202"/>
      <c r="AW463" s="202"/>
      <c r="AX463" s="202"/>
      <c r="AY463" s="202"/>
      <c r="AZ463" s="202"/>
      <c r="BA463" s="202"/>
      <c r="BB463" s="202"/>
      <c r="BC463" s="202"/>
      <c r="BD463" s="202"/>
      <c r="BE463" s="202"/>
    </row>
    <row r="464" spans="39:57" ht="14.25" customHeight="1" x14ac:dyDescent="0.25">
      <c r="AM464" s="202"/>
      <c r="AN464" s="202"/>
      <c r="AO464" s="202"/>
      <c r="AP464" s="202"/>
      <c r="AQ464" s="202"/>
      <c r="AR464" s="202"/>
      <c r="AS464" s="202"/>
      <c r="AT464" s="202"/>
      <c r="AU464" s="202"/>
      <c r="AV464" s="202"/>
      <c r="AW464" s="202"/>
      <c r="AX464" s="202"/>
      <c r="AY464" s="202"/>
      <c r="AZ464" s="202"/>
      <c r="BA464" s="202"/>
      <c r="BB464" s="202"/>
      <c r="BC464" s="202"/>
      <c r="BD464" s="202"/>
      <c r="BE464" s="202"/>
    </row>
    <row r="465" spans="39:57" ht="14.25" customHeight="1" x14ac:dyDescent="0.25">
      <c r="AM465" s="202"/>
      <c r="AN465" s="202"/>
      <c r="AO465" s="202"/>
      <c r="AP465" s="202"/>
      <c r="AQ465" s="202"/>
      <c r="AR465" s="202"/>
      <c r="AS465" s="202"/>
      <c r="AT465" s="202"/>
      <c r="AU465" s="202"/>
      <c r="AV465" s="202"/>
      <c r="AW465" s="202"/>
      <c r="AX465" s="202"/>
      <c r="AY465" s="202"/>
      <c r="AZ465" s="202"/>
      <c r="BA465" s="202"/>
      <c r="BB465" s="202"/>
      <c r="BC465" s="202"/>
      <c r="BD465" s="202"/>
      <c r="BE465" s="202"/>
    </row>
    <row r="466" spans="39:57" ht="14.25" customHeight="1" x14ac:dyDescent="0.25">
      <c r="AM466" s="202"/>
      <c r="AN466" s="202"/>
      <c r="AO466" s="202"/>
      <c r="AP466" s="202"/>
      <c r="AQ466" s="202"/>
      <c r="AR466" s="202"/>
      <c r="AS466" s="202"/>
      <c r="AT466" s="202"/>
      <c r="AU466" s="202"/>
      <c r="AV466" s="202"/>
      <c r="AW466" s="202"/>
      <c r="AX466" s="202"/>
      <c r="AY466" s="202"/>
      <c r="AZ466" s="202"/>
      <c r="BA466" s="202"/>
      <c r="BB466" s="202"/>
      <c r="BC466" s="202"/>
      <c r="BD466" s="202"/>
      <c r="BE466" s="202"/>
    </row>
    <row r="467" spans="39:57" ht="14.25" customHeight="1" x14ac:dyDescent="0.25">
      <c r="AM467" s="202"/>
      <c r="AN467" s="202"/>
      <c r="AO467" s="202"/>
      <c r="AP467" s="202"/>
      <c r="AQ467" s="202"/>
      <c r="AR467" s="202"/>
      <c r="AS467" s="202"/>
      <c r="AT467" s="202"/>
      <c r="AU467" s="202"/>
      <c r="AV467" s="202"/>
      <c r="AW467" s="202"/>
      <c r="AX467" s="202"/>
      <c r="AY467" s="202"/>
      <c r="AZ467" s="202"/>
      <c r="BA467" s="202"/>
      <c r="BB467" s="202"/>
      <c r="BC467" s="202"/>
      <c r="BD467" s="202"/>
      <c r="BE467" s="202"/>
    </row>
    <row r="468" spans="39:57" ht="14.25" customHeight="1" x14ac:dyDescent="0.25">
      <c r="AM468" s="202"/>
      <c r="AN468" s="202"/>
      <c r="AO468" s="202"/>
      <c r="AP468" s="202"/>
      <c r="AQ468" s="202"/>
      <c r="AR468" s="202"/>
      <c r="AS468" s="202"/>
      <c r="AT468" s="202"/>
      <c r="AU468" s="202"/>
      <c r="AV468" s="202"/>
      <c r="AW468" s="202"/>
      <c r="AX468" s="202"/>
      <c r="AY468" s="202"/>
      <c r="AZ468" s="202"/>
      <c r="BA468" s="202"/>
      <c r="BB468" s="202"/>
      <c r="BC468" s="202"/>
      <c r="BD468" s="202"/>
      <c r="BE468" s="202"/>
    </row>
    <row r="469" spans="39:57" ht="14.25" customHeight="1" x14ac:dyDescent="0.25">
      <c r="AM469" s="202"/>
      <c r="AN469" s="202"/>
      <c r="AO469" s="202"/>
      <c r="AP469" s="202"/>
      <c r="AQ469" s="202"/>
      <c r="AR469" s="202"/>
      <c r="AS469" s="202"/>
      <c r="AT469" s="202"/>
      <c r="AU469" s="202"/>
      <c r="AV469" s="202"/>
      <c r="AW469" s="202"/>
      <c r="AX469" s="202"/>
      <c r="AY469" s="202"/>
      <c r="AZ469" s="202"/>
      <c r="BA469" s="202"/>
      <c r="BB469" s="202"/>
      <c r="BC469" s="202"/>
      <c r="BD469" s="202"/>
      <c r="BE469" s="202"/>
    </row>
    <row r="470" spans="39:57" ht="14.25" customHeight="1" x14ac:dyDescent="0.25">
      <c r="AM470" s="202"/>
      <c r="AN470" s="202"/>
      <c r="AO470" s="202"/>
      <c r="AP470" s="202"/>
      <c r="AQ470" s="202"/>
      <c r="AR470" s="202"/>
      <c r="AS470" s="202"/>
      <c r="AT470" s="202"/>
      <c r="AU470" s="202"/>
      <c r="AV470" s="202"/>
      <c r="AW470" s="202"/>
      <c r="AX470" s="202"/>
      <c r="AY470" s="202"/>
      <c r="AZ470" s="202"/>
      <c r="BA470" s="202"/>
      <c r="BB470" s="202"/>
      <c r="BC470" s="202"/>
      <c r="BD470" s="202"/>
      <c r="BE470" s="202"/>
    </row>
    <row r="471" spans="39:57" ht="14.25" customHeight="1" x14ac:dyDescent="0.25">
      <c r="AM471" s="202"/>
      <c r="AN471" s="202"/>
      <c r="AO471" s="202"/>
      <c r="AP471" s="202"/>
      <c r="AQ471" s="202"/>
      <c r="AR471" s="202"/>
      <c r="AS471" s="202"/>
      <c r="AT471" s="202"/>
      <c r="AU471" s="202"/>
      <c r="AV471" s="202"/>
      <c r="AW471" s="202"/>
      <c r="AX471" s="202"/>
      <c r="AY471" s="202"/>
      <c r="AZ471" s="202"/>
      <c r="BA471" s="202"/>
      <c r="BB471" s="202"/>
      <c r="BC471" s="202"/>
      <c r="BD471" s="202"/>
      <c r="BE471" s="202"/>
    </row>
    <row r="472" spans="39:57" ht="14.25" customHeight="1" x14ac:dyDescent="0.25">
      <c r="AM472" s="202"/>
      <c r="AN472" s="202"/>
      <c r="AO472" s="202"/>
      <c r="AP472" s="202"/>
      <c r="AQ472" s="202"/>
      <c r="AR472" s="202"/>
      <c r="AS472" s="202"/>
      <c r="AT472" s="202"/>
      <c r="AU472" s="202"/>
      <c r="AV472" s="202"/>
      <c r="AW472" s="202"/>
      <c r="AX472" s="202"/>
      <c r="AY472" s="202"/>
      <c r="AZ472" s="202"/>
      <c r="BA472" s="202"/>
      <c r="BB472" s="202"/>
      <c r="BC472" s="202"/>
      <c r="BD472" s="202"/>
      <c r="BE472" s="202"/>
    </row>
    <row r="473" spans="39:57" ht="14.25" customHeight="1" x14ac:dyDescent="0.25">
      <c r="AM473" s="202"/>
      <c r="AN473" s="202"/>
      <c r="AO473" s="202"/>
      <c r="AP473" s="202"/>
      <c r="AQ473" s="202"/>
      <c r="AR473" s="202"/>
      <c r="AS473" s="202"/>
      <c r="AT473" s="202"/>
      <c r="AU473" s="202"/>
      <c r="AV473" s="202"/>
      <c r="AW473" s="202"/>
      <c r="AX473" s="202"/>
      <c r="AY473" s="202"/>
      <c r="AZ473" s="202"/>
      <c r="BA473" s="202"/>
      <c r="BB473" s="202"/>
      <c r="BC473" s="202"/>
      <c r="BD473" s="202"/>
      <c r="BE473" s="202"/>
    </row>
    <row r="474" spans="39:57" ht="14.25" customHeight="1" x14ac:dyDescent="0.25">
      <c r="AM474" s="202"/>
      <c r="AN474" s="202"/>
      <c r="AO474" s="202"/>
      <c r="AP474" s="202"/>
      <c r="AQ474" s="202"/>
      <c r="AR474" s="202"/>
      <c r="AS474" s="202"/>
      <c r="AT474" s="202"/>
      <c r="AU474" s="202"/>
      <c r="AV474" s="202"/>
      <c r="AW474" s="202"/>
      <c r="AX474" s="202"/>
      <c r="AY474" s="202"/>
      <c r="AZ474" s="202"/>
      <c r="BA474" s="202"/>
      <c r="BB474" s="202"/>
      <c r="BC474" s="202"/>
      <c r="BD474" s="202"/>
      <c r="BE474" s="202"/>
    </row>
    <row r="475" spans="39:57" ht="14.25" customHeight="1" x14ac:dyDescent="0.25">
      <c r="AM475" s="202"/>
      <c r="AN475" s="202"/>
      <c r="AO475" s="202"/>
      <c r="AP475" s="202"/>
      <c r="AQ475" s="202"/>
      <c r="AR475" s="202"/>
      <c r="AS475" s="202"/>
      <c r="AT475" s="202"/>
      <c r="AU475" s="202"/>
      <c r="AV475" s="202"/>
      <c r="AW475" s="202"/>
      <c r="AX475" s="202"/>
      <c r="AY475" s="202"/>
      <c r="AZ475" s="202"/>
      <c r="BA475" s="202"/>
      <c r="BB475" s="202"/>
      <c r="BC475" s="202"/>
      <c r="BD475" s="202"/>
      <c r="BE475" s="202"/>
    </row>
    <row r="476" spans="39:57" ht="14.25" customHeight="1" x14ac:dyDescent="0.25">
      <c r="AM476" s="202"/>
      <c r="AN476" s="202"/>
      <c r="AO476" s="202"/>
      <c r="AP476" s="202"/>
      <c r="AQ476" s="202"/>
      <c r="AR476" s="202"/>
      <c r="AS476" s="202"/>
      <c r="AT476" s="202"/>
      <c r="AU476" s="202"/>
      <c r="AV476" s="202"/>
      <c r="AW476" s="202"/>
      <c r="AX476" s="202"/>
      <c r="AY476" s="202"/>
      <c r="AZ476" s="202"/>
      <c r="BA476" s="202"/>
      <c r="BB476" s="202"/>
      <c r="BC476" s="202"/>
      <c r="BD476" s="202"/>
      <c r="BE476" s="202"/>
    </row>
  </sheetData>
  <sheetProtection algorithmName="SHA-512" hashValue="q4d1JU9Uu5ZPXfuCVg/ItvSXfW6+speSbnmggjFroZNWRBCVS2Jdhm3sElcLBSsZ2SxxvK7ShDZOCGVu1iYcxg==" saltValue="yHkkbCqNIhx3vZ7H6ZqrLw==" spinCount="100000" sheet="1" selectLockedCells="1"/>
  <mergeCells count="123">
    <mergeCell ref="K23:R23"/>
    <mergeCell ref="V21:AA21"/>
    <mergeCell ref="V1:X1"/>
    <mergeCell ref="V4:X4"/>
    <mergeCell ref="Y2:AA2"/>
    <mergeCell ref="Y4:AA4"/>
    <mergeCell ref="K17:R17"/>
    <mergeCell ref="K18:R18"/>
    <mergeCell ref="K19:R19"/>
    <mergeCell ref="K20:R20"/>
    <mergeCell ref="K21:R21"/>
    <mergeCell ref="K22:R22"/>
    <mergeCell ref="V8:AA9"/>
    <mergeCell ref="V23:AA23"/>
    <mergeCell ref="AC7:AG7"/>
    <mergeCell ref="AB1:AD1"/>
    <mergeCell ref="K12:R12"/>
    <mergeCell ref="K13:R13"/>
    <mergeCell ref="K16:R16"/>
    <mergeCell ref="AB3:AD3"/>
    <mergeCell ref="AB4:AD4"/>
    <mergeCell ref="AE1:AG1"/>
    <mergeCell ref="AE3:AG3"/>
    <mergeCell ref="S1:U1"/>
    <mergeCell ref="V16:AA16"/>
    <mergeCell ref="V12:AA12"/>
    <mergeCell ref="V13:AA13"/>
    <mergeCell ref="K24:R24"/>
    <mergeCell ref="K25:R25"/>
    <mergeCell ref="AH7:AJ7"/>
    <mergeCell ref="V20:AA20"/>
    <mergeCell ref="AH17:AJ17"/>
    <mergeCell ref="AK1:AL1"/>
    <mergeCell ref="AH2:AJ2"/>
    <mergeCell ref="AK2:AL2"/>
    <mergeCell ref="AK3:AL3"/>
    <mergeCell ref="AH1:AJ1"/>
    <mergeCell ref="AH3:AJ3"/>
    <mergeCell ref="AH4:AL4"/>
    <mergeCell ref="AE4:AG4"/>
    <mergeCell ref="AE2:AG2"/>
    <mergeCell ref="AH8:AJ8"/>
    <mergeCell ref="AH9:AJ9"/>
    <mergeCell ref="M4:O4"/>
    <mergeCell ref="AC16:AG16"/>
    <mergeCell ref="V14:AA14"/>
    <mergeCell ref="V15:AA15"/>
    <mergeCell ref="AC12:AG12"/>
    <mergeCell ref="Y1:AA1"/>
    <mergeCell ref="S4:U4"/>
    <mergeCell ref="S3:U3"/>
    <mergeCell ref="A1:C1"/>
    <mergeCell ref="A2:C2"/>
    <mergeCell ref="A3:C3"/>
    <mergeCell ref="A4:C4"/>
    <mergeCell ref="M1:O1"/>
    <mergeCell ref="M2:O2"/>
    <mergeCell ref="K14:R14"/>
    <mergeCell ref="K15:R15"/>
    <mergeCell ref="M5:O5"/>
    <mergeCell ref="P5:R5"/>
    <mergeCell ref="D4:F4"/>
    <mergeCell ref="D1:F1"/>
    <mergeCell ref="D3:F3"/>
    <mergeCell ref="D2:F2"/>
    <mergeCell ref="P1:R1"/>
    <mergeCell ref="P2:R2"/>
    <mergeCell ref="P3:R3"/>
    <mergeCell ref="P4:R4"/>
    <mergeCell ref="G4:I4"/>
    <mergeCell ref="G2:L2"/>
    <mergeCell ref="G1:I1"/>
    <mergeCell ref="J1:L1"/>
    <mergeCell ref="G3:I3"/>
    <mergeCell ref="J3:L3"/>
    <mergeCell ref="K30:R30"/>
    <mergeCell ref="AC14:AG14"/>
    <mergeCell ref="AC15:AG15"/>
    <mergeCell ref="AC8:AG8"/>
    <mergeCell ref="AC9:AG9"/>
    <mergeCell ref="AC20:AJ20"/>
    <mergeCell ref="V17:AA17"/>
    <mergeCell ref="V10:AA11"/>
    <mergeCell ref="AC13:AG13"/>
    <mergeCell ref="AH13:AJ13"/>
    <mergeCell ref="AC17:AG17"/>
    <mergeCell ref="AC19:AG19"/>
    <mergeCell ref="AH19:AJ19"/>
    <mergeCell ref="AC10:AG10"/>
    <mergeCell ref="AH10:AJ10"/>
    <mergeCell ref="V18:AA18"/>
    <mergeCell ref="V19:AA19"/>
    <mergeCell ref="AH18:AJ18"/>
    <mergeCell ref="AH15:AJ15"/>
    <mergeCell ref="AH12:AJ12"/>
    <mergeCell ref="AC11:AG11"/>
    <mergeCell ref="AH11:AJ11"/>
    <mergeCell ref="AC18:AG18"/>
    <mergeCell ref="K28:R28"/>
    <mergeCell ref="A5:C5"/>
    <mergeCell ref="AB2:AD2"/>
    <mergeCell ref="AH16:AJ16"/>
    <mergeCell ref="AH14:AJ14"/>
    <mergeCell ref="M3:O3"/>
    <mergeCell ref="D5:L5"/>
    <mergeCell ref="K29:R29"/>
    <mergeCell ref="J4:L4"/>
    <mergeCell ref="S2:U2"/>
    <mergeCell ref="Y3:AA3"/>
    <mergeCell ref="S5:U5"/>
    <mergeCell ref="V5:X5"/>
    <mergeCell ref="V2:X2"/>
    <mergeCell ref="V3:X3"/>
    <mergeCell ref="Y5:AA5"/>
    <mergeCell ref="AB5:AD5"/>
    <mergeCell ref="V22:AA22"/>
    <mergeCell ref="J7:AA7"/>
    <mergeCell ref="K8:T8"/>
    <mergeCell ref="K9:R9"/>
    <mergeCell ref="K10:R10"/>
    <mergeCell ref="K11:R11"/>
    <mergeCell ref="K26:R26"/>
    <mergeCell ref="K27:R27"/>
  </mergeCells>
  <conditionalFormatting sqref="J9:J29">
    <cfRule type="expression" dxfId="185" priority="2">
      <formula>$K9=""</formula>
    </cfRule>
  </conditionalFormatting>
  <conditionalFormatting sqref="K8 K9:R30">
    <cfRule type="containsBlanks" dxfId="184" priority="11">
      <formula>LEN(TRIM(K8))=0</formula>
    </cfRule>
  </conditionalFormatting>
  <conditionalFormatting sqref="K9:R30">
    <cfRule type="containsText" dxfId="183" priority="16" operator="containsText" text="مقررات">
      <formula>NOT(ISERROR(SEARCH("مقررات",K9)))</formula>
    </cfRule>
  </conditionalFormatting>
  <dataValidations count="7">
    <dataValidation type="list" allowBlank="1" showInputMessage="1" showErrorMessage="1" sqref="AH13:AJ13" xr:uid="{00000000-0002-0000-0200-000000000000}">
      <formula1>$BS$1:$BS$2</formula1>
    </dataValidation>
    <dataValidation type="list" allowBlank="1" showInputMessage="1" showErrorMessage="1" sqref="D5:L5" xr:uid="{00000000-0002-0000-0200-000001000000}">
      <formula1>$AO$1:$AO$11</formula1>
    </dataValidation>
    <dataValidation type="list" allowBlank="1" showInputMessage="1" showErrorMessage="1" sqref="V10:AA11" xr:uid="{00000000-0002-0000-0200-000002000000}">
      <formula1>$BT$1:$BT$2</formula1>
    </dataValidation>
    <dataValidation errorStyle="warning" allowBlank="1" showInputMessage="1" showErrorMessage="1" error="يجب أن تتأكد بأن جميع البيانات المطلوبة ممتلئة بالمعلومات الصحيحة دون أية نقص، ثم اضغط عل الرقم واحد لتتمكن من اختيار المقرر" sqref="T31" xr:uid="{00000000-0002-0000-0200-000003000000}"/>
    <dataValidation type="custom" errorStyle="warning" allowBlank="1" showInputMessage="1" showErrorMessage="1" error="يجب أن تتأكد أولاً بأن جميع البيانات المطلوبة ممتلئة بالمعلومات الصحيحة دون أية نقص، ثم اضغط على الرقم (1) لتتمكن من اختيار المقرر" sqref="T15" xr:uid="{00000000-0002-0000-0200-000004000000}">
      <formula1>AND($AN$1=0,T15=1)</formula1>
    </dataValidation>
    <dataValidation type="custom" allowBlank="1" showInputMessage="1" showErrorMessage="1" error="أكملت الخطة الدرسية" sqref="AA27:AA28" xr:uid="{00000000-0002-0000-0200-000005000000}">
      <formula1>OR($D$2="الثانية حديث",#REF!&lt;7,$BZ$25&lt;6)</formula1>
    </dataValidation>
    <dataValidation errorStyle="warning" allowBlank="1" showInputMessage="1" showErrorMessage="1" error="يجب أن تتأكد أولاً بأن جميع البيانات المطلوبة ممتلئة بالمعلومات الصحيحة دون أية نقص، ثم اضغط على الرقم (1) لتتمكن من اختيار المقرر" sqref="T10:T14 T16:T30" xr:uid="{00000000-0002-0000-0200-000006000000}"/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1:AJ47"/>
  <sheetViews>
    <sheetView rightToLeft="1" zoomScaleNormal="100" workbookViewId="0">
      <selection activeCell="AM15" sqref="AM15"/>
    </sheetView>
  </sheetViews>
  <sheetFormatPr defaultColWidth="8.8984375" defaultRowHeight="15" x14ac:dyDescent="0.25"/>
  <cols>
    <col min="1" max="1" width="1.3984375" style="1" customWidth="1"/>
    <col min="2" max="3" width="5.09765625" style="1" customWidth="1"/>
    <col min="4" max="4" width="4.09765625" style="1" customWidth="1"/>
    <col min="5" max="5" width="8" style="14" customWidth="1"/>
    <col min="6" max="6" width="7.09765625" style="14" customWidth="1"/>
    <col min="7" max="7" width="4.59765625" style="14" customWidth="1"/>
    <col min="8" max="8" width="5.3984375" style="14" customWidth="1"/>
    <col min="9" max="9" width="5.3984375" style="1" customWidth="1"/>
    <col min="10" max="10" width="9.09765625" style="1" customWidth="1"/>
    <col min="11" max="11" width="5" style="1" customWidth="1"/>
    <col min="12" max="12" width="3.8984375" style="1" customWidth="1"/>
    <col min="13" max="13" width="9.3984375" style="14" customWidth="1"/>
    <col min="14" max="14" width="6" style="14" customWidth="1"/>
    <col min="15" max="15" width="7.09765625" style="14" customWidth="1"/>
    <col min="16" max="17" width="4.3984375" style="1" customWidth="1"/>
    <col min="18" max="18" width="4" style="1" customWidth="1"/>
    <col min="19" max="19" width="1.3984375" style="1" customWidth="1"/>
    <col min="20" max="20" width="9" style="1" hidden="1" customWidth="1"/>
    <col min="21" max="21" width="6" style="1" hidden="1" customWidth="1"/>
    <col min="22" max="22" width="3" style="28" hidden="1" customWidth="1"/>
    <col min="23" max="23" width="6" style="28" hidden="1" customWidth="1"/>
    <col min="24" max="25" width="3" style="1" hidden="1" customWidth="1"/>
    <col min="26" max="26" width="12.3984375" style="1" hidden="1" customWidth="1"/>
    <col min="27" max="27" width="3" style="1" hidden="1" customWidth="1"/>
    <col min="28" max="28" width="1.09765625" style="1" hidden="1" customWidth="1"/>
    <col min="29" max="30" width="8.8984375" style="1" hidden="1" customWidth="1"/>
    <col min="31" max="31" width="30.3984375" style="1" hidden="1" customWidth="1"/>
    <col min="32" max="34" width="8.8984375" style="1" hidden="1" customWidth="1"/>
    <col min="35" max="36" width="8.8984375" style="1" customWidth="1"/>
    <col min="37" max="16383" width="8.8984375" style="1"/>
    <col min="16384" max="16384" width="9.765625E-2" style="1" customWidth="1"/>
  </cols>
  <sheetData>
    <row r="1" spans="2:36" ht="18.600000000000001" customHeight="1" thickTop="1" thickBot="1" x14ac:dyDescent="0.3">
      <c r="B1" s="401">
        <f ca="1">NOW()</f>
        <v>45868.485917245373</v>
      </c>
      <c r="C1" s="401"/>
      <c r="D1" s="401"/>
      <c r="E1" s="401"/>
      <c r="F1" s="477" t="s">
        <v>1637</v>
      </c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AC1" s="81"/>
      <c r="AD1" s="459" t="str">
        <f>IF(AJ1&gt;0,"يجب عليك ادخال البيانات المطلوبة أدناه بالمعلومات الصحيحة في صفحة إدخال البيانات لتتمكن من طباعة استمارة المقررات بشكل صحيح","")</f>
        <v/>
      </c>
      <c r="AE1" s="460"/>
      <c r="AF1" s="460"/>
      <c r="AG1" s="460"/>
      <c r="AH1" s="461"/>
      <c r="AI1" s="81"/>
      <c r="AJ1" s="80">
        <v>0</v>
      </c>
    </row>
    <row r="2" spans="2:36" ht="17.25" customHeight="1" thickBot="1" x14ac:dyDescent="0.3">
      <c r="B2" s="402" t="s">
        <v>184</v>
      </c>
      <c r="C2" s="403"/>
      <c r="D2" s="404">
        <f>'إختيار المقررات'!D1</f>
        <v>0</v>
      </c>
      <c r="E2" s="404"/>
      <c r="F2" s="405" t="s">
        <v>81</v>
      </c>
      <c r="G2" s="405"/>
      <c r="H2" s="406" t="str">
        <f>'إختيار المقررات'!J1</f>
        <v/>
      </c>
      <c r="I2" s="406"/>
      <c r="J2" s="406"/>
      <c r="K2" s="405" t="s">
        <v>82</v>
      </c>
      <c r="L2" s="405"/>
      <c r="M2" s="416" t="e">
        <f>'إختيار المقررات'!P1</f>
        <v>#N/A</v>
      </c>
      <c r="N2" s="416"/>
      <c r="O2" s="116" t="s">
        <v>83</v>
      </c>
      <c r="P2" s="416" t="e">
        <f>'إختيار المقررات'!V1</f>
        <v>#N/A</v>
      </c>
      <c r="Q2" s="416"/>
      <c r="R2" s="417"/>
      <c r="AC2" s="81"/>
      <c r="AD2" s="462"/>
      <c r="AE2" s="463"/>
      <c r="AF2" s="463"/>
      <c r="AG2" s="463"/>
      <c r="AH2" s="464"/>
      <c r="AI2" s="195" t="s">
        <v>1638</v>
      </c>
    </row>
    <row r="3" spans="2:36" ht="17.25" customHeight="1" thickTop="1" thickBot="1" x14ac:dyDescent="0.3">
      <c r="B3" s="424" t="s">
        <v>185</v>
      </c>
      <c r="C3" s="425"/>
      <c r="D3" s="418" t="e">
        <f>'إختيار المقررات'!D2</f>
        <v>#N/A</v>
      </c>
      <c r="E3" s="418"/>
      <c r="F3" s="407"/>
      <c r="G3" s="407"/>
      <c r="H3" s="420"/>
      <c r="I3" s="420"/>
      <c r="J3" s="426"/>
      <c r="K3" s="426"/>
      <c r="L3" s="426"/>
      <c r="M3" s="117"/>
      <c r="N3" s="418"/>
      <c r="O3" s="418"/>
      <c r="P3" s="418"/>
      <c r="Q3" s="422"/>
      <c r="R3" s="423"/>
      <c r="W3" s="28" t="e">
        <f>IF(Z3&lt;&gt;"",1,"")</f>
        <v>#N/A</v>
      </c>
      <c r="X3" s="1">
        <v>1</v>
      </c>
      <c r="Y3" s="1" t="e">
        <f>IF(Z3&lt;&gt;"",X3,"")</f>
        <v>#N/A</v>
      </c>
      <c r="Z3" s="1" t="e">
        <f>IF(LEN(M2)&lt;2,K2,"")</f>
        <v>#N/A</v>
      </c>
      <c r="AA3" s="1" t="str">
        <f>IFERROR(SMALL($Y$3:$Y$22,X3),"")</f>
        <v/>
      </c>
      <c r="AC3" s="80"/>
      <c r="AD3" s="80"/>
      <c r="AE3" s="465" t="str">
        <f>IFERROR(VLOOKUP(AA3,$X$3:$Z$22,3,0),"")</f>
        <v/>
      </c>
      <c r="AF3" s="465"/>
      <c r="AG3" s="465"/>
      <c r="AH3" s="80"/>
      <c r="AI3" s="80"/>
    </row>
    <row r="4" spans="2:36" ht="18.75" customHeight="1" thickTop="1" thickBot="1" x14ac:dyDescent="0.3">
      <c r="B4" s="424" t="s">
        <v>186</v>
      </c>
      <c r="C4" s="425"/>
      <c r="D4" s="407" t="e">
        <f>'إختيار المقررات'!D3</f>
        <v>#N/A</v>
      </c>
      <c r="E4" s="407"/>
      <c r="F4" s="409" t="s">
        <v>187</v>
      </c>
      <c r="G4" s="409"/>
      <c r="H4" s="419" t="e">
        <f>'إختيار المقررات'!AB1</f>
        <v>#N/A</v>
      </c>
      <c r="I4" s="419"/>
      <c r="J4" s="114" t="s">
        <v>188</v>
      </c>
      <c r="K4" s="407" t="e">
        <f>'إختيار المقررات'!AH1</f>
        <v>#N/A</v>
      </c>
      <c r="L4" s="407"/>
      <c r="M4" s="407"/>
      <c r="N4" s="418"/>
      <c r="O4" s="418"/>
      <c r="P4" s="418"/>
      <c r="Q4" s="420"/>
      <c r="R4" s="421"/>
      <c r="X4" s="1">
        <v>2</v>
      </c>
      <c r="Y4" s="1" t="e">
        <f t="shared" ref="Y4:Y25" si="0">IF(Z4&lt;&gt;"",X4,"")</f>
        <v>#N/A</v>
      </c>
      <c r="Z4" s="1" t="e">
        <f>IF(LEN(P2)&lt;2,O2,"")</f>
        <v>#N/A</v>
      </c>
      <c r="AA4" s="1" t="str">
        <f t="shared" ref="AA4:AA21" si="1">IFERROR(SMALL($Y$3:$Y$22,X4),"")</f>
        <v/>
      </c>
      <c r="AC4" s="80"/>
      <c r="AD4" s="80"/>
      <c r="AE4" s="465" t="str">
        <f t="shared" ref="AE4:AE22" si="2">IFERROR(VLOOKUP(AA4,$X$3:$Z$22,3,0),"")</f>
        <v/>
      </c>
      <c r="AF4" s="465"/>
      <c r="AG4" s="465"/>
      <c r="AH4" s="80"/>
      <c r="AI4" s="80"/>
    </row>
    <row r="5" spans="2:36" ht="18.75" customHeight="1" thickTop="1" thickBot="1" x14ac:dyDescent="0.3">
      <c r="B5" s="424" t="s">
        <v>189</v>
      </c>
      <c r="C5" s="425"/>
      <c r="D5" s="407" t="e">
        <f>'إختيار المقررات'!J3</f>
        <v>#N/A</v>
      </c>
      <c r="E5" s="407"/>
      <c r="F5" s="425" t="s">
        <v>190</v>
      </c>
      <c r="G5" s="425"/>
      <c r="H5" s="429" t="e">
        <f>'إختيار المقررات'!P3</f>
        <v>#N/A</v>
      </c>
      <c r="I5" s="427"/>
      <c r="J5" s="114" t="s">
        <v>191</v>
      </c>
      <c r="K5" s="427" t="e">
        <f>'إختيار المقررات'!AB3</f>
        <v>#N/A</v>
      </c>
      <c r="L5" s="427"/>
      <c r="M5" s="427"/>
      <c r="N5" s="425" t="s">
        <v>192</v>
      </c>
      <c r="O5" s="425"/>
      <c r="P5" s="407" t="str">
        <f>'إختيار المقررات'!V3</f>
        <v/>
      </c>
      <c r="Q5" s="407"/>
      <c r="R5" s="428"/>
      <c r="X5" s="1">
        <v>3</v>
      </c>
      <c r="Y5" s="1">
        <f t="shared" si="0"/>
        <v>3</v>
      </c>
      <c r="Z5" s="1">
        <f>IF(LEN(N3)&lt;2,Q3,"")</f>
        <v>0</v>
      </c>
      <c r="AA5" s="1" t="str">
        <f t="shared" si="1"/>
        <v/>
      </c>
      <c r="AC5" s="80"/>
      <c r="AD5" s="80"/>
      <c r="AE5" s="465" t="str">
        <f t="shared" si="2"/>
        <v/>
      </c>
      <c r="AF5" s="465"/>
      <c r="AG5" s="465"/>
      <c r="AH5" s="80"/>
      <c r="AI5" s="80"/>
    </row>
    <row r="6" spans="2:36" ht="18.75" customHeight="1" thickTop="1" thickBot="1" x14ac:dyDescent="0.3">
      <c r="B6" s="408" t="s">
        <v>193</v>
      </c>
      <c r="C6" s="409"/>
      <c r="D6" s="407" t="e">
        <f>'إختيار المقررات'!AH3</f>
        <v>#N/A</v>
      </c>
      <c r="E6" s="407"/>
      <c r="F6" s="409" t="s">
        <v>194</v>
      </c>
      <c r="G6" s="409"/>
      <c r="H6" s="407" t="e">
        <f>'إختيار المقررات'!D4</f>
        <v>#N/A</v>
      </c>
      <c r="I6" s="407"/>
      <c r="J6" s="115" t="s">
        <v>195</v>
      </c>
      <c r="K6" s="427" t="e">
        <f>'إختيار المقررات'!P4</f>
        <v>#N/A</v>
      </c>
      <c r="L6" s="427"/>
      <c r="M6" s="427"/>
      <c r="N6" s="409" t="s">
        <v>196</v>
      </c>
      <c r="O6" s="409"/>
      <c r="P6" s="407" t="e">
        <f>'إختيار المقررات'!J4</f>
        <v>#N/A</v>
      </c>
      <c r="Q6" s="407"/>
      <c r="R6" s="428"/>
      <c r="X6" s="1">
        <v>4</v>
      </c>
      <c r="Y6" s="1">
        <f t="shared" si="0"/>
        <v>4</v>
      </c>
      <c r="Z6" s="1">
        <f>IF(LEN(J3)&lt;2,M3,"")</f>
        <v>0</v>
      </c>
      <c r="AA6" s="1" t="str">
        <f t="shared" si="1"/>
        <v/>
      </c>
      <c r="AC6" s="80"/>
      <c r="AD6" s="80"/>
      <c r="AE6" s="465" t="str">
        <f t="shared" si="2"/>
        <v/>
      </c>
      <c r="AF6" s="465"/>
      <c r="AG6" s="465"/>
      <c r="AH6" s="80"/>
      <c r="AI6" s="80"/>
    </row>
    <row r="7" spans="2:36" thickTop="1" thickBot="1" x14ac:dyDescent="0.3">
      <c r="B7" s="432" t="s">
        <v>197</v>
      </c>
      <c r="C7" s="433"/>
      <c r="D7" s="412">
        <f>'إختيار المقررات'!V4</f>
        <v>0</v>
      </c>
      <c r="E7" s="413"/>
      <c r="F7" s="433" t="s">
        <v>198</v>
      </c>
      <c r="G7" s="433"/>
      <c r="H7" s="434">
        <f>'إختيار المقررات'!AB4</f>
        <v>0</v>
      </c>
      <c r="I7" s="435"/>
      <c r="J7" s="82" t="s">
        <v>199</v>
      </c>
      <c r="K7" s="413">
        <f>'إختيار المقررات'!AH4</f>
        <v>0</v>
      </c>
      <c r="L7" s="413"/>
      <c r="M7" s="413"/>
      <c r="N7" s="413"/>
      <c r="O7" s="413"/>
      <c r="P7" s="413"/>
      <c r="Q7" s="413"/>
      <c r="R7" s="436"/>
      <c r="X7" s="1">
        <v>5</v>
      </c>
      <c r="Y7" s="1">
        <f t="shared" si="0"/>
        <v>5</v>
      </c>
      <c r="Z7" s="1">
        <f>IF(LEN(F3)&lt;2,H3,"")</f>
        <v>0</v>
      </c>
      <c r="AA7" s="1" t="str">
        <f t="shared" si="1"/>
        <v/>
      </c>
      <c r="AC7" s="80"/>
      <c r="AD7" s="80"/>
      <c r="AE7" s="465" t="str">
        <f t="shared" si="2"/>
        <v/>
      </c>
      <c r="AF7" s="465"/>
      <c r="AG7" s="465"/>
      <c r="AH7" s="80"/>
      <c r="AI7" s="80"/>
    </row>
    <row r="8" spans="2:36" ht="24" customHeight="1" thickTop="1" thickBot="1" x14ac:dyDescent="0.3">
      <c r="B8" s="414" t="str">
        <f>IF(AD1&lt;&gt;"",AD1,AI2)</f>
        <v xml:space="preserve">                                                       المقررات المسجلة في الفصل الثاني للعام الدراسي 2024/ 2025
ملاحظة 1:تقع اختيار جميع هذه المقررات على مسؤولية الطالب.
ملاحظة 2 :لا تعدل هذه المقررات أو يضاف تسجيل أي مقرر بعد تسديد الرسوم وتثبيت التسجيل .</v>
      </c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X8" s="1">
        <v>6</v>
      </c>
      <c r="Y8" s="1" t="e">
        <f>IF(Z8&lt;&gt;"",X8,"")</f>
        <v>#N/A</v>
      </c>
      <c r="Z8" s="1" t="e">
        <f>IF(LEN(D4)&lt;2,B4,"")</f>
        <v>#N/A</v>
      </c>
      <c r="AA8" s="1" t="str">
        <f t="shared" si="1"/>
        <v/>
      </c>
      <c r="AC8" s="80"/>
      <c r="AD8" s="80"/>
      <c r="AE8" s="465" t="str">
        <f t="shared" si="2"/>
        <v/>
      </c>
      <c r="AF8" s="465"/>
      <c r="AG8" s="465"/>
      <c r="AH8" s="80"/>
      <c r="AI8" s="80"/>
    </row>
    <row r="9" spans="2:36" ht="24" customHeight="1" thickTop="1" thickBot="1" x14ac:dyDescent="0.3">
      <c r="B9" s="415"/>
      <c r="C9" s="415"/>
      <c r="D9" s="415"/>
      <c r="E9" s="415"/>
      <c r="F9" s="415"/>
      <c r="G9" s="41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9"/>
      <c r="T9" s="9"/>
      <c r="U9" s="9"/>
      <c r="X9" s="1">
        <v>7</v>
      </c>
      <c r="Y9" s="1" t="e">
        <f t="shared" si="0"/>
        <v>#N/A</v>
      </c>
      <c r="Z9" s="1" t="e">
        <f>IF(LEN(H4)&lt;2,F4,"")</f>
        <v>#N/A</v>
      </c>
      <c r="AA9" s="1" t="str">
        <f t="shared" si="1"/>
        <v/>
      </c>
      <c r="AC9" s="80"/>
      <c r="AD9" s="80"/>
      <c r="AE9" s="465" t="str">
        <f t="shared" si="2"/>
        <v/>
      </c>
      <c r="AF9" s="465"/>
      <c r="AG9" s="465"/>
      <c r="AH9" s="80"/>
      <c r="AI9" s="80"/>
    </row>
    <row r="10" spans="2:36" ht="18.600000000000001" customHeight="1" thickTop="1" thickBot="1" x14ac:dyDescent="0.3">
      <c r="B10" s="83"/>
      <c r="C10" s="84" t="s">
        <v>116</v>
      </c>
      <c r="D10" s="437" t="s">
        <v>200</v>
      </c>
      <c r="E10" s="438"/>
      <c r="F10" s="438"/>
      <c r="G10" s="438"/>
      <c r="H10" s="438"/>
      <c r="I10" s="439"/>
      <c r="J10" s="83"/>
      <c r="K10" s="84" t="s">
        <v>116</v>
      </c>
      <c r="L10" s="437" t="s">
        <v>200</v>
      </c>
      <c r="M10" s="438"/>
      <c r="N10" s="438"/>
      <c r="O10" s="438"/>
      <c r="P10" s="438"/>
      <c r="Q10" s="439"/>
      <c r="R10" s="85"/>
      <c r="S10" s="10"/>
      <c r="T10" s="10"/>
      <c r="U10" s="11"/>
      <c r="V10" s="28" t="str">
        <f>IFERROR(SMALL('إختيار المقررات'!$F$9:$F$27,'إختيار المقررات'!BL5),"")</f>
        <v/>
      </c>
      <c r="W10" s="28" t="str">
        <f>IFERROR(SMALL('إختيار المقررات'!$BK$6:$BK$52,'إختيار المقررات'!BL5),"")</f>
        <v/>
      </c>
      <c r="X10" s="1">
        <v>8</v>
      </c>
      <c r="Y10" s="1" t="e">
        <f t="shared" si="0"/>
        <v>#N/A</v>
      </c>
      <c r="Z10" s="1" t="e">
        <f>IF(LEN(K4)&lt;2,J4,"")</f>
        <v>#N/A</v>
      </c>
      <c r="AA10" s="1" t="str">
        <f t="shared" si="1"/>
        <v/>
      </c>
      <c r="AC10" s="80"/>
      <c r="AD10" s="80"/>
      <c r="AE10" s="465"/>
      <c r="AF10" s="465"/>
      <c r="AG10" s="465"/>
      <c r="AH10" s="80"/>
      <c r="AI10" s="80"/>
    </row>
    <row r="11" spans="2:36" ht="18.600000000000001" customHeight="1" thickTop="1" thickBot="1" x14ac:dyDescent="0.3">
      <c r="B11" s="86" t="str">
        <f>IF(AJ1&gt;0,"",IF('إختيار المقررات'!BR58=1,V10,IF('إختيار المقررات'!F28&lt;2,"",V10)))</f>
        <v/>
      </c>
      <c r="C11" s="87" t="str">
        <f>IFERROR(VLOOKUP(B11,'إختيار المقررات'!$BL$5:$BM$54,2,0),"")</f>
        <v/>
      </c>
      <c r="D11" s="440" t="str">
        <f>IFERROR(VLOOKUP(B11,'إختيار المقررات'!$BL$5:$BN$54,3,0),"")</f>
        <v/>
      </c>
      <c r="E11" s="440"/>
      <c r="F11" s="440"/>
      <c r="G11" s="440"/>
      <c r="H11" s="88" t="str">
        <f>IFERROR(VLOOKUP(D11,'إختيار المقررات'!$K$9:$T$28,9,0),"")</f>
        <v/>
      </c>
      <c r="I11" s="89" t="str">
        <f>IFERROR(IF(VLOOKUP(D11,'إختيار المقررات'!$K$9:$T$28,10,0)=0,"",VLOOKUP(D11,'إختيار المقررات'!$K$9:$T$28,10,0)),"")</f>
        <v/>
      </c>
      <c r="J11" s="86" t="str">
        <f>IF(B18="","",V18)</f>
        <v/>
      </c>
      <c r="K11" s="87" t="str">
        <f>IFERROR(VLOOKUP(J11,'إختيار المقررات'!$BL$5:$BM$54,2,0),"")</f>
        <v/>
      </c>
      <c r="L11" s="440" t="str">
        <f>IFERROR(VLOOKUP(J11,'إختيار المقررات'!$BL$5:$BN$54,3,0),"")</f>
        <v/>
      </c>
      <c r="M11" s="440"/>
      <c r="N11" s="440"/>
      <c r="O11" s="440"/>
      <c r="P11" s="90" t="str">
        <f>IFERROR(VLOOKUP(L11,'إختيار المقررات'!$K$9:$T$28,9,0),"")</f>
        <v/>
      </c>
      <c r="Q11" s="89" t="str">
        <f>IFERROR(IF(VLOOKUP(L11,'إختيار المقررات'!$K$9:$T$28,10,0)=0,"",VLOOKUP(L11,'إختيار المقررات'!$K$9:$T$28,10,0)),"")</f>
        <v/>
      </c>
      <c r="R11" s="111"/>
      <c r="T11" s="12"/>
      <c r="V11" s="28" t="str">
        <f>IFERROR(SMALL('إختيار المقررات'!$F$9:$F$27,'إختيار المقررات'!BL6),"")</f>
        <v/>
      </c>
      <c r="W11" s="28" t="str">
        <f>IFERROR(SMALL('إختيار المقررات'!$BK$6:$BK$52,'إختيار المقررات'!BL6),"")</f>
        <v/>
      </c>
      <c r="X11" s="1">
        <v>9</v>
      </c>
      <c r="Y11" s="1">
        <f t="shared" si="0"/>
        <v>9</v>
      </c>
      <c r="Z11" s="1">
        <f>IF(LEN(N4)&lt;2,Q4,"")</f>
        <v>0</v>
      </c>
      <c r="AA11" s="1" t="str">
        <f t="shared" si="1"/>
        <v/>
      </c>
      <c r="AC11" s="80"/>
      <c r="AD11" s="80"/>
      <c r="AE11" s="465" t="str">
        <f t="shared" si="2"/>
        <v/>
      </c>
      <c r="AF11" s="465"/>
      <c r="AG11" s="465"/>
      <c r="AH11" s="80"/>
      <c r="AI11" s="80"/>
    </row>
    <row r="12" spans="2:36" ht="18.600000000000001" customHeight="1" thickTop="1" thickBot="1" x14ac:dyDescent="0.3">
      <c r="B12" s="86" t="str">
        <f>IF(B11="","",V11)</f>
        <v/>
      </c>
      <c r="C12" s="87" t="str">
        <f>IFERROR(VLOOKUP(B12,'إختيار المقررات'!$BL$5:$BM$54,2,0),"")</f>
        <v/>
      </c>
      <c r="D12" s="440" t="str">
        <f>IFERROR(VLOOKUP(B12,'إختيار المقررات'!$BL$5:$BN$54,3,0),"")</f>
        <v/>
      </c>
      <c r="E12" s="440"/>
      <c r="F12" s="440"/>
      <c r="G12" s="440"/>
      <c r="H12" s="88" t="str">
        <f>IFERROR(VLOOKUP(D12,'إختيار المقررات'!$K$9:$T$28,9,0),"")</f>
        <v/>
      </c>
      <c r="I12" s="89" t="str">
        <f>IFERROR(IF(VLOOKUP(D12,'إختيار المقررات'!$K$9:$T$28,10,0)=0,"",VLOOKUP(D12,'إختيار المقررات'!$K$9:$T$28,10,0)),"")</f>
        <v/>
      </c>
      <c r="J12" s="86" t="str">
        <f>IF(J11="","",V19)</f>
        <v/>
      </c>
      <c r="K12" s="87" t="str">
        <f>IFERROR(VLOOKUP(J12,'إختيار المقررات'!$BL$5:$BM$54,2,0),"")</f>
        <v/>
      </c>
      <c r="L12" s="410" t="str">
        <f>IFERROR(VLOOKUP(J12,'إختيار المقررات'!$BL$5:$BN$54,3,0),"")</f>
        <v/>
      </c>
      <c r="M12" s="410"/>
      <c r="N12" s="410"/>
      <c r="O12" s="410"/>
      <c r="P12" s="90" t="str">
        <f>IFERROR(VLOOKUP(L12,'إختيار المقررات'!$K$9:$T$28,9,0),"")</f>
        <v/>
      </c>
      <c r="Q12" s="89" t="str">
        <f>IFERROR(IF(VLOOKUP(L12,'إختيار المقررات'!$K$9:$T$28,10,0)=0,"",VLOOKUP(L12,'إختيار المقررات'!$K$9:$T$28,10,0)),"")</f>
        <v/>
      </c>
      <c r="R12" s="111"/>
      <c r="S12" s="12"/>
      <c r="T12" s="12"/>
      <c r="U12" s="2"/>
      <c r="V12" s="28" t="str">
        <f>IFERROR(SMALL('إختيار المقررات'!$F$9:$F$27,'إختيار المقررات'!BL7),"")</f>
        <v/>
      </c>
      <c r="W12" s="28" t="str">
        <f>IFERROR(SMALL('إختيار المقررات'!$BK$6:$BK$52,'إختيار المقررات'!BL7),"")</f>
        <v/>
      </c>
      <c r="X12" s="1">
        <v>10</v>
      </c>
      <c r="Y12" s="1" t="e">
        <f t="shared" si="0"/>
        <v>#N/A</v>
      </c>
      <c r="Z12" s="1" t="e">
        <f>IF(LEN(D5)&lt;2,B5,"")</f>
        <v>#N/A</v>
      </c>
      <c r="AA12" s="1" t="str">
        <f t="shared" si="1"/>
        <v/>
      </c>
      <c r="AC12" s="80"/>
      <c r="AD12" s="80"/>
      <c r="AE12" s="465"/>
      <c r="AF12" s="465"/>
      <c r="AG12" s="465"/>
      <c r="AH12" s="80"/>
      <c r="AI12" s="80"/>
    </row>
    <row r="13" spans="2:36" ht="18.600000000000001" customHeight="1" thickTop="1" thickBot="1" x14ac:dyDescent="0.3">
      <c r="B13" s="86" t="str">
        <f t="shared" ref="B13:B18" si="3">IF(B12="","",V12)</f>
        <v/>
      </c>
      <c r="C13" s="91" t="str">
        <f>IFERROR(VLOOKUP(B13,'إختيار المقررات'!$BL$5:$BM$54,2,0),"")</f>
        <v/>
      </c>
      <c r="D13" s="410" t="str">
        <f>IFERROR(VLOOKUP(B13,'إختيار المقررات'!$BL$5:$BN$54,3,0),"")</f>
        <v/>
      </c>
      <c r="E13" s="410"/>
      <c r="F13" s="410"/>
      <c r="G13" s="410"/>
      <c r="H13" s="88" t="str">
        <f>IFERROR(VLOOKUP(D13,'إختيار المقررات'!$K$9:$T$28,9,0),"")</f>
        <v/>
      </c>
      <c r="I13" s="89" t="str">
        <f>IFERROR(IF(VLOOKUP(D13,'إختيار المقررات'!$K$9:$T$28,10,0)=0,"",VLOOKUP(D13,'إختيار المقررات'!$K$9:$T$28,10,0)),"")</f>
        <v/>
      </c>
      <c r="J13" s="86" t="str">
        <f t="shared" ref="J13:J18" si="4">IF(J12="","",V20)</f>
        <v/>
      </c>
      <c r="K13" s="87" t="str">
        <f>IFERROR(VLOOKUP(J13,'إختيار المقررات'!$BL$5:$BM$54,2,0),"")</f>
        <v/>
      </c>
      <c r="L13" s="410" t="str">
        <f>IFERROR(VLOOKUP(J13,'إختيار المقررات'!$BL$5:$BN$54,3,0),"")</f>
        <v/>
      </c>
      <c r="M13" s="410"/>
      <c r="N13" s="410"/>
      <c r="O13" s="410"/>
      <c r="P13" s="90" t="str">
        <f>IFERROR(VLOOKUP(L13,'إختيار المقررات'!$K$9:$T$28,9,0),"")</f>
        <v/>
      </c>
      <c r="Q13" s="89" t="str">
        <f>IFERROR(IF(VLOOKUP(L13,'إختيار المقررات'!$K$9:$T$28,10,0)=0,"",VLOOKUP(L13,'إختيار المقررات'!$K$9:$T$28,10,0)),"")</f>
        <v/>
      </c>
      <c r="R13" s="111"/>
      <c r="S13" s="12"/>
      <c r="T13" s="12"/>
      <c r="U13" s="2"/>
      <c r="V13" s="28" t="str">
        <f>IFERROR(SMALL('إختيار المقررات'!$F$9:$F$27,'إختيار المقررات'!BL8),"")</f>
        <v/>
      </c>
      <c r="W13" s="28" t="str">
        <f>IFERROR(SMALL('إختيار المقررات'!$BK$6:$BK$52,'إختيار المقررات'!BL8),"")</f>
        <v/>
      </c>
      <c r="X13" s="1">
        <v>11</v>
      </c>
      <c r="Y13" s="1" t="e">
        <f t="shared" si="0"/>
        <v>#N/A</v>
      </c>
      <c r="Z13" s="1" t="e">
        <f>IF(LEN(H5)&lt;2,F5,"")</f>
        <v>#N/A</v>
      </c>
      <c r="AA13" s="1" t="str">
        <f t="shared" si="1"/>
        <v/>
      </c>
      <c r="AC13" s="80"/>
      <c r="AD13" s="80"/>
      <c r="AE13" s="465"/>
      <c r="AF13" s="465"/>
      <c r="AG13" s="465"/>
      <c r="AH13" s="80"/>
      <c r="AI13" s="80"/>
    </row>
    <row r="14" spans="2:36" ht="18.600000000000001" customHeight="1" thickTop="1" thickBot="1" x14ac:dyDescent="0.3">
      <c r="B14" s="86" t="str">
        <f t="shared" si="3"/>
        <v/>
      </c>
      <c r="C14" s="91" t="str">
        <f>IFERROR(VLOOKUP(B14,'إختيار المقررات'!$BL$5:$BM$54,2,0),"")</f>
        <v/>
      </c>
      <c r="D14" s="410" t="str">
        <f>IFERROR(VLOOKUP(B14,'إختيار المقررات'!$BL$5:$BN$54,3,0),"")</f>
        <v/>
      </c>
      <c r="E14" s="410"/>
      <c r="F14" s="410"/>
      <c r="G14" s="410"/>
      <c r="H14" s="88" t="str">
        <f>IFERROR(VLOOKUP(D14,'إختيار المقررات'!$K$9:$T$28,9,0),"")</f>
        <v/>
      </c>
      <c r="I14" s="89" t="str">
        <f>IFERROR(IF(VLOOKUP(D14,'إختيار المقررات'!$K$9:$T$28,10,0)=0,"",VLOOKUP(D14,'إختيار المقررات'!$K$9:$T$28,10,0)),"")</f>
        <v/>
      </c>
      <c r="J14" s="86" t="str">
        <f t="shared" si="4"/>
        <v/>
      </c>
      <c r="K14" s="87" t="str">
        <f>IFERROR(VLOOKUP(J14,'إختيار المقررات'!$BL$5:$BM$54,2,0),"")</f>
        <v/>
      </c>
      <c r="L14" s="410" t="str">
        <f>IFERROR(VLOOKUP(J14,'إختيار المقررات'!$BL$5:$BN$54,3,0),"")</f>
        <v/>
      </c>
      <c r="M14" s="410"/>
      <c r="N14" s="410"/>
      <c r="O14" s="410"/>
      <c r="P14" s="90" t="str">
        <f>IFERROR(VLOOKUP(L14,'إختيار المقررات'!$K$9:$T$28,9,0),"")</f>
        <v/>
      </c>
      <c r="Q14" s="89" t="str">
        <f>IFERROR(IF(VLOOKUP(L14,'إختيار المقررات'!$K$9:$T$28,10,0)=0,"",VLOOKUP(L14,'إختيار المقررات'!$K$9:$T$28,10,0)),"")</f>
        <v/>
      </c>
      <c r="R14" s="111"/>
      <c r="S14" s="12"/>
      <c r="T14" s="12"/>
      <c r="U14" s="2"/>
      <c r="V14" s="28" t="str">
        <f>IFERROR(SMALL('إختيار المقررات'!$F$9:$F$27,'إختيار المقررات'!BL9),"")</f>
        <v/>
      </c>
      <c r="W14" s="28" t="str">
        <f>IFERROR(SMALL('إختيار المقررات'!$BK$6:$BK$52,'إختيار المقررات'!BL9),"")</f>
        <v/>
      </c>
      <c r="X14" s="1">
        <v>12</v>
      </c>
      <c r="Y14" s="1" t="e">
        <f t="shared" si="0"/>
        <v>#N/A</v>
      </c>
      <c r="Z14" s="1" t="e">
        <f>IF(LEN(K5)&lt;2,J5,"")</f>
        <v>#N/A</v>
      </c>
      <c r="AA14" s="1" t="str">
        <f t="shared" si="1"/>
        <v/>
      </c>
      <c r="AC14" s="80"/>
      <c r="AD14" s="80"/>
      <c r="AE14" s="465" t="str">
        <f t="shared" si="2"/>
        <v/>
      </c>
      <c r="AF14" s="465"/>
      <c r="AG14" s="465"/>
      <c r="AH14" s="80"/>
      <c r="AI14" s="80"/>
    </row>
    <row r="15" spans="2:36" ht="18.600000000000001" customHeight="1" thickTop="1" thickBot="1" x14ac:dyDescent="0.3">
      <c r="B15" s="86" t="str">
        <f t="shared" si="3"/>
        <v/>
      </c>
      <c r="C15" s="91" t="str">
        <f>IFERROR(VLOOKUP(B15,'إختيار المقررات'!$BL$5:$BM$54,2,0),"")</f>
        <v/>
      </c>
      <c r="D15" s="410" t="str">
        <f>IFERROR(VLOOKUP(B15,'إختيار المقررات'!$BL$5:$BN$54,3,0),"")</f>
        <v/>
      </c>
      <c r="E15" s="410"/>
      <c r="F15" s="410"/>
      <c r="G15" s="410"/>
      <c r="H15" s="88" t="str">
        <f>IFERROR(VLOOKUP(D15,'إختيار المقررات'!$K$9:$T$28,9,0),"")</f>
        <v/>
      </c>
      <c r="I15" s="89" t="str">
        <f>IFERROR(IF(VLOOKUP(D15,'إختيار المقررات'!$K$9:$T$28,10,0)=0,"",VLOOKUP(D15,'إختيار المقررات'!$K$9:$T$28,10,0)),"")</f>
        <v/>
      </c>
      <c r="J15" s="86" t="str">
        <f t="shared" si="4"/>
        <v/>
      </c>
      <c r="K15" s="87" t="str">
        <f>IFERROR(VLOOKUP(J15,'إختيار المقررات'!$BL$5:$BM$54,2,0),"")</f>
        <v/>
      </c>
      <c r="L15" s="410" t="str">
        <f>IFERROR(VLOOKUP(J15,'إختيار المقررات'!$BL$5:$BN$54,3,0),"")</f>
        <v/>
      </c>
      <c r="M15" s="410"/>
      <c r="N15" s="410"/>
      <c r="O15" s="410"/>
      <c r="P15" s="90" t="str">
        <f>IFERROR(VLOOKUP(L15,'إختيار المقررات'!$K$9:$T$28,9,0),"")</f>
        <v/>
      </c>
      <c r="Q15" s="89" t="str">
        <f>IFERROR(IF(VLOOKUP(L15,'إختيار المقررات'!$K$9:$T$28,10,0)=0,"",VLOOKUP(L15,'إختيار المقررات'!$K$9:$T$28,10,0)),"")</f>
        <v/>
      </c>
      <c r="R15" s="111"/>
      <c r="S15" s="12"/>
      <c r="T15" s="12"/>
      <c r="U15" s="2"/>
      <c r="V15" s="28" t="str">
        <f>IFERROR(SMALL('إختيار المقررات'!$F$9:$F$27,'إختيار المقررات'!BL10),"")</f>
        <v/>
      </c>
      <c r="W15" s="28" t="str">
        <f>IFERROR(SMALL('إختيار المقررات'!$BK$6:$BK$52,'إختيار المقررات'!BL10),"")</f>
        <v/>
      </c>
      <c r="X15" s="1">
        <v>13</v>
      </c>
      <c r="Y15" s="1">
        <f t="shared" si="0"/>
        <v>13</v>
      </c>
      <c r="Z15" s="1" t="str">
        <f>IF(LEN(P5)&lt;2,N5,"")</f>
        <v>المحافظة الدائمة:</v>
      </c>
      <c r="AA15" s="1" t="str">
        <f t="shared" si="1"/>
        <v/>
      </c>
      <c r="AC15" s="80"/>
      <c r="AD15" s="80"/>
      <c r="AE15" s="465" t="str">
        <f t="shared" si="2"/>
        <v/>
      </c>
      <c r="AF15" s="465"/>
      <c r="AG15" s="465"/>
      <c r="AH15" s="80"/>
      <c r="AI15" s="80"/>
    </row>
    <row r="16" spans="2:36" ht="18.600000000000001" customHeight="1" thickTop="1" thickBot="1" x14ac:dyDescent="0.3">
      <c r="B16" s="86" t="str">
        <f t="shared" si="3"/>
        <v/>
      </c>
      <c r="C16" s="91" t="str">
        <f>IFERROR(VLOOKUP(B16,'إختيار المقررات'!$BL$5:$BM$54,2,0),"")</f>
        <v/>
      </c>
      <c r="D16" s="410" t="str">
        <f>IFERROR(VLOOKUP(B16,'إختيار المقررات'!$BL$5:$BN$54,3,0),"")</f>
        <v/>
      </c>
      <c r="E16" s="410"/>
      <c r="F16" s="410"/>
      <c r="G16" s="410"/>
      <c r="H16" s="88" t="str">
        <f>IFERROR(VLOOKUP(D16,'إختيار المقررات'!$K$9:$T$28,9,0),"")</f>
        <v/>
      </c>
      <c r="I16" s="89" t="str">
        <f>IFERROR(IF(VLOOKUP(D16,'إختيار المقررات'!$K$9:$T$28,10,0)=0,"",VLOOKUP(D16,'إختيار المقررات'!$K$9:$T$28,10,0)),"")</f>
        <v/>
      </c>
      <c r="J16" s="86" t="str">
        <f t="shared" si="4"/>
        <v/>
      </c>
      <c r="K16" s="87" t="str">
        <f>IFERROR(VLOOKUP(J16,'إختيار المقررات'!$BL$5:$BM$54,2,0),"")</f>
        <v/>
      </c>
      <c r="L16" s="410" t="str">
        <f>IFERROR(VLOOKUP(J16,'إختيار المقررات'!$BL$5:$BN$54,3,0),"")</f>
        <v/>
      </c>
      <c r="M16" s="410"/>
      <c r="N16" s="410"/>
      <c r="O16" s="410"/>
      <c r="P16" s="90" t="str">
        <f>IFERROR(VLOOKUP(L16,'إختيار المقررات'!$K$9:$T$28,9,0),"")</f>
        <v/>
      </c>
      <c r="Q16" s="89" t="str">
        <f>IFERROR(IF(VLOOKUP(L16,'إختيار المقررات'!$K$9:$T$28,10,0)=0,"",VLOOKUP(L16,'إختيار المقررات'!$K$9:$T$28,10,0)),"")</f>
        <v/>
      </c>
      <c r="R16" s="111"/>
      <c r="S16" s="12"/>
      <c r="T16" s="12"/>
      <c r="U16" s="2"/>
      <c r="V16" s="28" t="str">
        <f>IFERROR(SMALL('إختيار المقررات'!$F$9:$F$27,'إختيار المقررات'!BL11),"")</f>
        <v/>
      </c>
      <c r="W16" s="28" t="str">
        <f>IFERROR(SMALL('إختيار المقررات'!$BK$6:$BK$52,'إختيار المقررات'!BL11),"")</f>
        <v/>
      </c>
      <c r="X16" s="1">
        <v>14</v>
      </c>
      <c r="Y16" s="1" t="e">
        <f t="shared" si="0"/>
        <v>#N/A</v>
      </c>
      <c r="Z16" s="1" t="e">
        <f>IF(LEN(D6)&lt;2,B6,"")</f>
        <v>#N/A</v>
      </c>
      <c r="AA16" s="1" t="str">
        <f t="shared" si="1"/>
        <v/>
      </c>
      <c r="AC16" s="80"/>
      <c r="AD16" s="80"/>
      <c r="AE16" s="465" t="str">
        <f t="shared" si="2"/>
        <v/>
      </c>
      <c r="AF16" s="465"/>
      <c r="AG16" s="465"/>
      <c r="AH16" s="80"/>
      <c r="AI16" s="80"/>
    </row>
    <row r="17" spans="2:35" ht="18.600000000000001" customHeight="1" thickTop="1" thickBot="1" x14ac:dyDescent="0.3">
      <c r="B17" s="86" t="str">
        <f t="shared" si="3"/>
        <v/>
      </c>
      <c r="C17" s="91" t="str">
        <f>IFERROR(VLOOKUP(B17,'إختيار المقررات'!$BL$5:$BM$54,2,0),"")</f>
        <v/>
      </c>
      <c r="D17" s="410" t="str">
        <f>IFERROR(VLOOKUP(B17,'إختيار المقررات'!$BL$5:$BN$54,3,0),"")</f>
        <v/>
      </c>
      <c r="E17" s="410"/>
      <c r="F17" s="410"/>
      <c r="G17" s="410"/>
      <c r="H17" s="88" t="str">
        <f>IFERROR(VLOOKUP(D17,'إختيار المقررات'!$K$9:$T$28,9,0),"")</f>
        <v/>
      </c>
      <c r="I17" s="89" t="str">
        <f>IFERROR(IF(VLOOKUP(D17,'إختيار المقررات'!$K$9:$T$28,10,0)=0,"",VLOOKUP(D17,'إختيار المقررات'!$K$9:$T$28,10,0)),"")</f>
        <v/>
      </c>
      <c r="J17" s="86" t="str">
        <f t="shared" si="4"/>
        <v/>
      </c>
      <c r="K17" s="87" t="str">
        <f>IFERROR(VLOOKUP(J17,'إختيار المقررات'!$BL$5:$BM$54,2,0),"")</f>
        <v/>
      </c>
      <c r="L17" s="410" t="str">
        <f>IFERROR(VLOOKUP(J17,'إختيار المقررات'!$BL$5:$BN$54,3,0),"")</f>
        <v/>
      </c>
      <c r="M17" s="410"/>
      <c r="N17" s="410"/>
      <c r="O17" s="410"/>
      <c r="P17" s="90" t="str">
        <f>IFERROR(VLOOKUP(L17,'إختيار المقررات'!$K$9:$T$28,9,0),"")</f>
        <v/>
      </c>
      <c r="Q17" s="89" t="str">
        <f>IFERROR(IF(VLOOKUP(L17,'إختيار المقررات'!$K$9:$T$28,10,0)=0,"",VLOOKUP(L17,'إختيار المقررات'!$K$9:$T$28,10,0)),"")</f>
        <v/>
      </c>
      <c r="R17" s="111"/>
      <c r="S17" s="12"/>
      <c r="T17" s="12"/>
      <c r="U17" s="2"/>
      <c r="V17" s="28" t="str">
        <f>IFERROR(SMALL('إختيار المقررات'!$F$9:$F$27,'إختيار المقررات'!BL12),"")</f>
        <v/>
      </c>
      <c r="W17" s="28" t="str">
        <f>IFERROR(SMALL('إختيار المقررات'!$BK$6:$BK$52,'إختيار المقررات'!BL12),"")</f>
        <v/>
      </c>
      <c r="X17" s="1">
        <v>15</v>
      </c>
      <c r="Y17" s="1" t="e">
        <f t="shared" si="0"/>
        <v>#N/A</v>
      </c>
      <c r="Z17" s="1" t="e">
        <f>IF(LEN(H6)&lt;2,F6,"")</f>
        <v>#N/A</v>
      </c>
      <c r="AA17" s="1" t="str">
        <f t="shared" si="1"/>
        <v/>
      </c>
      <c r="AC17" s="80"/>
      <c r="AD17" s="80"/>
      <c r="AE17" s="465" t="str">
        <f t="shared" si="2"/>
        <v/>
      </c>
      <c r="AF17" s="465"/>
      <c r="AG17" s="465"/>
      <c r="AH17" s="80"/>
      <c r="AI17" s="80"/>
    </row>
    <row r="18" spans="2:35" ht="18.600000000000001" customHeight="1" thickTop="1" thickBot="1" x14ac:dyDescent="0.3">
      <c r="B18" s="86" t="str">
        <f t="shared" si="3"/>
        <v/>
      </c>
      <c r="C18" s="91" t="str">
        <f>IFERROR(VLOOKUP(B18,'إختيار المقررات'!$BL$5:$BM$54,2,0),"")</f>
        <v/>
      </c>
      <c r="D18" s="410" t="str">
        <f>IFERROR(VLOOKUP(B18,'إختيار المقررات'!$BL$5:$BN$54,3,0),"")</f>
        <v/>
      </c>
      <c r="E18" s="410"/>
      <c r="F18" s="410"/>
      <c r="G18" s="410"/>
      <c r="H18" s="88" t="str">
        <f>IFERROR(VLOOKUP(D18,'إختيار المقررات'!$K$9:$T$28,9,0),"")</f>
        <v/>
      </c>
      <c r="I18" s="89" t="str">
        <f>IFERROR(IF(VLOOKUP(D18,'إختيار المقررات'!$K$9:$T$28,10,0)=0,"",VLOOKUP(D18,'إختيار المقررات'!$K$9:$T$28,10,0)),"")</f>
        <v/>
      </c>
      <c r="J18" s="86" t="str">
        <f t="shared" si="4"/>
        <v/>
      </c>
      <c r="K18" s="87" t="str">
        <f>IFERROR(VLOOKUP(J18,'إختيار المقررات'!$BL$5:$BM$54,2,0),"")</f>
        <v/>
      </c>
      <c r="L18" s="410" t="str">
        <f>IFERROR(VLOOKUP(J18,'إختيار المقررات'!$BL$5:$BN$54,3,0),"")</f>
        <v/>
      </c>
      <c r="M18" s="410"/>
      <c r="N18" s="410"/>
      <c r="O18" s="410"/>
      <c r="P18" s="90" t="str">
        <f>IFERROR(VLOOKUP(L18,'إختيار المقررات'!$K$9:$T$28,9,0),"")</f>
        <v/>
      </c>
      <c r="Q18" s="89" t="str">
        <f>IFERROR(IF(VLOOKUP(L18,'إختيار المقررات'!$K$9:$T$28,10,0)=0,"",VLOOKUP(L18,'إختيار المقررات'!$K$9:$T$28,10,0)),"")</f>
        <v/>
      </c>
      <c r="R18" s="111"/>
      <c r="S18" s="12"/>
      <c r="T18" s="12"/>
      <c r="U18" s="2"/>
      <c r="V18" s="28" t="str">
        <f>IFERROR(SMALL('إختيار المقررات'!$F$9:$F$27,'إختيار المقررات'!BL13),"")</f>
        <v/>
      </c>
      <c r="W18" s="28" t="str">
        <f>IFERROR(SMALL('إختيار المقررات'!$BK$6:$BK$52,'إختيار المقررات'!BL13),"")</f>
        <v/>
      </c>
      <c r="X18" s="1">
        <v>16</v>
      </c>
      <c r="Y18" s="1" t="e">
        <f t="shared" si="0"/>
        <v>#N/A</v>
      </c>
      <c r="Z18" s="1" t="e">
        <f>IF(LEN(K6)&lt;2,J6,"")</f>
        <v>#N/A</v>
      </c>
      <c r="AA18" s="1" t="str">
        <f t="shared" si="1"/>
        <v/>
      </c>
      <c r="AC18" s="80"/>
      <c r="AD18" s="80"/>
      <c r="AE18" s="465" t="str">
        <f t="shared" si="2"/>
        <v/>
      </c>
      <c r="AF18" s="465"/>
      <c r="AG18" s="465"/>
      <c r="AH18" s="80"/>
      <c r="AI18" s="80"/>
    </row>
    <row r="19" spans="2:35" ht="9.6" customHeight="1" thickTop="1" thickBot="1" x14ac:dyDescent="0.3">
      <c r="B19" s="441" t="e">
        <f>'إدخال البيانات'!A2</f>
        <v>#N/A</v>
      </c>
      <c r="C19" s="441"/>
      <c r="D19" s="441"/>
      <c r="E19" s="441"/>
      <c r="F19" s="441"/>
      <c r="G19" s="441"/>
      <c r="H19" s="441"/>
      <c r="I19" s="441"/>
      <c r="J19" s="441"/>
      <c r="K19" s="441"/>
      <c r="L19" s="441"/>
      <c r="M19" s="441"/>
      <c r="N19" s="441"/>
      <c r="O19" s="441"/>
      <c r="P19" s="441"/>
      <c r="Q19" s="441"/>
      <c r="R19" s="441"/>
      <c r="S19" s="12"/>
      <c r="T19" s="12"/>
      <c r="U19" s="2"/>
      <c r="V19" s="28" t="str">
        <f>IFERROR(SMALL('إختيار المقررات'!$F$9:$F$27,'إختيار المقررات'!BL14),"")</f>
        <v/>
      </c>
      <c r="W19" s="28" t="str">
        <f>IFERROR(SMALL('إختيار المقررات'!$BK$6:$BK$52,'إختيار المقررات'!BL14),"")</f>
        <v/>
      </c>
      <c r="X19" s="1">
        <v>17</v>
      </c>
      <c r="Y19" s="1" t="e">
        <f t="shared" si="0"/>
        <v>#N/A</v>
      </c>
      <c r="Z19" s="1" t="e">
        <f>IF(LEN(P6)&lt;2,N6,"")</f>
        <v>#N/A</v>
      </c>
      <c r="AA19" s="1" t="str">
        <f t="shared" si="1"/>
        <v/>
      </c>
      <c r="AC19" s="80"/>
      <c r="AD19" s="80"/>
      <c r="AE19" s="465" t="str">
        <f t="shared" si="2"/>
        <v/>
      </c>
      <c r="AF19" s="465"/>
      <c r="AG19" s="465"/>
      <c r="AH19" s="80"/>
      <c r="AI19" s="80"/>
    </row>
    <row r="20" spans="2:35" ht="9.6" customHeight="1" thickTop="1" thickBot="1" x14ac:dyDescent="0.3">
      <c r="B20" s="441"/>
      <c r="C20" s="441"/>
      <c r="D20" s="441"/>
      <c r="E20" s="441"/>
      <c r="F20" s="441"/>
      <c r="G20" s="441"/>
      <c r="H20" s="441"/>
      <c r="I20" s="441"/>
      <c r="J20" s="441"/>
      <c r="K20" s="441"/>
      <c r="L20" s="441"/>
      <c r="M20" s="441"/>
      <c r="N20" s="441"/>
      <c r="O20" s="441"/>
      <c r="P20" s="441"/>
      <c r="Q20" s="441"/>
      <c r="R20" s="441"/>
      <c r="S20" s="12"/>
      <c r="T20" s="12"/>
      <c r="U20" s="2"/>
      <c r="V20" s="28" t="str">
        <f>IFERROR(SMALL('إختيار المقررات'!$F$9:$F$27,'إختيار المقررات'!BL15),"")</f>
        <v/>
      </c>
      <c r="W20" s="28" t="str">
        <f>IFERROR(SMALL('إختيار المقررات'!$BK$6:$BK$52,'إختيار المقررات'!BL15),"")</f>
        <v/>
      </c>
      <c r="X20" s="1">
        <v>18</v>
      </c>
      <c r="Y20" s="1">
        <f t="shared" si="0"/>
        <v>18</v>
      </c>
      <c r="Z20" s="1" t="str">
        <f>IF(LEN(D7)&lt;2,B7,"")</f>
        <v>الموبايل:</v>
      </c>
      <c r="AA20" s="1" t="str">
        <f t="shared" si="1"/>
        <v/>
      </c>
      <c r="AC20" s="80"/>
      <c r="AD20" s="80"/>
      <c r="AE20" s="465" t="str">
        <f t="shared" si="2"/>
        <v/>
      </c>
      <c r="AF20" s="465"/>
      <c r="AG20" s="465"/>
      <c r="AH20" s="80"/>
      <c r="AI20" s="80"/>
    </row>
    <row r="21" spans="2:35" ht="22.95" customHeight="1" thickTop="1" thickBot="1" x14ac:dyDescent="0.3">
      <c r="B21" s="442"/>
      <c r="C21" s="442"/>
      <c r="D21" s="442"/>
      <c r="E21" s="442"/>
      <c r="F21" s="442"/>
      <c r="G21" s="442"/>
      <c r="H21" s="442"/>
      <c r="I21" s="442"/>
      <c r="J21" s="442"/>
      <c r="K21" s="442"/>
      <c r="L21" s="442"/>
      <c r="M21" s="442"/>
      <c r="N21" s="442"/>
      <c r="O21" s="442"/>
      <c r="P21" s="442"/>
      <c r="Q21" s="442"/>
      <c r="R21" s="442"/>
      <c r="S21" s="12"/>
      <c r="T21" s="12"/>
      <c r="U21" s="2"/>
      <c r="V21" s="28" t="str">
        <f>IFERROR(SMALL('إختيار المقررات'!$F$9:$F$27,'إختيار المقررات'!BL16),"")</f>
        <v/>
      </c>
      <c r="X21" s="1">
        <v>19</v>
      </c>
      <c r="Y21" s="1">
        <f t="shared" si="0"/>
        <v>19</v>
      </c>
      <c r="Z21" s="1" t="str">
        <f>IF(LEN(H7)&lt;2,F7,"")</f>
        <v>الهاتف:</v>
      </c>
      <c r="AA21" s="1" t="str">
        <f t="shared" si="1"/>
        <v/>
      </c>
      <c r="AC21" s="80"/>
      <c r="AD21" s="80"/>
      <c r="AE21" s="465" t="str">
        <f t="shared" si="2"/>
        <v/>
      </c>
      <c r="AF21" s="465"/>
      <c r="AG21" s="465"/>
      <c r="AH21" s="80"/>
      <c r="AI21" s="80"/>
    </row>
    <row r="22" spans="2:35" ht="12" customHeight="1" thickTop="1" x14ac:dyDescent="0.25">
      <c r="B22" s="492" t="s">
        <v>136</v>
      </c>
      <c r="C22" s="411"/>
      <c r="D22" s="411"/>
      <c r="E22" s="411"/>
      <c r="F22" s="109">
        <f>'إختيار المقررات'!AH16</f>
        <v>0</v>
      </c>
      <c r="G22" s="411" t="s">
        <v>137</v>
      </c>
      <c r="H22" s="411"/>
      <c r="I22" s="411"/>
      <c r="J22" s="411"/>
      <c r="K22" s="427">
        <f>'إختيار المقررات'!AH17</f>
        <v>0</v>
      </c>
      <c r="L22" s="427"/>
      <c r="M22" s="411" t="s">
        <v>139</v>
      </c>
      <c r="N22" s="411"/>
      <c r="O22" s="411"/>
      <c r="P22" s="411"/>
      <c r="Q22" s="427">
        <f>'إختيار المقررات'!AH18</f>
        <v>0</v>
      </c>
      <c r="R22" s="487"/>
      <c r="S22" s="13"/>
      <c r="V22" s="28" t="str">
        <f>IFERROR(SMALL('إختيار المقررات'!$F$9:$F$27,'إختيار المقررات'!BL17),"")</f>
        <v/>
      </c>
      <c r="X22" s="1">
        <v>20</v>
      </c>
      <c r="Y22" s="1">
        <f t="shared" si="0"/>
        <v>20</v>
      </c>
      <c r="Z22" s="1" t="str">
        <f>IF(LEN(K7)&lt;2,J7,"")</f>
        <v>العنوان :</v>
      </c>
      <c r="AC22" s="80"/>
      <c r="AD22" s="80"/>
      <c r="AE22" s="465" t="str">
        <f t="shared" si="2"/>
        <v/>
      </c>
      <c r="AF22" s="465"/>
      <c r="AG22" s="465"/>
      <c r="AH22" s="80"/>
      <c r="AI22" s="80"/>
    </row>
    <row r="23" spans="2:35" ht="12" customHeight="1" x14ac:dyDescent="0.25">
      <c r="B23" s="488" t="s">
        <v>103</v>
      </c>
      <c r="C23" s="489"/>
      <c r="D23" s="489"/>
      <c r="E23" s="490">
        <f>'إختيار المقررات'!D5</f>
        <v>0</v>
      </c>
      <c r="F23" s="490"/>
      <c r="G23" s="490"/>
      <c r="H23" s="490"/>
      <c r="I23" s="491"/>
      <c r="J23" s="92" t="s">
        <v>201</v>
      </c>
      <c r="K23" s="407" t="e">
        <f>'إختيار المقررات'!P5</f>
        <v>#N/A</v>
      </c>
      <c r="L23" s="407"/>
      <c r="M23" s="110" t="s">
        <v>105</v>
      </c>
      <c r="N23" s="419" t="e">
        <f>'إختيار المقررات'!V5</f>
        <v>#N/A</v>
      </c>
      <c r="O23" s="419"/>
      <c r="P23" s="93"/>
      <c r="Q23" s="93"/>
      <c r="R23" s="93"/>
      <c r="V23" s="28" t="str">
        <f>IFERROR(SMALL('إختيار المقررات'!$F$9:$F$27,'إختيار المقررات'!BL18),"")</f>
        <v/>
      </c>
      <c r="Y23" s="1" t="str">
        <f t="shared" si="0"/>
        <v/>
      </c>
      <c r="AC23" s="80"/>
      <c r="AD23" s="80"/>
      <c r="AE23" s="466"/>
      <c r="AF23" s="466"/>
      <c r="AG23" s="466"/>
      <c r="AH23" s="80"/>
      <c r="AI23" s="80"/>
    </row>
    <row r="24" spans="2:35" ht="12" customHeight="1" x14ac:dyDescent="0.25">
      <c r="B24" s="445" t="s">
        <v>122</v>
      </c>
      <c r="C24" s="446"/>
      <c r="D24" s="446"/>
      <c r="E24" s="457">
        <f>'إختيار المقررات'!AH9</f>
        <v>0</v>
      </c>
      <c r="F24" s="457"/>
      <c r="G24" s="458"/>
      <c r="H24" s="478" t="s">
        <v>126</v>
      </c>
      <c r="I24" s="471"/>
      <c r="J24" s="471"/>
      <c r="K24" s="481" t="e">
        <f>'إختيار المقررات'!AB5</f>
        <v>#N/A</v>
      </c>
      <c r="L24" s="482"/>
      <c r="M24" s="471" t="s">
        <v>202</v>
      </c>
      <c r="N24" s="471"/>
      <c r="O24" s="471" t="s">
        <v>203</v>
      </c>
      <c r="P24" s="471"/>
      <c r="Q24" s="471" t="s">
        <v>204</v>
      </c>
      <c r="R24" s="474"/>
      <c r="V24" s="28" t="str">
        <f>IFERROR(SMALL('إختيار المقررات'!$F$9:$F$27,'إختيار المقررات'!BL19),"")</f>
        <v/>
      </c>
      <c r="Y24" s="1" t="str">
        <f t="shared" si="0"/>
        <v/>
      </c>
      <c r="AC24" s="80"/>
      <c r="AD24" s="80"/>
      <c r="AE24" s="466"/>
      <c r="AF24" s="466"/>
      <c r="AG24" s="466"/>
      <c r="AH24" s="80"/>
      <c r="AI24" s="80"/>
    </row>
    <row r="25" spans="2:35" ht="12" customHeight="1" x14ac:dyDescent="0.25">
      <c r="B25" s="445" t="s">
        <v>205</v>
      </c>
      <c r="C25" s="446"/>
      <c r="D25" s="446"/>
      <c r="E25" s="430">
        <f>'إختيار المقررات'!AH10</f>
        <v>0</v>
      </c>
      <c r="F25" s="430"/>
      <c r="G25" s="431"/>
      <c r="H25" s="479"/>
      <c r="I25" s="472"/>
      <c r="J25" s="472"/>
      <c r="K25" s="483"/>
      <c r="L25" s="484"/>
      <c r="M25" s="472"/>
      <c r="N25" s="472"/>
      <c r="O25" s="472"/>
      <c r="P25" s="472"/>
      <c r="Q25" s="472"/>
      <c r="R25" s="475"/>
      <c r="V25" s="28" t="str">
        <f>IFERROR(SMALL('إختيار المقررات'!$F$9:$F$27,'إختيار المقررات'!BL20),"")</f>
        <v/>
      </c>
      <c r="Y25" s="1" t="str">
        <f t="shared" si="0"/>
        <v/>
      </c>
      <c r="AC25" s="80"/>
      <c r="AD25" s="80"/>
      <c r="AE25" s="466"/>
      <c r="AF25" s="466"/>
      <c r="AG25" s="466"/>
      <c r="AH25" s="80"/>
      <c r="AI25" s="80"/>
    </row>
    <row r="26" spans="2:35" ht="12" customHeight="1" x14ac:dyDescent="0.25">
      <c r="B26" s="495" t="s">
        <v>113</v>
      </c>
      <c r="C26" s="496"/>
      <c r="D26" s="496"/>
      <c r="E26" s="497" t="e">
        <f>'إختيار المقررات'!AH7</f>
        <v>#N/A</v>
      </c>
      <c r="F26" s="497"/>
      <c r="G26" s="498"/>
      <c r="H26" s="480"/>
      <c r="I26" s="473"/>
      <c r="J26" s="473"/>
      <c r="K26" s="485"/>
      <c r="L26" s="486"/>
      <c r="M26" s="472"/>
      <c r="N26" s="472"/>
      <c r="O26" s="472"/>
      <c r="P26" s="472"/>
      <c r="Q26" s="472"/>
      <c r="R26" s="475"/>
      <c r="AC26" s="80"/>
      <c r="AD26" s="80"/>
      <c r="AE26" s="466"/>
      <c r="AF26" s="466"/>
      <c r="AG26" s="466"/>
      <c r="AH26" s="80"/>
      <c r="AI26" s="80"/>
    </row>
    <row r="27" spans="2:35" ht="12" customHeight="1" x14ac:dyDescent="0.25">
      <c r="B27" s="445" t="s">
        <v>119</v>
      </c>
      <c r="C27" s="446"/>
      <c r="D27" s="446"/>
      <c r="E27" s="430" t="e">
        <f>'إختيار المقررات'!AH8</f>
        <v>#N/A</v>
      </c>
      <c r="F27" s="430"/>
      <c r="G27" s="431"/>
      <c r="H27" s="467" t="s">
        <v>129</v>
      </c>
      <c r="I27" s="468"/>
      <c r="J27" s="94">
        <f>'إختيار المقررات'!AH13</f>
        <v>0</v>
      </c>
      <c r="K27" s="94"/>
      <c r="L27" s="95"/>
      <c r="M27" s="472"/>
      <c r="N27" s="472"/>
      <c r="O27" s="472"/>
      <c r="P27" s="472"/>
      <c r="Q27" s="472"/>
      <c r="R27" s="475"/>
      <c r="V27" s="28" t="str">
        <f>IFERROR(SMALL('إختيار المقررات'!$U$20:$U$32,'إختيار المقررات'!V28),"")</f>
        <v/>
      </c>
      <c r="AC27" s="80"/>
      <c r="AD27" s="80"/>
      <c r="AE27" s="80"/>
      <c r="AF27" s="80"/>
      <c r="AG27" s="80"/>
      <c r="AH27" s="80"/>
      <c r="AI27" s="80"/>
    </row>
    <row r="28" spans="2:35" ht="12" customHeight="1" x14ac:dyDescent="0.25">
      <c r="B28" s="493" t="s">
        <v>206</v>
      </c>
      <c r="C28" s="494"/>
      <c r="D28" s="494"/>
      <c r="E28" s="400" t="e">
        <f>'إختيار المقررات'!AH12</f>
        <v>#N/A</v>
      </c>
      <c r="F28" s="400"/>
      <c r="G28" s="400"/>
      <c r="H28" s="96"/>
      <c r="I28" s="96"/>
      <c r="J28" s="97"/>
      <c r="K28" s="97"/>
      <c r="L28" s="98"/>
      <c r="M28" s="472"/>
      <c r="N28" s="472"/>
      <c r="O28" s="472"/>
      <c r="P28" s="472"/>
      <c r="Q28" s="472"/>
      <c r="R28" s="475"/>
      <c r="AC28" s="80"/>
      <c r="AD28" s="80"/>
      <c r="AE28" s="80"/>
      <c r="AF28" s="80"/>
      <c r="AG28" s="80"/>
      <c r="AH28" s="80"/>
      <c r="AI28" s="80"/>
    </row>
    <row r="29" spans="2:35" ht="12" customHeight="1" x14ac:dyDescent="0.25">
      <c r="B29" s="394" t="e">
        <f>'إختيار المقررات'!V12</f>
        <v>#N/A</v>
      </c>
      <c r="C29" s="395"/>
      <c r="D29" s="395"/>
      <c r="E29" s="395"/>
      <c r="F29" s="395"/>
      <c r="G29" s="395"/>
      <c r="H29" s="395"/>
      <c r="I29" s="395"/>
      <c r="J29" s="395"/>
      <c r="K29" s="395"/>
      <c r="L29" s="396"/>
      <c r="M29" s="472"/>
      <c r="N29" s="472"/>
      <c r="O29" s="472"/>
      <c r="P29" s="472"/>
      <c r="Q29" s="472"/>
      <c r="R29" s="475"/>
      <c r="V29" s="28" t="str">
        <f>IFERROR(SMALL('إختيار المقررات'!$U$20:$U$32,'إختيار المقررات'!V30),"")</f>
        <v/>
      </c>
      <c r="AC29" s="80"/>
      <c r="AD29" s="80"/>
      <c r="AE29" s="80"/>
      <c r="AF29" s="80"/>
      <c r="AG29" s="80"/>
      <c r="AH29" s="80"/>
      <c r="AI29" s="80"/>
    </row>
    <row r="30" spans="2:35" ht="12" customHeight="1" x14ac:dyDescent="0.25">
      <c r="B30" s="397" t="str">
        <f>'إختيار المقررات'!V13</f>
        <v/>
      </c>
      <c r="C30" s="398"/>
      <c r="D30" s="398"/>
      <c r="E30" s="398"/>
      <c r="F30" s="398"/>
      <c r="G30" s="398" t="str">
        <f>'إختيار المقررات'!V14</f>
        <v/>
      </c>
      <c r="H30" s="398"/>
      <c r="I30" s="398"/>
      <c r="J30" s="398"/>
      <c r="K30" s="398"/>
      <c r="L30" s="399"/>
      <c r="M30" s="472"/>
      <c r="N30" s="472"/>
      <c r="O30" s="472"/>
      <c r="P30" s="472"/>
      <c r="Q30" s="472"/>
      <c r="R30" s="475"/>
      <c r="AC30" s="80"/>
      <c r="AD30" s="80"/>
      <c r="AE30" s="80"/>
      <c r="AF30" s="80"/>
      <c r="AG30" s="80"/>
      <c r="AH30" s="80"/>
      <c r="AI30" s="80"/>
    </row>
    <row r="31" spans="2:35" ht="12" customHeight="1" x14ac:dyDescent="0.25">
      <c r="B31" s="397" t="str">
        <f>'إختيار المقررات'!V15</f>
        <v/>
      </c>
      <c r="C31" s="398"/>
      <c r="D31" s="398"/>
      <c r="E31" s="398"/>
      <c r="F31" s="398"/>
      <c r="G31" s="398" t="str">
        <f>'إختيار المقررات'!V16</f>
        <v/>
      </c>
      <c r="H31" s="398"/>
      <c r="I31" s="398"/>
      <c r="J31" s="398"/>
      <c r="K31" s="398"/>
      <c r="L31" s="399"/>
      <c r="M31" s="472"/>
      <c r="N31" s="472"/>
      <c r="O31" s="472"/>
      <c r="P31" s="472"/>
      <c r="Q31" s="472"/>
      <c r="R31" s="475"/>
      <c r="V31" s="28" t="str">
        <f>IFERROR(SMALL('إختيار المقررات'!$U$20:$U$32,'إختيار المقررات'!V31),"")</f>
        <v/>
      </c>
      <c r="AC31" s="80"/>
      <c r="AD31" s="80"/>
      <c r="AE31" s="80"/>
      <c r="AF31" s="80"/>
      <c r="AG31" s="80"/>
      <c r="AH31" s="80"/>
      <c r="AI31" s="80"/>
    </row>
    <row r="32" spans="2:35" ht="12" customHeight="1" x14ac:dyDescent="0.25">
      <c r="B32" s="469" t="str">
        <f>'إختيار المقررات'!V16</f>
        <v/>
      </c>
      <c r="C32" s="470"/>
      <c r="D32" s="470"/>
      <c r="E32" s="470"/>
      <c r="F32" s="470"/>
      <c r="G32" s="108"/>
      <c r="H32" s="108"/>
      <c r="I32" s="108"/>
      <c r="J32" s="108"/>
      <c r="K32" s="108"/>
      <c r="L32" s="99"/>
      <c r="M32" s="473"/>
      <c r="N32" s="473"/>
      <c r="O32" s="473"/>
      <c r="P32" s="473"/>
      <c r="Q32" s="473"/>
      <c r="R32" s="476"/>
      <c r="AC32" s="80"/>
      <c r="AD32" s="80"/>
      <c r="AE32" s="80"/>
      <c r="AF32" s="80"/>
      <c r="AG32" s="80"/>
      <c r="AH32" s="80"/>
      <c r="AI32" s="80"/>
    </row>
    <row r="33" spans="2:35" ht="17.25" customHeight="1" x14ac:dyDescent="0.25">
      <c r="B33" s="453" t="s">
        <v>207</v>
      </c>
      <c r="C33" s="454"/>
      <c r="D33" s="454"/>
      <c r="E33" s="454"/>
      <c r="F33" s="454"/>
      <c r="G33" s="454"/>
      <c r="H33" s="454"/>
      <c r="I33" s="454"/>
      <c r="J33" s="454"/>
      <c r="K33" s="454"/>
      <c r="L33" s="454"/>
      <c r="M33" s="454"/>
      <c r="N33" s="454"/>
      <c r="O33" s="454"/>
      <c r="P33" s="454"/>
      <c r="Q33" s="454"/>
      <c r="R33" s="455"/>
      <c r="V33" s="28" t="str">
        <f>IFERROR(SMALL('إختيار المقررات'!$U$20:$U$32,'إختيار المقررات'!V32),"")</f>
        <v/>
      </c>
      <c r="AC33" s="80"/>
      <c r="AD33" s="80"/>
      <c r="AE33" s="80"/>
      <c r="AF33" s="80"/>
      <c r="AG33" s="80"/>
      <c r="AH33" s="80"/>
      <c r="AI33" s="80"/>
    </row>
    <row r="34" spans="2:35" ht="16.5" customHeight="1" x14ac:dyDescent="0.25">
      <c r="B34" s="448" t="s">
        <v>208</v>
      </c>
      <c r="C34" s="448"/>
      <c r="D34" s="448"/>
      <c r="E34" s="448"/>
      <c r="F34" s="448"/>
      <c r="G34" s="448"/>
      <c r="H34" s="448"/>
      <c r="I34" s="448"/>
      <c r="J34" s="448"/>
      <c r="K34" s="448"/>
      <c r="L34" s="448"/>
      <c r="M34" s="448"/>
      <c r="N34" s="448"/>
      <c r="O34" s="448"/>
      <c r="P34" s="448"/>
      <c r="Q34" s="448"/>
      <c r="R34" s="448"/>
      <c r="AC34" s="80"/>
      <c r="AD34" s="80"/>
      <c r="AE34" s="80"/>
      <c r="AF34" s="80"/>
      <c r="AG34" s="80"/>
      <c r="AH34" s="80"/>
      <c r="AI34" s="80"/>
    </row>
    <row r="35" spans="2:35" ht="24" customHeight="1" x14ac:dyDescent="0.25">
      <c r="B35" s="449" t="s">
        <v>209</v>
      </c>
      <c r="C35" s="449"/>
      <c r="D35" s="449"/>
      <c r="E35" s="449"/>
      <c r="F35" s="448" t="e">
        <f>'إختيار المقررات'!AH14</f>
        <v>#N/A</v>
      </c>
      <c r="G35" s="448"/>
      <c r="H35" s="449" t="e">
        <f>IF(D4="أنثى","ليرة سورية فقط لا غير من الطالبة","ليرة سورية فقط لا غير من الطالب")</f>
        <v>#N/A</v>
      </c>
      <c r="I35" s="449"/>
      <c r="J35" s="449"/>
      <c r="K35" s="449"/>
      <c r="L35" s="449"/>
      <c r="M35" s="456" t="str">
        <f>H2</f>
        <v/>
      </c>
      <c r="N35" s="456"/>
      <c r="O35" s="456"/>
      <c r="P35" s="456"/>
      <c r="Q35" s="456"/>
      <c r="R35" s="456"/>
      <c r="AC35" s="80"/>
      <c r="AD35" s="80"/>
      <c r="AE35" s="80"/>
      <c r="AF35" s="80"/>
      <c r="AG35" s="80"/>
      <c r="AH35" s="80"/>
      <c r="AI35" s="80"/>
    </row>
    <row r="36" spans="2:35" ht="24" customHeight="1" x14ac:dyDescent="0.25">
      <c r="B36" s="449" t="e">
        <f>IF(D4="أنثى","رقمها الامتحاني","رقمه الامتحاني")</f>
        <v>#N/A</v>
      </c>
      <c r="C36" s="449"/>
      <c r="D36" s="449"/>
      <c r="E36" s="448">
        <f>D2</f>
        <v>0</v>
      </c>
      <c r="F36" s="448"/>
      <c r="G36" s="449" t="s">
        <v>210</v>
      </c>
      <c r="H36" s="449"/>
      <c r="I36" s="449"/>
      <c r="J36" s="449"/>
      <c r="K36" s="449"/>
      <c r="L36" s="449"/>
      <c r="M36" s="449"/>
      <c r="N36" s="449"/>
      <c r="O36" s="449"/>
      <c r="P36" s="449"/>
      <c r="Q36" s="449"/>
      <c r="R36" s="449"/>
      <c r="AC36" s="80"/>
      <c r="AD36" s="80"/>
      <c r="AE36" s="80"/>
      <c r="AF36" s="80"/>
      <c r="AG36" s="80"/>
      <c r="AH36" s="80"/>
      <c r="AI36" s="80"/>
    </row>
    <row r="37" spans="2:35" ht="10.5" customHeight="1" x14ac:dyDescent="0.25">
      <c r="B37" s="100"/>
      <c r="C37" s="112"/>
      <c r="D37" s="451"/>
      <c r="E37" s="451"/>
      <c r="F37" s="451"/>
      <c r="G37" s="451"/>
      <c r="H37" s="451"/>
      <c r="I37" s="101"/>
      <c r="J37" s="101"/>
      <c r="K37" s="100"/>
      <c r="L37" s="112"/>
      <c r="M37" s="451"/>
      <c r="N37" s="451"/>
      <c r="O37" s="451"/>
      <c r="P37" s="451"/>
      <c r="Q37" s="101"/>
      <c r="R37" s="101"/>
    </row>
    <row r="38" spans="2:35" ht="10.5" customHeight="1" x14ac:dyDescent="0.25">
      <c r="B38" s="102"/>
      <c r="C38" s="113"/>
      <c r="D38" s="452"/>
      <c r="E38" s="452"/>
      <c r="F38" s="452"/>
      <c r="G38" s="452"/>
      <c r="H38" s="452"/>
      <c r="I38" s="103"/>
      <c r="J38" s="103"/>
      <c r="K38" s="102"/>
      <c r="L38" s="113"/>
      <c r="M38" s="452"/>
      <c r="N38" s="452"/>
      <c r="O38" s="452"/>
      <c r="P38" s="452"/>
      <c r="Q38" s="103"/>
      <c r="R38" s="103"/>
    </row>
    <row r="39" spans="2:35" ht="21" customHeight="1" x14ac:dyDescent="0.25">
      <c r="B39" s="450" t="s">
        <v>134</v>
      </c>
      <c r="C39" s="450"/>
      <c r="D39" s="450"/>
      <c r="E39" s="450"/>
      <c r="F39" s="450"/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50"/>
      <c r="R39" s="450"/>
    </row>
    <row r="40" spans="2:35" ht="15.75" customHeight="1" x14ac:dyDescent="0.25">
      <c r="B40" s="447" t="s">
        <v>208</v>
      </c>
      <c r="C40" s="447"/>
      <c r="D40" s="447"/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</row>
    <row r="41" spans="2:35" ht="22.5" customHeight="1" x14ac:dyDescent="0.25">
      <c r="B41" s="449" t="s">
        <v>209</v>
      </c>
      <c r="C41" s="449"/>
      <c r="D41" s="449"/>
      <c r="E41" s="449"/>
      <c r="F41" s="448" t="e">
        <f>'إختيار المقررات'!AH15</f>
        <v>#N/A</v>
      </c>
      <c r="G41" s="448"/>
      <c r="H41" s="104" t="e">
        <f>H35</f>
        <v>#N/A</v>
      </c>
      <c r="I41" s="104"/>
      <c r="J41" s="104"/>
      <c r="K41" s="104"/>
      <c r="L41" s="456" t="str">
        <f>M35</f>
        <v/>
      </c>
      <c r="M41" s="456"/>
      <c r="N41" s="456"/>
      <c r="O41" s="456"/>
      <c r="P41" s="456"/>
      <c r="Q41" s="456"/>
      <c r="R41" s="456"/>
    </row>
    <row r="42" spans="2:35" ht="22.5" customHeight="1" x14ac:dyDescent="0.25">
      <c r="B42" s="443" t="e">
        <f>B36</f>
        <v>#N/A</v>
      </c>
      <c r="C42" s="443"/>
      <c r="D42" s="443"/>
      <c r="E42" s="444">
        <f>E36</f>
        <v>0</v>
      </c>
      <c r="F42" s="444"/>
      <c r="G42" s="443" t="s">
        <v>210</v>
      </c>
      <c r="H42" s="443"/>
      <c r="I42" s="443"/>
      <c r="J42" s="443"/>
      <c r="K42" s="443"/>
      <c r="L42" s="443"/>
      <c r="M42" s="443"/>
      <c r="N42" s="443"/>
      <c r="O42" s="443"/>
      <c r="P42" s="443"/>
      <c r="Q42" s="443"/>
      <c r="R42" s="443"/>
    </row>
    <row r="43" spans="2:35" ht="17.25" customHeight="1" x14ac:dyDescent="0.25"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</row>
    <row r="44" spans="2:35" ht="23.25" customHeight="1" thickBot="1" x14ac:dyDescent="0.3"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</row>
    <row r="45" spans="2:35" ht="20.25" customHeight="1" thickTop="1" x14ac:dyDescent="0.25">
      <c r="B45" s="32"/>
      <c r="C45" s="32"/>
      <c r="D45" s="32"/>
      <c r="E45" s="32"/>
      <c r="F45" s="32"/>
      <c r="I45" s="14"/>
      <c r="J45" s="14"/>
      <c r="K45" s="14"/>
      <c r="L45" s="14"/>
      <c r="P45" s="14"/>
      <c r="Q45" s="14"/>
      <c r="R45" s="14"/>
    </row>
    <row r="46" spans="2:35" ht="13.8" x14ac:dyDescent="0.25">
      <c r="B46" s="32"/>
      <c r="C46" s="32"/>
      <c r="D46" s="32"/>
      <c r="E46" s="32"/>
      <c r="F46" s="32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2:35" ht="7.5" customHeight="1" x14ac:dyDescent="0.25">
      <c r="B47" s="32"/>
      <c r="C47" s="32"/>
      <c r="D47" s="32"/>
      <c r="E47" s="32"/>
      <c r="F47" s="32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</sheetData>
  <sheetProtection algorithmName="SHA-512" hashValue="JCH1o7EkcDs6875ApC9F67aKNbr/0oQQMSi8eBUFJuC3Msq0VyKrqke+D+mYPIyGHjk7NUMbALrgslozlBnwxA==" saltValue="Tzx+kYVmkhWnlFktYWEVCg==" spinCount="100000" sheet="1" selectLockedCells="1" selectUnlockedCells="1"/>
  <mergeCells count="139">
    <mergeCell ref="B32:F32"/>
    <mergeCell ref="M24:N32"/>
    <mergeCell ref="O24:P32"/>
    <mergeCell ref="Q24:R32"/>
    <mergeCell ref="F1:R1"/>
    <mergeCell ref="H24:J26"/>
    <mergeCell ref="K24:L26"/>
    <mergeCell ref="AE15:AG15"/>
    <mergeCell ref="AE16:AG16"/>
    <mergeCell ref="AE17:AG17"/>
    <mergeCell ref="AE18:AG18"/>
    <mergeCell ref="Q22:R22"/>
    <mergeCell ref="L17:O17"/>
    <mergeCell ref="B23:D23"/>
    <mergeCell ref="E23:I23"/>
    <mergeCell ref="K23:L23"/>
    <mergeCell ref="N23:O23"/>
    <mergeCell ref="D18:G18"/>
    <mergeCell ref="L18:O18"/>
    <mergeCell ref="B22:E22"/>
    <mergeCell ref="B28:D28"/>
    <mergeCell ref="B26:D26"/>
    <mergeCell ref="E26:G26"/>
    <mergeCell ref="B27:D27"/>
    <mergeCell ref="G42:R42"/>
    <mergeCell ref="AD1:AH2"/>
    <mergeCell ref="AE3:AG3"/>
    <mergeCell ref="AE4:AG4"/>
    <mergeCell ref="AE5:AG5"/>
    <mergeCell ref="AE6:AG6"/>
    <mergeCell ref="AE7:AG7"/>
    <mergeCell ref="AE8:AG8"/>
    <mergeCell ref="AE9:AG9"/>
    <mergeCell ref="AE19:AG19"/>
    <mergeCell ref="AE20:AG20"/>
    <mergeCell ref="AE21:AG21"/>
    <mergeCell ref="AE22:AG22"/>
    <mergeCell ref="AE23:AG23"/>
    <mergeCell ref="AE24:AG24"/>
    <mergeCell ref="AE25:AG25"/>
    <mergeCell ref="AE26:AG26"/>
    <mergeCell ref="AE10:AG10"/>
    <mergeCell ref="AE11:AG11"/>
    <mergeCell ref="AE12:AG12"/>
    <mergeCell ref="AE13:AG13"/>
    <mergeCell ref="AE14:AG14"/>
    <mergeCell ref="H27:I27"/>
    <mergeCell ref="K22:L22"/>
    <mergeCell ref="B42:D42"/>
    <mergeCell ref="E42:F42"/>
    <mergeCell ref="B24:D24"/>
    <mergeCell ref="B40:R40"/>
    <mergeCell ref="B34:R34"/>
    <mergeCell ref="B35:E35"/>
    <mergeCell ref="F35:G35"/>
    <mergeCell ref="B39:R39"/>
    <mergeCell ref="B36:D36"/>
    <mergeCell ref="E36:F36"/>
    <mergeCell ref="G36:R36"/>
    <mergeCell ref="D37:H37"/>
    <mergeCell ref="B41:E41"/>
    <mergeCell ref="F41:G41"/>
    <mergeCell ref="M37:P37"/>
    <mergeCell ref="D38:H38"/>
    <mergeCell ref="M38:P38"/>
    <mergeCell ref="B33:R33"/>
    <mergeCell ref="M35:R35"/>
    <mergeCell ref="H35:L35"/>
    <mergeCell ref="L41:R41"/>
    <mergeCell ref="E24:G24"/>
    <mergeCell ref="B25:D25"/>
    <mergeCell ref="E25:G25"/>
    <mergeCell ref="E27:G27"/>
    <mergeCell ref="B7:C7"/>
    <mergeCell ref="F7:G7"/>
    <mergeCell ref="H7:I7"/>
    <mergeCell ref="K7:R7"/>
    <mergeCell ref="D10:I10"/>
    <mergeCell ref="L10:Q10"/>
    <mergeCell ref="D14:G14"/>
    <mergeCell ref="L14:O14"/>
    <mergeCell ref="D12:G12"/>
    <mergeCell ref="L12:O12"/>
    <mergeCell ref="D13:G13"/>
    <mergeCell ref="L13:O13"/>
    <mergeCell ref="D11:G11"/>
    <mergeCell ref="L11:O11"/>
    <mergeCell ref="B19:R21"/>
    <mergeCell ref="N6:O6"/>
    <mergeCell ref="K6:M6"/>
    <mergeCell ref="P6:R6"/>
    <mergeCell ref="F5:G5"/>
    <mergeCell ref="N5:O5"/>
    <mergeCell ref="B5:C5"/>
    <mergeCell ref="D5:E5"/>
    <mergeCell ref="H6:I6"/>
    <mergeCell ref="H5:I5"/>
    <mergeCell ref="K5:M5"/>
    <mergeCell ref="P5:R5"/>
    <mergeCell ref="P2:R2"/>
    <mergeCell ref="D3:E3"/>
    <mergeCell ref="H4:I4"/>
    <mergeCell ref="K2:L2"/>
    <mergeCell ref="H3:I3"/>
    <mergeCell ref="Q4:R4"/>
    <mergeCell ref="Q3:R3"/>
    <mergeCell ref="B3:C3"/>
    <mergeCell ref="N3:P3"/>
    <mergeCell ref="J3:L3"/>
    <mergeCell ref="F3:G3"/>
    <mergeCell ref="F4:G4"/>
    <mergeCell ref="N4:P4"/>
    <mergeCell ref="K4:M4"/>
    <mergeCell ref="D4:E4"/>
    <mergeCell ref="B4:C4"/>
    <mergeCell ref="B29:L29"/>
    <mergeCell ref="B30:F30"/>
    <mergeCell ref="G30:L30"/>
    <mergeCell ref="B31:F31"/>
    <mergeCell ref="G31:L31"/>
    <mergeCell ref="E28:G28"/>
    <mergeCell ref="B1:E1"/>
    <mergeCell ref="B2:C2"/>
    <mergeCell ref="D2:E2"/>
    <mergeCell ref="F2:G2"/>
    <mergeCell ref="H2:J2"/>
    <mergeCell ref="D6:E6"/>
    <mergeCell ref="B6:C6"/>
    <mergeCell ref="F6:G6"/>
    <mergeCell ref="D15:G15"/>
    <mergeCell ref="L15:O15"/>
    <mergeCell ref="D16:G16"/>
    <mergeCell ref="L16:O16"/>
    <mergeCell ref="D17:G17"/>
    <mergeCell ref="G22:J22"/>
    <mergeCell ref="M22:P22"/>
    <mergeCell ref="D7:E7"/>
    <mergeCell ref="B8:R9"/>
    <mergeCell ref="M2:N2"/>
  </mergeCells>
  <conditionalFormatting sqref="B38:R43 B46:R47">
    <cfRule type="expression" dxfId="182" priority="6">
      <formula>$J$27="لا"</formula>
    </cfRule>
  </conditionalFormatting>
  <conditionalFormatting sqref="AC1">
    <cfRule type="expression" dxfId="181" priority="3">
      <formula>AC1&lt;&gt;""</formula>
    </cfRule>
  </conditionalFormatting>
  <conditionalFormatting sqref="AD1:AH2">
    <cfRule type="expression" dxfId="180" priority="2">
      <formula>$AD$1&lt;&gt;""</formula>
    </cfRule>
  </conditionalFormatting>
  <conditionalFormatting sqref="AE3:AE26">
    <cfRule type="expression" dxfId="179" priority="1">
      <formula>AE3&lt;&gt;""</formula>
    </cfRule>
  </conditionalFormatting>
  <dataValidations count="3">
    <dataValidation allowBlank="1" showInputMessage="1" showErrorMessage="1" error="عليك ملء الحقل في صفحة ادخال البيانات_x000a_" sqref="H5:I5 K5:M5" xr:uid="{00000000-0002-0000-0300-000000000000}"/>
    <dataValidation allowBlank="1" showInputMessage="1" showErrorMessage="1" error="عليك ملء الحقل في صفحة ادخال البيانات" sqref="D7:E7" xr:uid="{00000000-0002-0000-0300-000001000000}"/>
    <dataValidation allowBlank="1" showInputMessage="1" showErrorMessage="1" error="_x000a_" sqref="F35:G35" xr:uid="{00000000-0002-0000-0300-000002000000}"/>
  </dataValidations>
  <printOptions horizontalCentered="1" verticalCentered="1"/>
  <pageMargins left="0" right="0" top="0" bottom="0" header="0" footer="0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3"/>
  <dimension ref="A1:EC5"/>
  <sheetViews>
    <sheetView showGridLines="0" rightToLeft="1" zoomScale="98" zoomScaleNormal="98" workbookViewId="0">
      <pane ySplit="4" topLeftCell="A5" activePane="bottomLeft" state="frozen"/>
      <selection pane="bottomLeft" activeCell="EC6" sqref="EC6"/>
    </sheetView>
  </sheetViews>
  <sheetFormatPr defaultColWidth="9" defaultRowHeight="13.8" x14ac:dyDescent="0.25"/>
  <cols>
    <col min="1" max="1" width="13.8984375" style="1" customWidth="1"/>
    <col min="2" max="2" width="15" style="1" bestFit="1" customWidth="1"/>
    <col min="3" max="5" width="9" style="1"/>
    <col min="6" max="6" width="11.3984375" style="1" bestFit="1" customWidth="1"/>
    <col min="7" max="7" width="9.8984375" style="1" bestFit="1" customWidth="1"/>
    <col min="8" max="8" width="13.8984375" style="1" bestFit="1" customWidth="1"/>
    <col min="9" max="9" width="9" style="1"/>
    <col min="10" max="10" width="11.59765625" style="1" bestFit="1" customWidth="1"/>
    <col min="11" max="12" width="9" style="1"/>
    <col min="13" max="14" width="12.3984375" style="1" bestFit="1" customWidth="1"/>
    <col min="15" max="18" width="9" style="1"/>
    <col min="19" max="19" width="10.09765625" style="1" bestFit="1" customWidth="1"/>
    <col min="20" max="21" width="3.3984375" style="18" customWidth="1"/>
    <col min="22" max="103" width="3.3984375" style="1" customWidth="1"/>
    <col min="104" max="107" width="10.8984375" style="1" customWidth="1"/>
    <col min="108" max="108" width="11" style="1" customWidth="1"/>
    <col min="109" max="109" width="10.8984375" style="1" customWidth="1"/>
    <col min="110" max="110" width="9.3984375" style="1" bestFit="1" customWidth="1"/>
    <col min="111" max="113" width="9.3984375" style="1" customWidth="1"/>
    <col min="114" max="114" width="11.3984375" style="1" bestFit="1" customWidth="1"/>
    <col min="115" max="115" width="5.09765625" style="1" bestFit="1" customWidth="1"/>
    <col min="116" max="116" width="8.8984375" style="1" bestFit="1" customWidth="1"/>
    <col min="117" max="117" width="9.3984375" style="1" bestFit="1" customWidth="1"/>
    <col min="118" max="118" width="9.3984375" style="1" customWidth="1"/>
    <col min="119" max="119" width="8.3984375" style="1" bestFit="1" customWidth="1"/>
    <col min="120" max="121" width="6.3984375" style="1" bestFit="1" customWidth="1"/>
    <col min="122" max="122" width="3.59765625" style="1" bestFit="1" customWidth="1"/>
    <col min="123" max="123" width="14.59765625" style="1" bestFit="1" customWidth="1"/>
    <col min="124" max="124" width="12.3984375" style="1" bestFit="1" customWidth="1"/>
    <col min="125" max="125" width="13.3984375" style="1" bestFit="1" customWidth="1"/>
    <col min="126" max="126" width="12.3984375" style="1" bestFit="1" customWidth="1"/>
    <col min="127" max="127" width="9" style="1"/>
    <col min="128" max="131" width="11.3984375" style="1" customWidth="1"/>
    <col min="132" max="132" width="9" style="1"/>
    <col min="133" max="133" width="30.3984375" style="1" customWidth="1"/>
    <col min="134" max="16384" width="9" style="1"/>
  </cols>
  <sheetData>
    <row r="1" spans="1:133" customFormat="1" ht="18" thickBot="1" x14ac:dyDescent="0.3">
      <c r="A1" s="120"/>
      <c r="B1" s="543">
        <v>9999</v>
      </c>
      <c r="C1" s="543" t="s">
        <v>211</v>
      </c>
      <c r="D1" s="540"/>
      <c r="E1" s="540"/>
      <c r="F1" s="540"/>
      <c r="G1" s="540"/>
      <c r="H1" s="540"/>
      <c r="I1" s="540"/>
      <c r="J1" s="540"/>
      <c r="K1" s="512" t="s">
        <v>95</v>
      </c>
      <c r="L1" s="566" t="s">
        <v>45</v>
      </c>
      <c r="M1" s="560" t="s">
        <v>100</v>
      </c>
      <c r="N1" s="560" t="s">
        <v>101</v>
      </c>
      <c r="O1" s="569" t="s">
        <v>35</v>
      </c>
      <c r="P1" s="540" t="s">
        <v>212</v>
      </c>
      <c r="Q1" s="540"/>
      <c r="R1" s="540"/>
      <c r="S1" s="564" t="s">
        <v>87</v>
      </c>
      <c r="T1" s="535" t="s">
        <v>213</v>
      </c>
      <c r="U1" s="536"/>
      <c r="V1" s="536"/>
      <c r="W1" s="536"/>
      <c r="X1" s="536"/>
      <c r="Y1" s="536"/>
      <c r="Z1" s="536"/>
      <c r="AA1" s="536"/>
      <c r="AB1" s="536"/>
      <c r="AC1" s="536"/>
      <c r="AD1" s="536"/>
      <c r="AE1" s="536"/>
      <c r="AF1" s="536"/>
      <c r="AG1" s="536"/>
      <c r="AH1" s="536"/>
      <c r="AI1" s="536"/>
      <c r="AJ1" s="536"/>
      <c r="AK1" s="536"/>
      <c r="AL1" s="536"/>
      <c r="AM1" s="536"/>
      <c r="AN1" s="536"/>
      <c r="AO1" s="536"/>
      <c r="AP1" s="535" t="s">
        <v>214</v>
      </c>
      <c r="AQ1" s="536"/>
      <c r="AR1" s="536"/>
      <c r="AS1" s="536"/>
      <c r="AT1" s="536"/>
      <c r="AU1" s="536"/>
      <c r="AV1" s="536"/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6"/>
      <c r="BJ1" s="536"/>
      <c r="BK1" s="536"/>
      <c r="BL1" s="535" t="s">
        <v>215</v>
      </c>
      <c r="BM1" s="536"/>
      <c r="BN1" s="536"/>
      <c r="BO1" s="536"/>
      <c r="BP1" s="536"/>
      <c r="BQ1" s="536"/>
      <c r="BR1" s="536"/>
      <c r="BS1" s="536"/>
      <c r="BT1" s="536"/>
      <c r="BU1" s="536"/>
      <c r="BV1" s="536"/>
      <c r="BW1" s="536"/>
      <c r="BX1" s="536"/>
      <c r="BY1" s="536"/>
      <c r="BZ1" s="536"/>
      <c r="CA1" s="536"/>
      <c r="CB1" s="536"/>
      <c r="CC1" s="536"/>
      <c r="CD1" s="536"/>
      <c r="CE1" s="536"/>
      <c r="CF1" s="535" t="s">
        <v>216</v>
      </c>
      <c r="CG1" s="536"/>
      <c r="CH1" s="536"/>
      <c r="CI1" s="536"/>
      <c r="CJ1" s="536"/>
      <c r="CK1" s="536"/>
      <c r="CL1" s="536"/>
      <c r="CM1" s="536"/>
      <c r="CN1" s="536"/>
      <c r="CO1" s="536"/>
      <c r="CP1" s="536"/>
      <c r="CQ1" s="536"/>
      <c r="CR1" s="536"/>
      <c r="CS1" s="536"/>
      <c r="CT1" s="536"/>
      <c r="CU1" s="536"/>
      <c r="CV1" s="536"/>
      <c r="CW1" s="536"/>
      <c r="CX1" s="536"/>
      <c r="CY1" s="536"/>
      <c r="CZ1" s="545" t="s">
        <v>217</v>
      </c>
      <c r="DA1" s="546"/>
      <c r="DB1" s="547"/>
      <c r="DC1" s="551"/>
      <c r="DD1" s="553" t="s">
        <v>218</v>
      </c>
      <c r="DE1" s="554"/>
      <c r="DF1" s="554"/>
      <c r="DG1" s="554"/>
      <c r="DH1" s="554"/>
      <c r="DI1" s="554"/>
      <c r="DJ1" s="554"/>
      <c r="DK1" s="554"/>
      <c r="DL1" s="557" t="s">
        <v>219</v>
      </c>
      <c r="DM1" s="558"/>
      <c r="DN1" s="558"/>
      <c r="DO1" s="559"/>
      <c r="DP1" s="557" t="s">
        <v>220</v>
      </c>
      <c r="DQ1" s="558"/>
      <c r="DR1" s="558"/>
      <c r="DS1" s="559"/>
      <c r="DU1" s="539" t="s">
        <v>221</v>
      </c>
      <c r="DV1" s="540"/>
      <c r="DW1" s="540"/>
      <c r="DX1" s="540"/>
      <c r="DY1" s="540"/>
      <c r="DZ1" s="540"/>
    </row>
    <row r="2" spans="1:133" customFormat="1" ht="18" thickBot="1" x14ac:dyDescent="0.3">
      <c r="A2" s="120"/>
      <c r="B2" s="120"/>
      <c r="C2" s="120"/>
      <c r="D2" s="540"/>
      <c r="E2" s="540"/>
      <c r="F2" s="540"/>
      <c r="G2" s="540"/>
      <c r="H2" s="540"/>
      <c r="I2" s="540"/>
      <c r="J2" s="540"/>
      <c r="K2" s="513"/>
      <c r="L2" s="567"/>
      <c r="M2" s="561"/>
      <c r="N2" s="561"/>
      <c r="O2" s="570"/>
      <c r="P2" s="540"/>
      <c r="Q2" s="540"/>
      <c r="R2" s="540"/>
      <c r="S2" s="564"/>
      <c r="T2" s="537" t="s">
        <v>222</v>
      </c>
      <c r="U2" s="528"/>
      <c r="V2" s="528"/>
      <c r="W2" s="528"/>
      <c r="X2" s="528"/>
      <c r="Y2" s="528"/>
      <c r="Z2" s="528"/>
      <c r="AA2" s="528"/>
      <c r="AB2" s="528"/>
      <c r="AC2" s="528"/>
      <c r="AD2" s="528"/>
      <c r="AE2" s="544"/>
      <c r="AF2" s="527" t="s">
        <v>223</v>
      </c>
      <c r="AG2" s="528"/>
      <c r="AH2" s="528"/>
      <c r="AI2" s="528"/>
      <c r="AJ2" s="528"/>
      <c r="AK2" s="528"/>
      <c r="AL2" s="528"/>
      <c r="AM2" s="528"/>
      <c r="AN2" s="528"/>
      <c r="AO2" s="528"/>
      <c r="AP2" s="537" t="s">
        <v>222</v>
      </c>
      <c r="AQ2" s="528"/>
      <c r="AR2" s="528"/>
      <c r="AS2" s="528"/>
      <c r="AT2" s="528"/>
      <c r="AU2" s="528"/>
      <c r="AV2" s="528"/>
      <c r="AW2" s="528"/>
      <c r="AX2" s="528"/>
      <c r="AY2" s="528"/>
      <c r="AZ2" s="528"/>
      <c r="BA2" s="544"/>
      <c r="BB2" s="527" t="s">
        <v>223</v>
      </c>
      <c r="BC2" s="528"/>
      <c r="BD2" s="528"/>
      <c r="BE2" s="528"/>
      <c r="BF2" s="528"/>
      <c r="BG2" s="528"/>
      <c r="BH2" s="528"/>
      <c r="BI2" s="528"/>
      <c r="BJ2" s="528"/>
      <c r="BK2" s="528"/>
      <c r="BL2" s="537" t="s">
        <v>222</v>
      </c>
      <c r="BM2" s="528"/>
      <c r="BN2" s="528"/>
      <c r="BO2" s="528"/>
      <c r="BP2" s="528"/>
      <c r="BQ2" s="528"/>
      <c r="BR2" s="528"/>
      <c r="BS2" s="528"/>
      <c r="BT2" s="528"/>
      <c r="BU2" s="528"/>
      <c r="BV2" s="527" t="s">
        <v>223</v>
      </c>
      <c r="BW2" s="528"/>
      <c r="BX2" s="528"/>
      <c r="BY2" s="528"/>
      <c r="BZ2" s="528"/>
      <c r="CA2" s="528"/>
      <c r="CB2" s="528"/>
      <c r="CC2" s="528"/>
      <c r="CD2" s="528"/>
      <c r="CE2" s="528"/>
      <c r="CF2" s="537" t="s">
        <v>222</v>
      </c>
      <c r="CG2" s="528"/>
      <c r="CH2" s="528"/>
      <c r="CI2" s="528"/>
      <c r="CJ2" s="528"/>
      <c r="CK2" s="528"/>
      <c r="CL2" s="528"/>
      <c r="CM2" s="528"/>
      <c r="CN2" s="528"/>
      <c r="CO2" s="528"/>
      <c r="CP2" s="527" t="s">
        <v>223</v>
      </c>
      <c r="CQ2" s="528"/>
      <c r="CR2" s="528"/>
      <c r="CS2" s="528"/>
      <c r="CT2" s="528"/>
      <c r="CU2" s="528"/>
      <c r="CV2" s="528"/>
      <c r="CW2" s="528"/>
      <c r="CX2" s="528"/>
      <c r="CY2" s="528"/>
      <c r="CZ2" s="548"/>
      <c r="DA2" s="549"/>
      <c r="DB2" s="550"/>
      <c r="DC2" s="552"/>
      <c r="DD2" s="555"/>
      <c r="DE2" s="556"/>
      <c r="DF2" s="556"/>
      <c r="DG2" s="556"/>
      <c r="DH2" s="556"/>
      <c r="DI2" s="556"/>
      <c r="DJ2" s="556"/>
      <c r="DK2" s="556"/>
      <c r="DL2" s="548"/>
      <c r="DM2" s="549"/>
      <c r="DN2" s="549"/>
      <c r="DO2" s="550"/>
      <c r="DP2" s="548"/>
      <c r="DQ2" s="549"/>
      <c r="DR2" s="549"/>
      <c r="DS2" s="550"/>
      <c r="DU2" s="539"/>
      <c r="DV2" s="540"/>
      <c r="DW2" s="540"/>
      <c r="DX2" s="540"/>
      <c r="DY2" s="540"/>
      <c r="DZ2" s="540"/>
    </row>
    <row r="3" spans="1:133" customFormat="1" ht="60.75" customHeight="1" thickBot="1" x14ac:dyDescent="0.3">
      <c r="A3" s="121" t="s">
        <v>80</v>
      </c>
      <c r="B3" s="122" t="s">
        <v>224</v>
      </c>
      <c r="C3" s="122" t="s">
        <v>225</v>
      </c>
      <c r="D3" s="122" t="s">
        <v>226</v>
      </c>
      <c r="E3" s="122" t="s">
        <v>53</v>
      </c>
      <c r="F3" s="123" t="s">
        <v>227</v>
      </c>
      <c r="G3" s="506" t="s">
        <v>32</v>
      </c>
      <c r="H3" s="124" t="s">
        <v>30</v>
      </c>
      <c r="I3" s="122" t="s">
        <v>55</v>
      </c>
      <c r="J3" s="122" t="s">
        <v>54</v>
      </c>
      <c r="K3" s="513"/>
      <c r="L3" s="567"/>
      <c r="M3" s="561"/>
      <c r="N3" s="561"/>
      <c r="O3" s="570"/>
      <c r="P3" s="562" t="s">
        <v>228</v>
      </c>
      <c r="Q3" s="562" t="s">
        <v>229</v>
      </c>
      <c r="R3" s="571" t="s">
        <v>99</v>
      </c>
      <c r="S3" s="564"/>
      <c r="T3" s="520" t="str">
        <f>'إختيار المقررات'!BN6</f>
        <v>أصول المحاسبة  (1)</v>
      </c>
      <c r="U3" s="521"/>
      <c r="V3" s="521" t="str">
        <f>'إختيار المقررات'!BN7</f>
        <v xml:space="preserve">الرياضيات المالية والادارية </v>
      </c>
      <c r="W3" s="521"/>
      <c r="X3" s="521" t="str">
        <f>'إختيار المقررات'!BN8</f>
        <v>مبادئ الادارة  (1)</v>
      </c>
      <c r="Y3" s="521"/>
      <c r="Z3" s="521" t="str">
        <f>'إختيار المقررات'!BN9</f>
        <v xml:space="preserve">المدخل الى القانون </v>
      </c>
      <c r="AA3" s="521"/>
      <c r="AB3" s="521" t="str">
        <f>'إختيار المقررات'!BN10</f>
        <v xml:space="preserve">تقنيات الحاسوب </v>
      </c>
      <c r="AC3" s="521"/>
      <c r="AD3" s="521" t="str">
        <f>'إختيار المقررات'!BN11</f>
        <v>اللغة الإنكليزية (1)</v>
      </c>
      <c r="AE3" s="538"/>
      <c r="AF3" s="510" t="str">
        <f>'إختيار المقررات'!BN13</f>
        <v>أصول المحاسبة (2)</v>
      </c>
      <c r="AG3" s="511"/>
      <c r="AH3" s="511" t="str">
        <f>'إختيار المقررات'!BN14</f>
        <v xml:space="preserve">اساليب كمية في الادارة </v>
      </c>
      <c r="AI3" s="511"/>
      <c r="AJ3" s="511" t="str">
        <f>'إختيار المقررات'!BN15</f>
        <v>مبادئ الادارة  (2)</v>
      </c>
      <c r="AK3" s="511"/>
      <c r="AL3" s="511" t="str">
        <f>'إختيار المقررات'!BN16</f>
        <v>دراسات تجارية باللغة الإنكليزية</v>
      </c>
      <c r="AM3" s="511"/>
      <c r="AN3" s="511" t="str">
        <f>'إختيار المقررات'!BN17</f>
        <v xml:space="preserve">اقتصاد كلي </v>
      </c>
      <c r="AO3" s="511"/>
      <c r="AP3" s="520" t="str">
        <f>'إختيار المقررات'!BN19</f>
        <v xml:space="preserve">محاسبة شركات الاشخاص </v>
      </c>
      <c r="AQ3" s="521"/>
      <c r="AR3" s="521" t="str">
        <f>'إختيار المقررات'!BN20</f>
        <v xml:space="preserve">ادارة مشتريات ومخازن </v>
      </c>
      <c r="AS3" s="521"/>
      <c r="AT3" s="521" t="str">
        <f>'إختيار المقررات'!BN21</f>
        <v xml:space="preserve">الادارة المالية </v>
      </c>
      <c r="AU3" s="521"/>
      <c r="AV3" s="521" t="str">
        <f>'إختيار المقررات'!BN22</f>
        <v xml:space="preserve">القانون التجاري </v>
      </c>
      <c r="AW3" s="521"/>
      <c r="AX3" s="521" t="str">
        <f>'إختيار المقررات'!BN23</f>
        <v>التمويل باللغة الإنكليزية</v>
      </c>
      <c r="AY3" s="521"/>
      <c r="AZ3" s="521" t="str">
        <f>'إختيار المقررات'!BN24</f>
        <v>اللغة الإنكليزية (2)</v>
      </c>
      <c r="BA3" s="538"/>
      <c r="BB3" s="510" t="str">
        <f>'إختيار المقررات'!BN26</f>
        <v xml:space="preserve">محاسبة شركات الاموال </v>
      </c>
      <c r="BC3" s="511"/>
      <c r="BD3" s="511" t="str">
        <f>'إختيار المقررات'!BN27</f>
        <v xml:space="preserve">المالية العامة </v>
      </c>
      <c r="BE3" s="511"/>
      <c r="BF3" s="511" t="str">
        <f>'إختيار المقررات'!BN28</f>
        <v xml:space="preserve">ادارة الانتاج </v>
      </c>
      <c r="BG3" s="511"/>
      <c r="BH3" s="511" t="str">
        <f>'إختيار المقررات'!BN29</f>
        <v xml:space="preserve">الاقتصاد الجزئي </v>
      </c>
      <c r="BI3" s="511"/>
      <c r="BJ3" s="511" t="str">
        <f>'إختيار المقررات'!BN30</f>
        <v xml:space="preserve">مبادئ الاحصاء </v>
      </c>
      <c r="BK3" s="511"/>
      <c r="BL3" s="520" t="str">
        <f>'إختيار المقررات'!BN32</f>
        <v>مبادئ التكاليف (1)</v>
      </c>
      <c r="BM3" s="521"/>
      <c r="BN3" s="521" t="str">
        <f>'إختيار المقررات'!BN33</f>
        <v xml:space="preserve">نظم المعلومات المحاسبية </v>
      </c>
      <c r="BO3" s="521"/>
      <c r="BP3" s="521" t="str">
        <f>'إختيار المقررات'!BN34</f>
        <v>محاسبة خاصة  (1)</v>
      </c>
      <c r="BQ3" s="521"/>
      <c r="BR3" s="521" t="str">
        <f>'إختيار المقررات'!BN35</f>
        <v xml:space="preserve">محاسبة منشات مالية </v>
      </c>
      <c r="BS3" s="521"/>
      <c r="BT3" s="521" t="str">
        <f>'إختيار المقررات'!BN36</f>
        <v xml:space="preserve">محاسبة حكومية </v>
      </c>
      <c r="BU3" s="521"/>
      <c r="BV3" s="510" t="str">
        <f>'إختيار المقررات'!BN38</f>
        <v>مبادئ التكاليف (2)</v>
      </c>
      <c r="BW3" s="511"/>
      <c r="BX3" s="511" t="str">
        <f>'إختيار المقررات'!BN39</f>
        <v>تحليل مالي باللغة الإنكليزية</v>
      </c>
      <c r="BY3" s="511"/>
      <c r="BZ3" s="511" t="str">
        <f>'إختيار المقررات'!BN40</f>
        <v>محاسبة خاصة (2)</v>
      </c>
      <c r="CA3" s="511"/>
      <c r="CB3" s="511" t="str">
        <f>'إختيار المقررات'!BN41</f>
        <v xml:space="preserve">نظرية المحاسبة </v>
      </c>
      <c r="CC3" s="511"/>
      <c r="CD3" s="511" t="str">
        <f>'إختيار المقررات'!BN42</f>
        <v xml:space="preserve">محاسبة ضريبية </v>
      </c>
      <c r="CE3" s="511"/>
      <c r="CF3" s="520" t="str">
        <f>'إختيار المقررات'!BN44</f>
        <v>تدقيق حسابات (1)</v>
      </c>
      <c r="CG3" s="521"/>
      <c r="CH3" s="521" t="str">
        <f>'إختيار المقررات'!BN45</f>
        <v xml:space="preserve">محاسبة ادارية </v>
      </c>
      <c r="CI3" s="521"/>
      <c r="CJ3" s="521" t="str">
        <f>'إختيار المقررات'!BN46</f>
        <v>محاسبة دولية باللغة الإنكليزية</v>
      </c>
      <c r="CK3" s="521"/>
      <c r="CL3" s="521" t="str">
        <f>'إختيار المقررات'!BN47</f>
        <v xml:space="preserve">برمجيات تطبيقية في المحاسبة </v>
      </c>
      <c r="CM3" s="521"/>
      <c r="CN3" s="521" t="str">
        <f>'إختيار المقررات'!BN48</f>
        <v xml:space="preserve">محاسبة زراعية </v>
      </c>
      <c r="CO3" s="521"/>
      <c r="CP3" s="510" t="str">
        <f>'إختيار المقررات'!BN50</f>
        <v>تدقيق حسابات (2)</v>
      </c>
      <c r="CQ3" s="511"/>
      <c r="CR3" s="511" t="str">
        <f>'إختيار المقررات'!BN51</f>
        <v xml:space="preserve">محاسبة متقدمة </v>
      </c>
      <c r="CS3" s="511"/>
      <c r="CT3" s="511" t="str">
        <f>'إختيار المقررات'!BN52</f>
        <v xml:space="preserve">محاسبة البترول </v>
      </c>
      <c r="CU3" s="511"/>
      <c r="CV3" s="511" t="str">
        <f>'إختيار المقررات'!BN53</f>
        <v xml:space="preserve">مشكلات محاسبية معاصرة </v>
      </c>
      <c r="CW3" s="511"/>
      <c r="CX3" s="511" t="str">
        <f>'إختيار المقررات'!BN54</f>
        <v>دراسات محاسبية باللغة الإنكليزية</v>
      </c>
      <c r="CY3" s="511"/>
      <c r="CZ3" s="518" t="s">
        <v>230</v>
      </c>
      <c r="DA3" s="516" t="s">
        <v>105</v>
      </c>
      <c r="DB3" s="529" t="s">
        <v>231</v>
      </c>
      <c r="DC3" s="501" t="s">
        <v>103</v>
      </c>
      <c r="DD3" s="526" t="s">
        <v>232</v>
      </c>
      <c r="DE3" s="531" t="s">
        <v>233</v>
      </c>
      <c r="DF3" s="503" t="s">
        <v>113</v>
      </c>
      <c r="DG3" s="503" t="s">
        <v>119</v>
      </c>
      <c r="DH3" s="503" t="s">
        <v>206</v>
      </c>
      <c r="DI3" s="503" t="s">
        <v>234</v>
      </c>
      <c r="DJ3" s="534" t="s">
        <v>132</v>
      </c>
      <c r="DK3" s="534" t="s">
        <v>134</v>
      </c>
      <c r="DL3" s="532" t="s">
        <v>235</v>
      </c>
      <c r="DM3" s="522" t="s">
        <v>236</v>
      </c>
      <c r="DN3" s="522" t="s">
        <v>237</v>
      </c>
      <c r="DO3" s="514" t="s">
        <v>238</v>
      </c>
      <c r="DP3" s="504" t="s">
        <v>91</v>
      </c>
      <c r="DQ3" s="508" t="s">
        <v>90</v>
      </c>
      <c r="DR3" s="508" t="s">
        <v>89</v>
      </c>
      <c r="DS3" s="499" t="s">
        <v>88</v>
      </c>
      <c r="DT3" s="499" t="s">
        <v>239</v>
      </c>
      <c r="DU3" s="539"/>
      <c r="DV3" s="540"/>
      <c r="DW3" s="540"/>
      <c r="DX3" s="540"/>
      <c r="DY3" s="540"/>
      <c r="DZ3" s="540"/>
    </row>
    <row r="4" spans="1:133" s="79" customFormat="1" ht="24.9" customHeight="1" thickBot="1" x14ac:dyDescent="0.3">
      <c r="A4" s="15" t="s">
        <v>80</v>
      </c>
      <c r="B4" s="16" t="s">
        <v>224</v>
      </c>
      <c r="C4" s="16" t="s">
        <v>225</v>
      </c>
      <c r="D4" s="16" t="s">
        <v>226</v>
      </c>
      <c r="E4" s="16" t="s">
        <v>53</v>
      </c>
      <c r="F4" s="17" t="s">
        <v>227</v>
      </c>
      <c r="G4" s="507"/>
      <c r="H4" s="16"/>
      <c r="I4" s="16" t="s">
        <v>55</v>
      </c>
      <c r="J4" s="16" t="s">
        <v>54</v>
      </c>
      <c r="K4" s="513"/>
      <c r="L4" s="568"/>
      <c r="M4" s="561"/>
      <c r="N4" s="561"/>
      <c r="O4" s="570"/>
      <c r="P4" s="563"/>
      <c r="Q4" s="563"/>
      <c r="R4" s="572"/>
      <c r="S4" s="565"/>
      <c r="T4" s="524">
        <v>1</v>
      </c>
      <c r="U4" s="525"/>
      <c r="V4" s="524">
        <v>2</v>
      </c>
      <c r="W4" s="525"/>
      <c r="X4" s="524">
        <v>3</v>
      </c>
      <c r="Y4" s="525"/>
      <c r="Z4" s="524">
        <v>4</v>
      </c>
      <c r="AA4" s="525"/>
      <c r="AB4" s="524">
        <v>5</v>
      </c>
      <c r="AC4" s="525"/>
      <c r="AD4" s="524">
        <v>102</v>
      </c>
      <c r="AE4" s="525"/>
      <c r="AF4" s="524">
        <v>6</v>
      </c>
      <c r="AG4" s="525"/>
      <c r="AH4" s="524">
        <v>7</v>
      </c>
      <c r="AI4" s="525"/>
      <c r="AJ4" s="524">
        <v>8</v>
      </c>
      <c r="AK4" s="525"/>
      <c r="AL4" s="524">
        <v>9</v>
      </c>
      <c r="AM4" s="525"/>
      <c r="AN4" s="524">
        <v>10</v>
      </c>
      <c r="AO4" s="525"/>
      <c r="AP4" s="524">
        <v>11</v>
      </c>
      <c r="AQ4" s="525"/>
      <c r="AR4" s="524">
        <v>12</v>
      </c>
      <c r="AS4" s="525"/>
      <c r="AT4" s="524">
        <v>13</v>
      </c>
      <c r="AU4" s="525"/>
      <c r="AV4" s="524">
        <v>14</v>
      </c>
      <c r="AW4" s="525"/>
      <c r="AX4" s="524">
        <v>15</v>
      </c>
      <c r="AY4" s="525"/>
      <c r="AZ4" s="524">
        <v>302</v>
      </c>
      <c r="BA4" s="525"/>
      <c r="BB4" s="524">
        <v>16</v>
      </c>
      <c r="BC4" s="525"/>
      <c r="BD4" s="524">
        <v>17</v>
      </c>
      <c r="BE4" s="525"/>
      <c r="BF4" s="524">
        <v>18</v>
      </c>
      <c r="BG4" s="525"/>
      <c r="BH4" s="524">
        <v>19</v>
      </c>
      <c r="BI4" s="525"/>
      <c r="BJ4" s="524">
        <v>20</v>
      </c>
      <c r="BK4" s="525"/>
      <c r="BL4" s="524">
        <v>21</v>
      </c>
      <c r="BM4" s="525"/>
      <c r="BN4" s="524">
        <v>22</v>
      </c>
      <c r="BO4" s="525"/>
      <c r="BP4" s="524">
        <v>23</v>
      </c>
      <c r="BQ4" s="525"/>
      <c r="BR4" s="524">
        <v>24</v>
      </c>
      <c r="BS4" s="525"/>
      <c r="BT4" s="524">
        <v>25</v>
      </c>
      <c r="BU4" s="525"/>
      <c r="BV4" s="524">
        <v>26</v>
      </c>
      <c r="BW4" s="525"/>
      <c r="BX4" s="524">
        <v>27</v>
      </c>
      <c r="BY4" s="525"/>
      <c r="BZ4" s="524">
        <v>28</v>
      </c>
      <c r="CA4" s="525"/>
      <c r="CB4" s="524">
        <v>29</v>
      </c>
      <c r="CC4" s="525"/>
      <c r="CD4" s="524">
        <v>30</v>
      </c>
      <c r="CE4" s="525"/>
      <c r="CF4" s="524">
        <v>31</v>
      </c>
      <c r="CG4" s="525"/>
      <c r="CH4" s="524">
        <v>32</v>
      </c>
      <c r="CI4" s="525"/>
      <c r="CJ4" s="524">
        <v>33</v>
      </c>
      <c r="CK4" s="525"/>
      <c r="CL4" s="524">
        <v>34</v>
      </c>
      <c r="CM4" s="525"/>
      <c r="CN4" s="524">
        <v>35</v>
      </c>
      <c r="CO4" s="525"/>
      <c r="CP4" s="524">
        <v>36</v>
      </c>
      <c r="CQ4" s="525"/>
      <c r="CR4" s="524">
        <v>37</v>
      </c>
      <c r="CS4" s="525"/>
      <c r="CT4" s="524">
        <v>38</v>
      </c>
      <c r="CU4" s="525"/>
      <c r="CV4" s="524">
        <v>39</v>
      </c>
      <c r="CW4" s="525"/>
      <c r="CX4" s="524">
        <v>40</v>
      </c>
      <c r="CY4" s="525"/>
      <c r="CZ4" s="519"/>
      <c r="DA4" s="517"/>
      <c r="DB4" s="530"/>
      <c r="DC4" s="502"/>
      <c r="DD4" s="526"/>
      <c r="DE4" s="531"/>
      <c r="DF4" s="503"/>
      <c r="DG4" s="503"/>
      <c r="DH4" s="503"/>
      <c r="DI4" s="503"/>
      <c r="DJ4" s="534"/>
      <c r="DK4" s="534"/>
      <c r="DL4" s="533"/>
      <c r="DM4" s="523"/>
      <c r="DN4" s="523"/>
      <c r="DO4" s="515"/>
      <c r="DP4" s="505"/>
      <c r="DQ4" s="509"/>
      <c r="DR4" s="509"/>
      <c r="DS4" s="500"/>
      <c r="DT4" s="500"/>
      <c r="DU4" s="541"/>
      <c r="DV4" s="542"/>
      <c r="DW4" s="542"/>
      <c r="DX4" s="542"/>
      <c r="DY4" s="542"/>
      <c r="DZ4" s="542"/>
      <c r="EC4" s="79" t="s">
        <v>240</v>
      </c>
    </row>
    <row r="5" spans="1:133" s="138" customFormat="1" ht="24.9" customHeight="1" x14ac:dyDescent="0.65">
      <c r="A5" s="125">
        <f>'إختيار المقررات'!D1</f>
        <v>0</v>
      </c>
      <c r="B5" s="125" t="str">
        <f>'إختيار المقررات'!J1</f>
        <v/>
      </c>
      <c r="C5" s="125" t="e">
        <f>'إختيار المقررات'!P1</f>
        <v>#N/A</v>
      </c>
      <c r="D5" s="125" t="e">
        <f>'إختيار المقررات'!V1</f>
        <v>#N/A</v>
      </c>
      <c r="E5" s="125" t="e">
        <f>'إختيار المقررات'!AH1</f>
        <v>#N/A</v>
      </c>
      <c r="F5" s="126" t="e">
        <f>'إختيار المقررات'!AB1</f>
        <v>#N/A</v>
      </c>
      <c r="G5" s="125" t="e">
        <f>'إختيار المقررات'!AB3</f>
        <v>#N/A</v>
      </c>
      <c r="H5" s="127" t="e">
        <f>'إختيار المقررات'!P3</f>
        <v>#N/A</v>
      </c>
      <c r="I5" s="125" t="e">
        <f>'إختيار المقررات'!D3</f>
        <v>#N/A</v>
      </c>
      <c r="J5" s="128" t="e">
        <f>'إختيار المقررات'!J3</f>
        <v>#N/A</v>
      </c>
      <c r="K5" s="129" t="str">
        <f>'إختيار المقررات'!V3</f>
        <v/>
      </c>
      <c r="L5" s="129" t="e">
        <f>'إختيار المقررات'!AH3</f>
        <v>#N/A</v>
      </c>
      <c r="M5" s="129">
        <f>'إختيار المقررات'!V4</f>
        <v>0</v>
      </c>
      <c r="N5" s="182">
        <f>'إختيار المقررات'!AB4</f>
        <v>0</v>
      </c>
      <c r="O5" s="128">
        <f>'إختيار المقررات'!AH4</f>
        <v>0</v>
      </c>
      <c r="P5" s="130" t="e">
        <f>'إختيار المقررات'!D4</f>
        <v>#N/A</v>
      </c>
      <c r="Q5" s="125" t="e">
        <f>'إختيار المقررات'!J4</f>
        <v>#N/A</v>
      </c>
      <c r="R5" s="128" t="e">
        <f>'إختيار المقررات'!P4</f>
        <v>#N/A</v>
      </c>
      <c r="S5" s="131" t="e">
        <f>'إختيار المقررات'!D2</f>
        <v>#N/A</v>
      </c>
      <c r="T5" s="132" t="str">
        <f>IFERROR(IF(OR(T3=الإستمارة!$D$11,T3=الإستمارة!$D$12,T3=الإستمارة!$D$13,T3=الإستمارة!$D$14,T3=الإستمارة!$D$15,T3=الإستمارة!$D$16,T3=الإستمارة!$D$17,T3=الإستمارة!$D$18),VLOOKUP(T3,الإستمارة!$D$11:$I$18,6,0),VLOOKUP(T3,الإستمارة!$L$11:$Q$18,6,0)),"")</f>
        <v/>
      </c>
      <c r="U5" s="133" t="e">
        <f>IF(VLOOKUP(T3,'إختيار المقررات'!$BN$5:$BR$54,5,0)="","",VLOOKUP(T3,'إختيار المقررات'!$BN$5:$BR$54,5,0))</f>
        <v>#N/A</v>
      </c>
      <c r="V5" s="132" t="str">
        <f>IFERROR(IF(OR(V3=الإستمارة!$D$11,V3=الإستمارة!$D$12,V3=الإستمارة!$D$13,V3=الإستمارة!$D$14,V3=الإستمارة!$D$15,V3=الإستمارة!$D$16,V3=الإستمارة!$D$17,V3=الإستمارة!$D$18),VLOOKUP(V3,الإستمارة!$D$11:$I$18,6,0),VLOOKUP(V3,الإستمارة!$L$11:$Q$18,6,0)),"")</f>
        <v/>
      </c>
      <c r="W5" s="133" t="e">
        <f>IF(VLOOKUP(V3,'إختيار المقررات'!$BN$5:$BR$54,5,0)="","",VLOOKUP(V3,'إختيار المقررات'!$BN$5:$BR$54,5,0))</f>
        <v>#N/A</v>
      </c>
      <c r="X5" s="132" t="str">
        <f>IFERROR(IF(OR(X3=الإستمارة!$D$11,X3=الإستمارة!$D$12,X3=الإستمارة!$D$13,X3=الإستمارة!$D$14,X3=الإستمارة!$D$15,X3=الإستمارة!$D$16,X3=الإستمارة!$D$17,X3=الإستمارة!$D$18),VLOOKUP(X3,الإستمارة!$D$11:$I$18,6,0),VLOOKUP(X3,الإستمارة!$L$11:$Q$18,6,0)),"")</f>
        <v/>
      </c>
      <c r="Y5" s="133" t="e">
        <f>IF(VLOOKUP(X3,'إختيار المقررات'!$BN$5:$BR$54,5,0)="","",VLOOKUP(X3,'إختيار المقررات'!$BN$5:$BR$54,5,0))</f>
        <v>#N/A</v>
      </c>
      <c r="Z5" s="132" t="str">
        <f>IFERROR(IF(OR(Z3=الإستمارة!$D$11,Z3=الإستمارة!$D$12,Z3=الإستمارة!$D$13,Z3=الإستمارة!$D$14,Z3=الإستمارة!$D$15,Z3=الإستمارة!$D$16,Z3=الإستمارة!$D$17,Z3=الإستمارة!$D$18),VLOOKUP(Z3,الإستمارة!$D$11:$I$18,6,0),VLOOKUP(Z3,الإستمارة!$L$11:$Q$18,6,0)),"")</f>
        <v/>
      </c>
      <c r="AA5" s="133" t="e">
        <f>IF(VLOOKUP(Z3,'إختيار المقررات'!$BN$5:$BR$54,5,0)="","",VLOOKUP(Z3,'إختيار المقررات'!$BN$5:$BR$54,5,0))</f>
        <v>#N/A</v>
      </c>
      <c r="AB5" s="132" t="str">
        <f>IFERROR(IF(OR(AB3=الإستمارة!$D$11,AB3=الإستمارة!$D$12,AB3=الإستمارة!$D$13,AB3=الإستمارة!$D$14,AB3=الإستمارة!$D$15,AB3=الإستمارة!$D$16,AB3=الإستمارة!$D$17,AB3=الإستمارة!$D$18),VLOOKUP(AB3,الإستمارة!$D$11:$I$18,6,0),VLOOKUP(AB3,الإستمارة!$L$11:$Q$18,6,0)),"")</f>
        <v/>
      </c>
      <c r="AC5" s="133" t="e">
        <f>IF(VLOOKUP(AB3,'إختيار المقررات'!$BN$5:$BR$54,5,0)="","",VLOOKUP(AB3,'إختيار المقررات'!$BN$5:$BR$54,5,0))</f>
        <v>#N/A</v>
      </c>
      <c r="AD5" s="132" t="str">
        <f>IFERROR(IF(OR(AD3=الإستمارة!$D$11,AD3=الإستمارة!$D$12,AD3=الإستمارة!$D$13,AD3=الإستمارة!$D$14,AD3=الإستمارة!$D$15,AD3=الإستمارة!$D$16,AD3=الإستمارة!$D$17,AD3=الإستمارة!$D$18),VLOOKUP(AD3,الإستمارة!$D$11:$I$18,6,0),VLOOKUP(AD3,الإستمارة!$L$11:$Q$18,6,0)),"")</f>
        <v/>
      </c>
      <c r="AE5" s="133" t="e">
        <f>IF(VLOOKUP(AD3,'إختيار المقررات'!$BN$5:$BR$54,5,0)="","",VLOOKUP(AD3,'إختيار المقررات'!$BN$5:$BR$54,5,0))</f>
        <v>#N/A</v>
      </c>
      <c r="AF5" s="134" t="str">
        <f>IFERROR(IF(OR(AF3=الإستمارة!$D$11,AF3=الإستمارة!$D$12,AF3=الإستمارة!$D$13,AF3=الإستمارة!$D$14,AF3=الإستمارة!$D$15,AF3=الإستمارة!$D$16,AF3=الإستمارة!$D$17,AF3=الإستمارة!$D$18),VLOOKUP(AF3,الإستمارة!$D$11:$I$18,6,0),VLOOKUP(AF3,الإستمارة!$L$11:$Q$18,6,0)),"")</f>
        <v/>
      </c>
      <c r="AG5" s="135" t="e">
        <f>IF(VLOOKUP(AF3,'إختيار المقررات'!$BN$5:$BR$54,5,0)="","",VLOOKUP(AF3,'إختيار المقررات'!$BN$5:$BR$54,5,0))</f>
        <v>#N/A</v>
      </c>
      <c r="AH5" s="136" t="str">
        <f>IFERROR(IF(OR(AH3=الإستمارة!$D$11,AH3=الإستمارة!$D$12,AH3=الإستمارة!$D$13,AH3=الإستمارة!$D$14,AH3=الإستمارة!$D$15,AH3=الإستمارة!$D$16,AH3=الإستمارة!$D$17,AH3=الإستمارة!$D$18),VLOOKUP(AH3,الإستمارة!$D$11:$I$18,6,0),VLOOKUP(AH3,الإستمارة!$L$11:$Q$18,6,0)),"")</f>
        <v/>
      </c>
      <c r="AI5" s="133" t="e">
        <f>IF(VLOOKUP(AH3,'إختيار المقررات'!$BN$5:$BR$54,5,0)="","",VLOOKUP(AH3,'إختيار المقررات'!$BN$5:$BR$54,5,0))</f>
        <v>#N/A</v>
      </c>
      <c r="AJ5" s="134" t="str">
        <f>IFERROR(IF(OR(AJ3=الإستمارة!$D$11,AJ3=الإستمارة!$D$12,AJ3=الإستمارة!$D$13,AJ3=الإستمارة!$D$14,AJ3=الإستمارة!$D$15,AJ3=الإستمارة!$D$16,AJ3=الإستمارة!$D$17,AJ3=الإستمارة!$D$18),VLOOKUP(AJ3,الإستمارة!$D$11:$I$18,6,0),VLOOKUP(AJ3,الإستمارة!$L$11:$Q$18,6,0)),"")</f>
        <v/>
      </c>
      <c r="AK5" s="133" t="e">
        <f>IF(VLOOKUP(AJ3,'إختيار المقررات'!$BN$5:$BR$54,5,0)="","",VLOOKUP(AJ3,'إختيار المقررات'!$BN$5:$BR$54,5,0))</f>
        <v>#N/A</v>
      </c>
      <c r="AL5" s="134" t="str">
        <f>IFERROR(IF(OR(AL3=الإستمارة!$D$11,AL3=الإستمارة!$D$12,AL3=الإستمارة!$D$13,AL3=الإستمارة!$D$14,AL3=الإستمارة!$D$15,AL3=الإستمارة!$D$16,AL3=الإستمارة!$D$17,AL3=الإستمارة!$D$18),VLOOKUP(AL3,الإستمارة!$D$11:$I$18,6,0),VLOOKUP(AL3,الإستمارة!$L$11:$Q$18,6,0)),"")</f>
        <v/>
      </c>
      <c r="AM5" s="133" t="e">
        <f>IF(VLOOKUP(AL3,'إختيار المقررات'!$BN$5:$BR$54,5,0)="","",VLOOKUP(AL3,'إختيار المقررات'!$BN$5:$BR$54,5,0))</f>
        <v>#N/A</v>
      </c>
      <c r="AN5" s="134" t="str">
        <f>IFERROR(IF(OR(AN3=الإستمارة!$D$11,AN3=الإستمارة!$D$12,AN3=الإستمارة!$D$13,AN3=الإستمارة!$D$14,AN3=الإستمارة!$D$15,AN3=الإستمارة!$D$16,AN3=الإستمارة!$D$17,AN3=الإستمارة!$D$18),VLOOKUP(AN3,الإستمارة!$D$11:$I$18,6,0),VLOOKUP(AN3,الإستمارة!$L$11:$Q$18,6,0)),"")</f>
        <v/>
      </c>
      <c r="AO5" s="133" t="e">
        <f>IF(VLOOKUP(AN3,'إختيار المقررات'!$BN$5:$BR$54,5,0)="","",VLOOKUP(AN3,'إختيار المقررات'!$BN$5:$BR$54,5,0))</f>
        <v>#N/A</v>
      </c>
      <c r="AP5" s="134" t="str">
        <f>IFERROR(IF(OR(AP3=الإستمارة!$D$11,AP3=الإستمارة!$D$12,AP3=الإستمارة!$D$13,AP3=الإستمارة!$D$14,AP3=الإستمارة!$D$15,AP3=الإستمارة!$D$16,AP3=الإستمارة!$D$17,AP3=الإستمارة!$D$18),VLOOKUP(AP3,الإستمارة!$D$11:$I$18,6,0),VLOOKUP(AP3,الإستمارة!$L$11:$Q$18,6,0)),"")</f>
        <v/>
      </c>
      <c r="AQ5" s="133" t="e">
        <f>IF(VLOOKUP(AP3,'إختيار المقررات'!$BN$5:$BR$54,5,0)="","",VLOOKUP(AP3,'إختيار المقررات'!$BN$5:$BR$54,5,0))</f>
        <v>#N/A</v>
      </c>
      <c r="AR5" s="134" t="str">
        <f>IFERROR(IF(OR(AR3=الإستمارة!$D$11,AR3=الإستمارة!$D$12,AR3=الإستمارة!$D$13,AR3=الإستمارة!$D$14,AR3=الإستمارة!$D$15,AR3=الإستمارة!$D$16,AR3=الإستمارة!$D$17,AR3=الإستمارة!$D$18),VLOOKUP(AR3,الإستمارة!$D$11:$I$18,6,0),VLOOKUP(AR3,الإستمارة!$L$11:$Q$18,6,0)),"")</f>
        <v/>
      </c>
      <c r="AS5" s="137" t="e">
        <f>IF(VLOOKUP(AR3,'إختيار المقررات'!$BN$5:$BR$54,5,0)="","",VLOOKUP(AR3,'إختيار المقررات'!$BN$5:$BR$54,5,0))</f>
        <v>#N/A</v>
      </c>
      <c r="AT5" s="132" t="str">
        <f>IFERROR(IF(OR(AT3=الإستمارة!$D$11,AT3=الإستمارة!$D$12,AT3=الإستمارة!$D$13,AT3=الإستمارة!$D$14,AT3=الإستمارة!$D$15,AT3=الإستمارة!$D$16,AT3=الإستمارة!$D$17,AT3=الإستمارة!$D$18),VLOOKUP(AT3,الإستمارة!$D$11:$I$18,6,0),VLOOKUP(AT3,الإستمارة!$L$11:$Q$18,6,0)),"")</f>
        <v/>
      </c>
      <c r="AU5" s="133" t="e">
        <f>IF(VLOOKUP(AT3,'إختيار المقررات'!$BN$5:$BR$54,5,0)="","",VLOOKUP(AT3,'إختيار المقررات'!$BN$5:$BR$54,5,0))</f>
        <v>#N/A</v>
      </c>
      <c r="AV5" s="134" t="str">
        <f>IFERROR(IF(OR(AV3=الإستمارة!$D$11,AV3=الإستمارة!$D$12,AV3=الإستمارة!$D$13,AV3=الإستمارة!$D$14,AV3=الإستمارة!$D$15,AV3=الإستمارة!$D$16,AV3=الإستمارة!$D$17,AV3=الإستمارة!$D$18),VLOOKUP(AV3,الإستمارة!$D$11:$I$18,6,0),VLOOKUP(AV3,الإستمارة!$L$11:$Q$18,6,0)),"")</f>
        <v/>
      </c>
      <c r="AW5" s="133" t="e">
        <f>IF(VLOOKUP(AV3,'إختيار المقررات'!$BN$5:$BR$54,5,0)="","",VLOOKUP(AV3,'إختيار المقررات'!$BN$5:$BR$54,5,0))</f>
        <v>#N/A</v>
      </c>
      <c r="AX5" s="133" t="str">
        <f>IFERROR(IF(OR(AX3=الإستمارة!$D$11,AX3=الإستمارة!$D$12,AX3=الإستمارة!$D$13,AX3=الإستمارة!$D$14,AX3=الإستمارة!$D$15,AX3=الإستمارة!$D$16,AX3=الإستمارة!$D$17,AX3=الإستمارة!$D$18),VLOOKUP(AX3,الإستمارة!$D$11:$I$18,6,0),VLOOKUP(AX3,الإستمارة!$L$11:$Q$18,6,0)),"")</f>
        <v/>
      </c>
      <c r="AY5" s="133" t="e">
        <f>IF(VLOOKUP(AX3,'إختيار المقررات'!$BN$5:$BR$54,5,0)="","",VLOOKUP(AX3,'إختيار المقررات'!$BN$5:$BR$54,5,0))</f>
        <v>#N/A</v>
      </c>
      <c r="AZ5" s="134" t="str">
        <f>IFERROR(IF(OR(AZ3=الإستمارة!$D$11,AZ3=الإستمارة!$D$12,AZ3=الإستمارة!$D$13,AZ3=الإستمارة!$D$14,AZ3=الإستمارة!$D$15,AZ3=الإستمارة!$D$16,AZ3=الإستمارة!$D$17,AZ3=الإستمارة!$D$18),VLOOKUP(AZ3,الإستمارة!$D$11:$I$18,6,0),VLOOKUP(AZ3,الإستمارة!$L$11:$Q$18,6,0)),"")</f>
        <v/>
      </c>
      <c r="BA5" s="133" t="e">
        <f>IF(VLOOKUP(AZ3,'إختيار المقررات'!$BN$5:$BR$54,5,0)="","",VLOOKUP(AZ3,'إختيار المقررات'!$BN$5:$BR$54,5,0))</f>
        <v>#N/A</v>
      </c>
      <c r="BB5" s="134" t="str">
        <f>IFERROR(IF(OR(BB3=الإستمارة!$D$11,BB3=الإستمارة!$D$12,BB3=الإستمارة!$D$13,BB3=الإستمارة!$D$14,BB3=الإستمارة!$D$15,BB3=الإستمارة!$D$16,BB3=الإستمارة!$D$17,BB3=الإستمارة!$D$18),VLOOKUP(BB3,الإستمارة!$D$11:$I$18,6,0),VLOOKUP(BB3,الإستمارة!$L$11:$Q$18,6,0)),"")</f>
        <v/>
      </c>
      <c r="BC5" s="133" t="e">
        <f>IF(VLOOKUP(BB3,'إختيار المقررات'!$BN$5:$BR$54,5,0)="","",VLOOKUP(BB3,'إختيار المقررات'!$BN$5:$BR$54,5,0))</f>
        <v>#N/A</v>
      </c>
      <c r="BD5" s="134" t="str">
        <f>IFERROR(IF(OR(BD3=الإستمارة!$D$11,BD3=الإستمارة!$D$12,BD3=الإستمارة!$D$13,BD3=الإستمارة!$D$14,BD3=الإستمارة!$D$15,BD3=الإستمارة!$D$16,BD3=الإستمارة!$D$17,BD3=الإستمارة!$D$18),VLOOKUP(BD3,الإستمارة!$D$11:$I$18,6,0),VLOOKUP(BD3,الإستمارة!$L$11:$Q$18,6,0)),"")</f>
        <v/>
      </c>
      <c r="BE5" s="133" t="e">
        <f>IF(VLOOKUP(BD3,'إختيار المقررات'!$BN$5:$BR$54,5,0)="","",VLOOKUP(BD3,'إختيار المقررات'!$BN$5:$BR$54,5,0))</f>
        <v>#N/A</v>
      </c>
      <c r="BF5" s="134" t="str">
        <f>IFERROR(IF(OR(BF3=الإستمارة!$D$11,BF3=الإستمارة!$D$12,BF3=الإستمارة!$D$13,BF3=الإستمارة!$D$14,BF3=الإستمارة!$D$15,BF3=الإستمارة!$D$16,BF3=الإستمارة!$D$17,BF3=الإستمارة!$D$18),VLOOKUP(BF3,الإستمارة!$D$11:$I$18,6,0),VLOOKUP(BF3,الإستمارة!$L$11:$Q$18,6,0)),"")</f>
        <v/>
      </c>
      <c r="BG5" s="135" t="e">
        <f>IF(VLOOKUP(BF3,'إختيار المقررات'!$BN$5:$BR$54,5,0)="","",VLOOKUP(BF3,'إختيار المقررات'!$BN$5:$BR$54,5,0))</f>
        <v>#N/A</v>
      </c>
      <c r="BH5" s="136" t="str">
        <f>IFERROR(IF(OR(BH3=الإستمارة!$D$11,BH3=الإستمارة!$D$12,BH3=الإستمارة!$D$13,BH3=الإستمارة!$D$14,BH3=الإستمارة!$D$15,BH3=الإستمارة!$D$16,BH3=الإستمارة!$D$17,BH3=الإستمارة!$D$18),VLOOKUP(BH3,الإستمارة!$D$11:$I$18,6,0),VLOOKUP(BH3,الإستمارة!$L$11:$Q$18,6,0)),"")</f>
        <v/>
      </c>
      <c r="BI5" s="133" t="e">
        <f>IF(VLOOKUP(BH3,'إختيار المقررات'!$BN$5:$BR$54,5,0)="","",VLOOKUP(BH3,'إختيار المقررات'!$BN$5:$BR$54,5,0))</f>
        <v>#N/A</v>
      </c>
      <c r="BJ5" s="134" t="str">
        <f>IFERROR(IF(OR(BJ3=الإستمارة!$D$11,BJ3=الإستمارة!$D$12,BJ3=الإستمارة!$D$13,BJ3=الإستمارة!$D$14,BJ3=الإستمارة!$D$15,BJ3=الإستمارة!$D$16,BJ3=الإستمارة!$D$17,BJ3=الإستمارة!$D$18),VLOOKUP(BJ3,الإستمارة!$D$11:$I$18,6,0),VLOOKUP(BJ3,الإستمارة!$L$11:$Q$18,6,0)),"")</f>
        <v/>
      </c>
      <c r="BK5" s="133" t="e">
        <f>IF(VLOOKUP(BJ3,'إختيار المقررات'!$BN$5:$BR$54,5,0)="","",VLOOKUP(BJ3,'إختيار المقررات'!$BN$5:$BR$54,5,0))</f>
        <v>#N/A</v>
      </c>
      <c r="BL5" s="134" t="str">
        <f>IFERROR(IF(OR(BL3=الإستمارة!$D$11,BL3=الإستمارة!$D$12,BL3=الإستمارة!$D$13,BL3=الإستمارة!$D$14,BL3=الإستمارة!$D$15,BL3=الإستمارة!$D$16,BL3=الإستمارة!$D$17,BL3=الإستمارة!$D$18),VLOOKUP(BL3,الإستمارة!$D$11:$I$18,6,0),VLOOKUP(BL3,الإستمارة!$L$11:$Q$18,6,0)),"")</f>
        <v/>
      </c>
      <c r="BM5" s="133" t="e">
        <f>IF(VLOOKUP(BL3,'إختيار المقررات'!$BN$5:$BR$54,5,0)="","",VLOOKUP(BL3,'إختيار المقررات'!$BN$5:$BR$54,5,0))</f>
        <v>#N/A</v>
      </c>
      <c r="BN5" s="134" t="str">
        <f>IFERROR(IF(OR(BN3=الإستمارة!$D$11,BN3=الإستمارة!$D$12,BN3=الإستمارة!$D$13,BN3=الإستمارة!$D$14,BN3=الإستمارة!$D$15,BN3=الإستمارة!$D$16,BN3=الإستمارة!$D$17,BN3=الإستمارة!$D$18),VLOOKUP(BN3,الإستمارة!$D$11:$I$18,6,0),VLOOKUP(BN3,الإستمارة!$L$11:$Q$18,6,0)),"")</f>
        <v/>
      </c>
      <c r="BO5" s="133" t="e">
        <f>IF(VLOOKUP(BN3,'إختيار المقررات'!$BN$5:$BR$54,5,0)="","",VLOOKUP(BN3,'إختيار المقررات'!$BN$5:$BR$54,5,0))</f>
        <v>#N/A</v>
      </c>
      <c r="BP5" s="134" t="str">
        <f>IFERROR(IF(OR(BP3=الإستمارة!$D$11,BP3=الإستمارة!$D$12,BP3=الإستمارة!$D$13,BP3=الإستمارة!$D$14,BP3=الإستمارة!$D$15,BP3=الإستمارة!$D$16,BP3=الإستمارة!$D$17,BP3=الإستمارة!$D$18),VLOOKUP(BP3,الإستمارة!$D$11:$I$18,6,0),VLOOKUP(BP3,الإستمارة!$L$11:$Q$18,6,0)),"")</f>
        <v/>
      </c>
      <c r="BQ5" s="133" t="e">
        <f>IF(VLOOKUP(BP3,'إختيار المقررات'!$BN$5:$BR$54,5,0)="","",VLOOKUP(BP3,'إختيار المقررات'!$BN$5:$BR$54,5,0))</f>
        <v>#N/A</v>
      </c>
      <c r="BR5" s="134" t="str">
        <f>IFERROR(IF(OR(BR3=الإستمارة!$D$11,BR3=الإستمارة!$D$12,BR3=الإستمارة!$D$13,BR3=الإستمارة!$D$14,BR3=الإستمارة!$D$15,BR3=الإستمارة!$D$16,BR3=الإستمارة!$D$17,BR3=الإستمارة!$D$18),VLOOKUP(BR3,الإستمارة!$D$11:$I$18,6,0),VLOOKUP(BR3,الإستمارة!$L$11:$Q$18,6,0)),"")</f>
        <v/>
      </c>
      <c r="BS5" s="137" t="e">
        <f>IF(VLOOKUP(BR3,'إختيار المقررات'!$BN$5:$BR$54,5,0)="","",VLOOKUP(BR3,'إختيار المقررات'!$BN$5:$BR$54,5,0))</f>
        <v>#N/A</v>
      </c>
      <c r="BT5" s="132" t="str">
        <f>IFERROR(IF(OR(BT3=الإستمارة!$D$11,BT3=الإستمارة!$D$12,BT3=الإستمارة!$D$13,BT3=الإستمارة!$D$14,BT3=الإستمارة!$D$15,BT3=الإستمارة!$D$16,BT3=الإستمارة!$D$17,BT3=الإستمارة!$D$18),VLOOKUP(BT3,الإستمارة!$D$11:$I$18,6,0),VLOOKUP(BT3,الإستمارة!$L$11:$Q$18,6,0)),"")</f>
        <v/>
      </c>
      <c r="BU5" s="133" t="e">
        <f>IF(VLOOKUP(BT3,'إختيار المقررات'!$BN$5:$BR$54,5,0)="","",VLOOKUP(BT3,'إختيار المقررات'!$BN$5:$BR$54,5,0))</f>
        <v>#N/A</v>
      </c>
      <c r="BV5" s="134" t="str">
        <f>IFERROR(IF(OR(BV3=الإستمارة!$D$11,BV3=الإستمارة!$D$12,BV3=الإستمارة!$D$13,BV3=الإستمارة!$D$14,BV3=الإستمارة!$D$15,BV3=الإستمارة!$D$16,BV3=الإستمارة!$D$17,BV3=الإستمارة!$D$18),VLOOKUP(BV3,الإستمارة!$D$11:$I$18,6,0),VLOOKUP(BV3,الإستمارة!$L$11:$Q$18,6,0)),"")</f>
        <v/>
      </c>
      <c r="BW5" s="133" t="e">
        <f>IF(VLOOKUP(BV3,'إختيار المقررات'!$BN$5:$BR$54,5,0)="","",VLOOKUP(BV3,'إختيار المقررات'!$BN$5:$BR$54,5,0))</f>
        <v>#N/A</v>
      </c>
      <c r="BX5" s="134" t="str">
        <f>IFERROR(IF(OR(BX3=الإستمارة!$D$11,BX3=الإستمارة!$D$12,BX3=الإستمارة!$D$13,BX3=الإستمارة!$D$14,BX3=الإستمارة!$D$15,BX3=الإستمارة!$D$16,BX3=الإستمارة!$D$17,BX3=الإستمارة!$D$18),VLOOKUP(BX3,الإستمارة!$D$11:$I$18,6,0),VLOOKUP(BX3,الإستمارة!$L$11:$Q$18,6,0)),"")</f>
        <v/>
      </c>
      <c r="BY5" s="133" t="e">
        <f>IF(VLOOKUP(BX3,'إختيار المقررات'!$BN$5:$BR$54,5,0)="","",VLOOKUP(BX3,'إختيار المقررات'!$BN$5:$BR$54,5,0))</f>
        <v>#N/A</v>
      </c>
      <c r="BZ5" s="134" t="str">
        <f>IFERROR(IF(OR(BZ3=الإستمارة!$D$11,BZ3=الإستمارة!$D$12,BZ3=الإستمارة!$D$13,BZ3=الإستمارة!$D$14,BZ3=الإستمارة!$D$15,BZ3=الإستمارة!$D$16,BZ3=الإستمارة!$D$17,BZ3=الإستمارة!$D$18),VLOOKUP(BZ3,الإستمارة!$D$11:$I$18,6,0),VLOOKUP(BZ3,الإستمارة!$L$11:$Q$18,6,0)),"")</f>
        <v/>
      </c>
      <c r="CA5" s="133" t="e">
        <f>IF(VLOOKUP(BZ3,'إختيار المقررات'!$BN$5:$BR$54,5,0)="","",VLOOKUP(BZ3,'إختيار المقررات'!$BN$5:$BR$54,5,0))</f>
        <v>#N/A</v>
      </c>
      <c r="CB5" s="134" t="str">
        <f>IFERROR(IF(OR(CB3=الإستمارة!$D$11,CB3=الإستمارة!$D$12,CB3=الإستمارة!$D$13,CB3=الإستمارة!$D$14,CB3=الإستمارة!$D$15,CB3=الإستمارة!$D$16,CB3=الإستمارة!$D$17,CB3=الإستمارة!$D$18),VLOOKUP(CB3,الإستمارة!$D$11:$I$18,6,0),VLOOKUP(CB3,الإستمارة!$L$11:$Q$18,6,0)),"")</f>
        <v/>
      </c>
      <c r="CC5" s="133" t="e">
        <f>IF(VLOOKUP(CB3,'إختيار المقررات'!$BN$5:$BR$54,5,0)="","",VLOOKUP(CB3,'إختيار المقررات'!$BN$5:$BR$54,5,0))</f>
        <v>#N/A</v>
      </c>
      <c r="CD5" s="134" t="str">
        <f>IFERROR(IF(OR(CD3=الإستمارة!$D$11,CD3=الإستمارة!$D$12,CD3=الإستمارة!$D$13,CD3=الإستمارة!$D$14,CD3=الإستمارة!$D$15,CD3=الإستمارة!$D$16,CD3=الإستمارة!$D$17,CD3=الإستمارة!$D$18),VLOOKUP(CD3,الإستمارة!$D$11:$I$18,6,0),VLOOKUP(CD3,الإستمارة!$L$11:$Q$18,6,0)),"")</f>
        <v/>
      </c>
      <c r="CE5" s="135" t="e">
        <f>IF(VLOOKUP(CD3,'إختيار المقررات'!$BN$5:$BR$54,5,0)="","",VLOOKUP(CD3,'إختيار المقررات'!$BN$5:$BR$54,5,0))</f>
        <v>#N/A</v>
      </c>
      <c r="CF5" s="136" t="str">
        <f>IFERROR(IF(OR(CF3=الإستمارة!$D$11,CF3=الإستمارة!$D$12,CF3=الإستمارة!$D$13,CF3=الإستمارة!$D$14,CF3=الإستمارة!$D$15,CF3=الإستمارة!$D$16,CF3=الإستمارة!$D$17,CF3=الإستمارة!$D$18),VLOOKUP(CF3,الإستمارة!$D$11:$I$18,6,0),VLOOKUP(CF3,الإستمارة!$L$11:$Q$18,6,0)),"")</f>
        <v/>
      </c>
      <c r="CG5" s="133" t="e">
        <f>IF(VLOOKUP(CF3,'إختيار المقررات'!$BN$5:$BR$54,5,0)="","",VLOOKUP(CF3,'إختيار المقررات'!$BN$5:$BR$54,5,0))</f>
        <v>#N/A</v>
      </c>
      <c r="CH5" s="134" t="str">
        <f>IFERROR(IF(OR(CH3=الإستمارة!$D$11,CH3=الإستمارة!$D$12,CH3=الإستمارة!$D$13,CH3=الإستمارة!$D$14,CH3=الإستمارة!$D$15,CH3=الإستمارة!$D$16,CH3=الإستمارة!$D$17,CH3=الإستمارة!$D$18),VLOOKUP(CH3,الإستمارة!$D$11:$I$18,6,0),VLOOKUP(CH3,الإستمارة!$L$11:$Q$18,6,0)),"")</f>
        <v/>
      </c>
      <c r="CI5" s="133" t="e">
        <f>IF(VLOOKUP(CH3,'إختيار المقررات'!$BN$5:$BR$54,5,0)="","",VLOOKUP(CH3,'إختيار المقررات'!$BN$5:$BR$54,5,0))</f>
        <v>#N/A</v>
      </c>
      <c r="CJ5" s="134" t="str">
        <f>IFERROR(IF(OR(CJ3=الإستمارة!$D$11,CJ3=الإستمارة!$D$12,CJ3=الإستمارة!$D$13,CJ3=الإستمارة!$D$14,CJ3=الإستمارة!$D$15,CJ3=الإستمارة!$D$16,CJ3=الإستمارة!$D$17,CJ3=الإستمارة!$D$18),VLOOKUP(CJ3,الإستمارة!$D$11:$I$18,6,0),VLOOKUP(CJ3,الإستمارة!$L$11:$Q$18,6,0)),"")</f>
        <v/>
      </c>
      <c r="CK5" s="133" t="e">
        <f>IF(VLOOKUP(CJ3,'إختيار المقررات'!$BN$5:$BR$54,5,0)="","",VLOOKUP(CJ3,'إختيار المقررات'!$BN$5:$BR$54,5,0))</f>
        <v>#N/A</v>
      </c>
      <c r="CL5" s="134" t="str">
        <f>IFERROR(IF(OR(CL3=الإستمارة!$D$11,CL3=الإستمارة!$D$12,CL3=الإستمارة!$D$13,CL3=الإستمارة!$D$14,CL3=الإستمارة!$D$15,CL3=الإستمارة!$D$16,CL3=الإستمارة!$D$17,CL3=الإستمارة!$D$18),VLOOKUP(CL3,الإستمارة!$D$11:$I$18,6,0),VLOOKUP(CL3,الإستمارة!$L$11:$Q$18,6,0)),"")</f>
        <v/>
      </c>
      <c r="CM5" s="133" t="e">
        <f>IF(VLOOKUP(CL3,'إختيار المقررات'!$BN$5:$BR$54,5,0)="","",VLOOKUP(CL3,'إختيار المقررات'!$BN$5:$BR$54,5,0))</f>
        <v>#N/A</v>
      </c>
      <c r="CN5" s="134" t="str">
        <f>IFERROR(IF(OR(CN3=الإستمارة!$D$11,CN3=الإستمارة!$D$12,CN3=الإستمارة!$D$13,CN3=الإستمارة!$D$14,CN3=الإستمارة!$D$15,CN3=الإستمارة!$D$16,CN3=الإستمارة!$D$17,CN3=الإستمارة!$D$18),VLOOKUP(CN3,الإستمارة!$D$11:$I$18,6,0),VLOOKUP(CN3,الإستمارة!$L$11:$Q$18,6,0)),"")</f>
        <v/>
      </c>
      <c r="CO5" s="133" t="e">
        <f>IF(VLOOKUP(CN3,'إختيار المقررات'!$BN$5:$BR$54,5,0)="","",VLOOKUP(CN3,'إختيار المقررات'!$BN$5:$BR$54,5,0))</f>
        <v>#N/A</v>
      </c>
      <c r="CP5" s="134" t="str">
        <f>IFERROR(IF(OR(CP3=الإستمارة!$D$11,CP3=الإستمارة!$D$12,CP3=الإستمارة!$D$13,CP3=الإستمارة!$D$14,CP3=الإستمارة!$D$15,CP3=الإستمارة!$D$16,CP3=الإستمارة!$D$17,CP3=الإستمارة!$D$18),VLOOKUP(CP3,الإستمارة!$D$11:$I$18,6,0),VLOOKUP(CP3,الإستمارة!$L$11:$Q$18,6,0)),"")</f>
        <v/>
      </c>
      <c r="CQ5" s="137" t="e">
        <f>IF(VLOOKUP(CP3,'إختيار المقررات'!$BN$5:$BR$54,5,0)="","",VLOOKUP(CP3,'إختيار المقررات'!$BN$5:$BR$54,5,0))</f>
        <v>#N/A</v>
      </c>
      <c r="CR5" s="132" t="str">
        <f>IFERROR(IF(OR(CR3=الإستمارة!$D$11,CR3=الإستمارة!$D$12,CR3=الإستمارة!$D$13,CR3=الإستمارة!$D$14,CR3=الإستمارة!$D$15,CR3=الإستمارة!$D$16,CR3=الإستمارة!$D$17,CR3=الإستمارة!$D$18),VLOOKUP(CR3,الإستمارة!$D$11:$I$18,6,0),VLOOKUP(CR3,الإستمارة!$L$11:$Q$18,6,0)),"")</f>
        <v/>
      </c>
      <c r="CS5" s="133" t="e">
        <f>IF(VLOOKUP(CR3,'إختيار المقررات'!$BN$5:$BR$54,5,0)="","",VLOOKUP(CR3,'إختيار المقررات'!$BN$5:$BR$54,5,0))</f>
        <v>#N/A</v>
      </c>
      <c r="CT5" s="134" t="str">
        <f>IFERROR(IF(OR(CT3=الإستمارة!$D$11,CT3=الإستمارة!$D$12,CT3=الإستمارة!$D$13,CT3=الإستمارة!$D$14,CT3=الإستمارة!$D$15,CT3=الإستمارة!$D$16,CT3=الإستمارة!$D$17,CT3=الإستمارة!$D$18),VLOOKUP(CT3,الإستمارة!$D$11:$I$18,6,0),VLOOKUP(CT3,الإستمارة!$L$11:$Q$18,6,0)),"")</f>
        <v/>
      </c>
      <c r="CU5" s="133" t="e">
        <f>IF(VLOOKUP(CT3,'إختيار المقررات'!$BN$5:$BR$54,5,0)="","",VLOOKUP(CT3,'إختيار المقررات'!$BN$5:$BR$54,5,0))</f>
        <v>#N/A</v>
      </c>
      <c r="CV5" s="134" t="str">
        <f>IFERROR(IF(OR(CV3=الإستمارة!$D$11,CV3=الإستمارة!$D$12,CV3=الإستمارة!$D$13,CV3=الإستمارة!$D$14,CV3=الإستمارة!$D$15,CV3=الإستمارة!$D$16,CV3=الإستمارة!$D$17,CV3=الإستمارة!$D$18),VLOOKUP(CV3,الإستمارة!$D$11:$I$18,6,0),VLOOKUP(CV3,الإستمارة!$L$11:$Q$18,6,0)),"")</f>
        <v/>
      </c>
      <c r="CW5" s="133" t="e">
        <f>IF(VLOOKUP(CV3,'إختيار المقررات'!$BN$5:$BR$54,5,0)="","",VLOOKUP(CV3,'إختيار المقررات'!$BN$5:$BR$54,5,0))</f>
        <v>#N/A</v>
      </c>
      <c r="CX5" s="134" t="str">
        <f>IFERROR(IF(OR(CX3=الإستمارة!$D$11,CX3=الإستمارة!$D$12,CX3=الإستمارة!$D$13,CX3=الإستمارة!$D$14,CX3=الإستمارة!$D$15,CX3=الإستمارة!$D$16,CX3=الإستمارة!$D$17,CX3=الإستمارة!$D$18),VLOOKUP(CX3,الإستمارة!$D$11:$I$18,6,0),VLOOKUP(CX3,الإستمارة!$L$11:$Q$18,6,0)),"")</f>
        <v/>
      </c>
      <c r="CY5" s="133" t="e">
        <f>IF(VLOOKUP(CX3,'إختيار المقررات'!$BN$5:$BR$54,5,0)="","",VLOOKUP(CX3,'إختيار المقررات'!$BN$5:$BR$54,5,0))</f>
        <v>#N/A</v>
      </c>
      <c r="CZ5" s="139" t="e">
        <f>'إختيار المقررات'!P5</f>
        <v>#N/A</v>
      </c>
      <c r="DA5" s="140" t="e">
        <f>'إختيار المقررات'!V5</f>
        <v>#N/A</v>
      </c>
      <c r="DB5" s="141" t="e">
        <f>'إختيار المقررات'!AB5</f>
        <v>#N/A</v>
      </c>
      <c r="DC5" s="142">
        <f>'إختيار المقررات'!D5</f>
        <v>0</v>
      </c>
      <c r="DD5" s="143">
        <f>'إختيار المقررات'!AH10</f>
        <v>0</v>
      </c>
      <c r="DE5" s="144">
        <f>'إختيار المقررات'!AH9</f>
        <v>0</v>
      </c>
      <c r="DF5" s="144" t="e">
        <f>'إختيار المقررات'!AH7</f>
        <v>#N/A</v>
      </c>
      <c r="DG5" s="144" t="e">
        <f>'إختيار المقررات'!AH8</f>
        <v>#N/A</v>
      </c>
      <c r="DH5" s="145" t="e">
        <f>'إختيار المقررات'!AH12</f>
        <v>#N/A</v>
      </c>
      <c r="DI5" s="144">
        <f>'إختيار المقررات'!AH13</f>
        <v>0</v>
      </c>
      <c r="DJ5" s="144" t="e">
        <f>'إختيار المقررات'!AH14</f>
        <v>#N/A</v>
      </c>
      <c r="DK5" s="144" t="e">
        <f>'إختيار المقررات'!AH15</f>
        <v>#N/A</v>
      </c>
      <c r="DL5" s="139">
        <f>'إختيار المقررات'!AH16</f>
        <v>0</v>
      </c>
      <c r="DM5" s="146">
        <f>'إختيار المقررات'!AH17</f>
        <v>0</v>
      </c>
      <c r="DN5" s="144">
        <f>'إختيار المقررات'!AH18</f>
        <v>0</v>
      </c>
      <c r="DO5" s="147">
        <f>SUM(DL5:DN5)</f>
        <v>0</v>
      </c>
      <c r="DP5" s="139">
        <f>'إختيار المقررات'!AB2</f>
        <v>0</v>
      </c>
      <c r="DQ5" s="140">
        <f>'إختيار المقررات'!V2</f>
        <v>0</v>
      </c>
      <c r="DR5" s="140">
        <f>'إختيار المقررات'!P2</f>
        <v>0</v>
      </c>
      <c r="DS5" s="147">
        <f>'إختيار المقررات'!G2</f>
        <v>0</v>
      </c>
      <c r="DT5" s="147" t="str">
        <f>'إختيار المقررات'!V10</f>
        <v>الإنكليزية</v>
      </c>
      <c r="DU5" s="147" t="str">
        <f>'إختيار المقررات'!V13</f>
        <v/>
      </c>
      <c r="DV5" s="147" t="str">
        <f>'إختيار المقررات'!V14</f>
        <v/>
      </c>
      <c r="DW5" s="147" t="str">
        <f>'إختيار المقررات'!V15</f>
        <v/>
      </c>
      <c r="DX5" s="147" t="str">
        <f>'إختيار المقررات'!V16</f>
        <v/>
      </c>
      <c r="DY5" s="147" t="str">
        <f>'إختيار المقررات'!V17</f>
        <v/>
      </c>
      <c r="DZ5" s="147" t="str">
        <f>'إختيار المقررات'!V18</f>
        <v/>
      </c>
      <c r="EA5" s="147" t="str">
        <f>'إختيار المقررات'!V19</f>
        <v/>
      </c>
      <c r="EB5" s="147" t="str">
        <f>'إختيار المقررات'!V20</f>
        <v/>
      </c>
      <c r="EC5" s="147" t="e">
        <f>'إدخال البيانات'!F1</f>
        <v>#N/A</v>
      </c>
    </row>
  </sheetData>
  <sheetProtection algorithmName="SHA-512" hashValue="EjPbfr5FJYfFENRdDUJI9VWtl+jrkIBy2bS00aRrSCkL5kkZxYFo0ohfoMloFGifOjfCuljK424J8delfCZklA==" saltValue="sV428Bs3xeP2QBPoaXFT1Q==" spinCount="100000" sheet="1" objects="1" scenarios="1"/>
  <mergeCells count="136">
    <mergeCell ref="B1:C1"/>
    <mergeCell ref="D1:J2"/>
    <mergeCell ref="T2:AE2"/>
    <mergeCell ref="AP2:BA2"/>
    <mergeCell ref="CZ1:DB2"/>
    <mergeCell ref="DC1:DC2"/>
    <mergeCell ref="DD1:DK2"/>
    <mergeCell ref="DL1:DO2"/>
    <mergeCell ref="DP1:DS2"/>
    <mergeCell ref="M1:M4"/>
    <mergeCell ref="P3:P4"/>
    <mergeCell ref="S1:S4"/>
    <mergeCell ref="P1:R2"/>
    <mergeCell ref="Q3:Q4"/>
    <mergeCell ref="L1:L4"/>
    <mergeCell ref="N1:N4"/>
    <mergeCell ref="O1:O4"/>
    <mergeCell ref="AN4:AO4"/>
    <mergeCell ref="R3:R4"/>
    <mergeCell ref="BN3:BO3"/>
    <mergeCell ref="BP3:BQ3"/>
    <mergeCell ref="T4:U4"/>
    <mergeCell ref="V4:W4"/>
    <mergeCell ref="X4:Y4"/>
    <mergeCell ref="DU1:DZ4"/>
    <mergeCell ref="DJ3:DJ4"/>
    <mergeCell ref="AV3:AW3"/>
    <mergeCell ref="AX3:AY3"/>
    <mergeCell ref="BD3:BE3"/>
    <mergeCell ref="BH3:BI3"/>
    <mergeCell ref="BB2:BK2"/>
    <mergeCell ref="AP1:BK1"/>
    <mergeCell ref="T1:AO1"/>
    <mergeCell ref="Z3:AA3"/>
    <mergeCell ref="AB3:AC3"/>
    <mergeCell ref="AD3:AE3"/>
    <mergeCell ref="AF3:AG3"/>
    <mergeCell ref="AH3:AI3"/>
    <mergeCell ref="T3:U3"/>
    <mergeCell ref="V3:W3"/>
    <mergeCell ref="X3:Y3"/>
    <mergeCell ref="BL2:BU2"/>
    <mergeCell ref="BR3:BS3"/>
    <mergeCell ref="BL3:BM3"/>
    <mergeCell ref="CJ3:CK3"/>
    <mergeCell ref="BV3:BW3"/>
    <mergeCell ref="BV4:BW4"/>
    <mergeCell ref="BX4:BY4"/>
    <mergeCell ref="BF3:BG3"/>
    <mergeCell ref="AF2:AO2"/>
    <mergeCell ref="AZ3:BA3"/>
    <mergeCell ref="AJ3:AK3"/>
    <mergeCell ref="AR3:AS3"/>
    <mergeCell ref="Z4:AA4"/>
    <mergeCell ref="AB4:AC4"/>
    <mergeCell ref="AD4:AE4"/>
    <mergeCell ref="AF4:AG4"/>
    <mergeCell ref="AH4:AI4"/>
    <mergeCell ref="AP4:AQ4"/>
    <mergeCell ref="AR4:AS4"/>
    <mergeCell ref="BB4:BC4"/>
    <mergeCell ref="BD4:BE4"/>
    <mergeCell ref="AJ4:AK4"/>
    <mergeCell ref="AL4:AM4"/>
    <mergeCell ref="CF1:CY1"/>
    <mergeCell ref="BL1:CE1"/>
    <mergeCell ref="AL3:AM3"/>
    <mergeCell ref="AT4:AU4"/>
    <mergeCell ref="CD3:CE3"/>
    <mergeCell ref="BV2:CE2"/>
    <mergeCell ref="CF2:CO2"/>
    <mergeCell ref="BN4:BO4"/>
    <mergeCell ref="BZ4:CA4"/>
    <mergeCell ref="BP4:BQ4"/>
    <mergeCell ref="BR4:BS4"/>
    <mergeCell ref="CJ4:CK4"/>
    <mergeCell ref="CL4:CM4"/>
    <mergeCell ref="CN4:CO4"/>
    <mergeCell ref="CP4:CQ4"/>
    <mergeCell ref="CR4:CS4"/>
    <mergeCell ref="CT4:CU4"/>
    <mergeCell ref="CV4:CW4"/>
    <mergeCell ref="AN3:AO3"/>
    <mergeCell ref="BF4:BG4"/>
    <mergeCell ref="BH4:BI4"/>
    <mergeCell ref="BJ4:BK4"/>
    <mergeCell ref="BL4:BM4"/>
    <mergeCell ref="BT3:BU3"/>
    <mergeCell ref="DD3:DD4"/>
    <mergeCell ref="DN3:DN4"/>
    <mergeCell ref="CP2:CY2"/>
    <mergeCell ref="BJ3:BK3"/>
    <mergeCell ref="DB3:DB4"/>
    <mergeCell ref="DE3:DE4"/>
    <mergeCell ref="CX4:CY4"/>
    <mergeCell ref="DL3:DL4"/>
    <mergeCell ref="CB4:CC4"/>
    <mergeCell ref="CD4:CE4"/>
    <mergeCell ref="CF4:CG4"/>
    <mergeCell ref="CH4:CI4"/>
    <mergeCell ref="DK3:DK4"/>
    <mergeCell ref="CH3:CI3"/>
    <mergeCell ref="CL3:CM3"/>
    <mergeCell ref="BX3:BY3"/>
    <mergeCell ref="BZ3:CA3"/>
    <mergeCell ref="CF3:CG3"/>
    <mergeCell ref="CT3:CU3"/>
    <mergeCell ref="CV3:CW3"/>
    <mergeCell ref="CN3:CO3"/>
    <mergeCell ref="CX3:CY3"/>
    <mergeCell ref="BT4:BU4"/>
    <mergeCell ref="CB3:CC3"/>
    <mergeCell ref="DS3:DS4"/>
    <mergeCell ref="DT3:DT4"/>
    <mergeCell ref="DC3:DC4"/>
    <mergeCell ref="DG3:DG4"/>
    <mergeCell ref="DH3:DH4"/>
    <mergeCell ref="DI3:DI4"/>
    <mergeCell ref="DP3:DP4"/>
    <mergeCell ref="G3:G4"/>
    <mergeCell ref="DR3:DR4"/>
    <mergeCell ref="BB3:BC3"/>
    <mergeCell ref="K1:K4"/>
    <mergeCell ref="DQ3:DQ4"/>
    <mergeCell ref="DO3:DO4"/>
    <mergeCell ref="CP3:CQ3"/>
    <mergeCell ref="CR3:CS3"/>
    <mergeCell ref="DA3:DA4"/>
    <mergeCell ref="CZ3:CZ4"/>
    <mergeCell ref="AP3:AQ3"/>
    <mergeCell ref="AT3:AU3"/>
    <mergeCell ref="DM3:DM4"/>
    <mergeCell ref="AV4:AW4"/>
    <mergeCell ref="AX4:AY4"/>
    <mergeCell ref="AZ4:BA4"/>
    <mergeCell ref="DF3:DF4"/>
  </mergeCells>
  <conditionalFormatting sqref="A1:A2">
    <cfRule type="duplicateValues" dxfId="178" priority="3"/>
  </conditionalFormatting>
  <conditionalFormatting sqref="A5">
    <cfRule type="duplicateValues" dxfId="177" priority="1"/>
    <cfRule type="duplicateValues" dxfId="176" priority="2"/>
  </conditionalFormatting>
  <hyperlinks>
    <hyperlink ref="B1:B2" r:id="rId1" location="'السجل العام'!A1" display="سجل المسجلين دراسات دوليه ودبلوماسيه.xlsm - 'السجل العام'!A1" xr:uid="{00000000-0004-0000-0400-000000000000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BM719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ColWidth="6.19921875" defaultRowHeight="18" customHeight="1" x14ac:dyDescent="0.25"/>
  <cols>
    <col min="1" max="1" width="6.69921875" style="237" customWidth="1"/>
    <col min="2" max="2" width="6.19921875" style="239"/>
    <col min="3" max="44" width="6.19921875" style="237"/>
    <col min="45" max="45" width="20.69921875" style="237" bestFit="1" customWidth="1"/>
    <col min="46" max="46" width="7.59765625" style="237" customWidth="1"/>
    <col min="47" max="16384" width="6.19921875" style="237"/>
  </cols>
  <sheetData>
    <row r="1" spans="1:65" ht="18" customHeight="1" x14ac:dyDescent="0.25">
      <c r="A1" s="237">
        <v>1</v>
      </c>
      <c r="B1" s="239">
        <v>2</v>
      </c>
      <c r="C1" s="237">
        <v>3</v>
      </c>
      <c r="D1" s="238">
        <v>4</v>
      </c>
      <c r="E1" s="237">
        <v>5</v>
      </c>
      <c r="F1" s="238">
        <v>6</v>
      </c>
      <c r="G1" s="237">
        <v>7</v>
      </c>
      <c r="H1" s="238">
        <v>8</v>
      </c>
      <c r="I1" s="237">
        <v>9</v>
      </c>
      <c r="J1" s="238">
        <v>10</v>
      </c>
      <c r="K1" s="237">
        <v>11</v>
      </c>
      <c r="L1" s="238">
        <v>12</v>
      </c>
      <c r="M1" s="237">
        <v>13</v>
      </c>
      <c r="N1" s="238">
        <v>14</v>
      </c>
      <c r="O1" s="237">
        <v>15</v>
      </c>
      <c r="P1" s="238">
        <v>16</v>
      </c>
      <c r="Q1" s="237">
        <v>17</v>
      </c>
      <c r="R1" s="238">
        <v>18</v>
      </c>
      <c r="S1" s="237">
        <v>19</v>
      </c>
      <c r="T1" s="238">
        <v>20</v>
      </c>
      <c r="U1" s="237">
        <v>21</v>
      </c>
      <c r="V1" s="238">
        <v>22</v>
      </c>
      <c r="W1" s="237">
        <v>23</v>
      </c>
      <c r="X1" s="238">
        <v>24</v>
      </c>
      <c r="Y1" s="237">
        <v>25</v>
      </c>
      <c r="Z1" s="238">
        <v>26</v>
      </c>
      <c r="AA1" s="237">
        <v>27</v>
      </c>
      <c r="AB1" s="238">
        <v>28</v>
      </c>
      <c r="AC1" s="237">
        <v>29</v>
      </c>
      <c r="AD1" s="238">
        <v>30</v>
      </c>
      <c r="AE1" s="237">
        <v>31</v>
      </c>
      <c r="AF1" s="238">
        <v>32</v>
      </c>
      <c r="AG1" s="237">
        <v>33</v>
      </c>
      <c r="AH1" s="238">
        <v>34</v>
      </c>
      <c r="AI1" s="237">
        <v>35</v>
      </c>
      <c r="AJ1" s="238">
        <v>36</v>
      </c>
      <c r="AK1" s="237">
        <v>37</v>
      </c>
      <c r="AL1" s="238">
        <v>38</v>
      </c>
      <c r="AM1" s="237">
        <v>39</v>
      </c>
      <c r="AN1" s="238">
        <v>40</v>
      </c>
      <c r="AO1" s="237">
        <v>41</v>
      </c>
      <c r="AP1" s="238">
        <v>42</v>
      </c>
      <c r="AQ1" s="237">
        <v>43</v>
      </c>
      <c r="AR1" s="238">
        <v>44</v>
      </c>
      <c r="AS1" s="237">
        <v>45</v>
      </c>
      <c r="AT1" s="238">
        <v>46</v>
      </c>
    </row>
    <row r="2" spans="1:65" ht="18" customHeight="1" x14ac:dyDescent="0.25">
      <c r="A2" s="242" t="s">
        <v>719</v>
      </c>
      <c r="B2" s="243" t="s">
        <v>87</v>
      </c>
      <c r="C2" s="244">
        <v>1</v>
      </c>
      <c r="D2" s="244">
        <v>2</v>
      </c>
      <c r="E2" s="244">
        <v>3</v>
      </c>
      <c r="F2" s="244">
        <v>4</v>
      </c>
      <c r="G2" s="244">
        <v>5</v>
      </c>
      <c r="H2" s="244">
        <v>102</v>
      </c>
      <c r="I2" s="244">
        <v>6</v>
      </c>
      <c r="J2" s="244">
        <v>7</v>
      </c>
      <c r="K2" s="244">
        <v>8</v>
      </c>
      <c r="L2" s="244">
        <v>9</v>
      </c>
      <c r="M2" s="244">
        <v>10</v>
      </c>
      <c r="N2" s="244">
        <v>11</v>
      </c>
      <c r="O2" s="244">
        <v>12</v>
      </c>
      <c r="P2" s="244">
        <v>13</v>
      </c>
      <c r="Q2" s="244">
        <v>14</v>
      </c>
      <c r="R2" s="244">
        <v>15</v>
      </c>
      <c r="S2" s="244">
        <v>302</v>
      </c>
      <c r="T2" s="244">
        <v>16</v>
      </c>
      <c r="U2" s="244">
        <v>17</v>
      </c>
      <c r="V2" s="244">
        <v>18</v>
      </c>
      <c r="W2" s="244">
        <v>19</v>
      </c>
      <c r="X2" s="244">
        <v>20</v>
      </c>
      <c r="Y2" s="244">
        <v>21</v>
      </c>
      <c r="Z2" s="244">
        <v>22</v>
      </c>
      <c r="AA2" s="244">
        <v>23</v>
      </c>
      <c r="AB2" s="244">
        <v>24</v>
      </c>
      <c r="AC2" s="244">
        <v>25</v>
      </c>
      <c r="AD2" s="244">
        <v>26</v>
      </c>
      <c r="AE2" s="244">
        <v>27</v>
      </c>
      <c r="AF2" s="244">
        <v>28</v>
      </c>
      <c r="AG2" s="244">
        <v>29</v>
      </c>
      <c r="AH2" s="244">
        <v>30</v>
      </c>
      <c r="AI2" s="244">
        <v>31</v>
      </c>
      <c r="AJ2" s="244">
        <v>32</v>
      </c>
      <c r="AK2" s="244">
        <v>33</v>
      </c>
      <c r="AL2" s="244">
        <v>34</v>
      </c>
      <c r="AM2" s="244">
        <v>35</v>
      </c>
      <c r="AN2" s="244">
        <v>36</v>
      </c>
      <c r="AO2" s="244">
        <v>37</v>
      </c>
      <c r="AP2" s="244">
        <v>38</v>
      </c>
      <c r="AQ2" s="244">
        <v>39</v>
      </c>
      <c r="AR2" s="244">
        <v>40</v>
      </c>
      <c r="AT2" s="237" t="s">
        <v>1813</v>
      </c>
    </row>
    <row r="3" spans="1:65" s="245" customFormat="1" ht="13.8" x14ac:dyDescent="0.25">
      <c r="A3" s="241">
        <v>401716</v>
      </c>
      <c r="B3" s="241" t="s">
        <v>143</v>
      </c>
      <c r="C3" s="241"/>
      <c r="D3" s="241"/>
      <c r="E3" s="241"/>
      <c r="F3" s="241"/>
      <c r="G3" s="241"/>
      <c r="H3" s="241"/>
      <c r="I3" s="241"/>
      <c r="J3" s="241"/>
      <c r="K3" s="241"/>
      <c r="L3" s="241" t="s">
        <v>153</v>
      </c>
      <c r="M3" s="241"/>
      <c r="N3" s="241"/>
      <c r="O3" s="241"/>
      <c r="P3" s="241" t="s">
        <v>153</v>
      </c>
      <c r="Q3" s="241"/>
      <c r="R3" s="241" t="s">
        <v>151</v>
      </c>
      <c r="S3" s="241"/>
      <c r="T3" s="241" t="s">
        <v>153</v>
      </c>
      <c r="U3" s="241"/>
      <c r="V3" s="241"/>
      <c r="W3" s="241" t="s">
        <v>151</v>
      </c>
      <c r="X3" s="241" t="s">
        <v>153</v>
      </c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</row>
    <row r="4" spans="1:65" s="245" customFormat="1" ht="13.8" x14ac:dyDescent="0.25">
      <c r="A4" s="241">
        <v>402607</v>
      </c>
      <c r="B4" s="241" t="s">
        <v>143</v>
      </c>
      <c r="C4" s="241" t="s">
        <v>153</v>
      </c>
      <c r="D4" s="241"/>
      <c r="E4" s="241"/>
      <c r="F4" s="241"/>
      <c r="G4" s="241"/>
      <c r="H4" s="241"/>
      <c r="I4" s="241" t="s">
        <v>151</v>
      </c>
      <c r="J4" s="241"/>
      <c r="K4" s="241"/>
      <c r="L4" s="241"/>
      <c r="M4" s="241"/>
      <c r="N4" s="241" t="s">
        <v>153</v>
      </c>
      <c r="O4" s="241"/>
      <c r="P4" s="241" t="s">
        <v>153</v>
      </c>
      <c r="Q4" s="241"/>
      <c r="R4" s="241" t="s">
        <v>153</v>
      </c>
      <c r="S4" s="241"/>
      <c r="T4" s="241" t="s">
        <v>151</v>
      </c>
      <c r="U4" s="241" t="s">
        <v>149</v>
      </c>
      <c r="V4" s="241"/>
      <c r="W4" s="241" t="s">
        <v>151</v>
      </c>
      <c r="X4" s="241" t="s">
        <v>153</v>
      </c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</row>
    <row r="5" spans="1:65" s="245" customFormat="1" ht="13.8" x14ac:dyDescent="0.25">
      <c r="A5" s="245">
        <v>404369</v>
      </c>
      <c r="B5" s="245" t="s">
        <v>143</v>
      </c>
      <c r="I5" s="245" t="s">
        <v>1632</v>
      </c>
      <c r="L5" s="245" t="s">
        <v>1632</v>
      </c>
      <c r="Q5" s="245" t="s">
        <v>1632</v>
      </c>
      <c r="R5" s="245" t="s">
        <v>1632</v>
      </c>
      <c r="T5" s="245" t="s">
        <v>1632</v>
      </c>
      <c r="X5" s="245" t="s">
        <v>1632</v>
      </c>
      <c r="AS5" s="245" t="s">
        <v>730</v>
      </c>
      <c r="AT5" s="245" t="s">
        <v>143</v>
      </c>
    </row>
    <row r="6" spans="1:65" s="245" customFormat="1" ht="13.8" x14ac:dyDescent="0.25">
      <c r="A6" s="241">
        <v>405859</v>
      </c>
      <c r="B6" s="241" t="s">
        <v>143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 t="s">
        <v>153</v>
      </c>
      <c r="O6" s="241"/>
      <c r="P6" s="241" t="s">
        <v>153</v>
      </c>
      <c r="Q6" s="241" t="s">
        <v>153</v>
      </c>
      <c r="R6" s="241" t="s">
        <v>149</v>
      </c>
      <c r="S6" s="241"/>
      <c r="T6" s="241" t="s">
        <v>149</v>
      </c>
      <c r="U6" s="241"/>
      <c r="V6" s="241" t="s">
        <v>149</v>
      </c>
      <c r="W6" s="241" t="s">
        <v>153</v>
      </c>
      <c r="X6" s="241" t="s">
        <v>153</v>
      </c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</row>
    <row r="7" spans="1:65" s="245" customFormat="1" ht="13.8" x14ac:dyDescent="0.25">
      <c r="A7" s="241">
        <v>405920</v>
      </c>
      <c r="B7" s="241" t="s">
        <v>143</v>
      </c>
      <c r="C7" s="241"/>
      <c r="D7" s="241"/>
      <c r="E7" s="241" t="s">
        <v>149</v>
      </c>
      <c r="F7" s="241"/>
      <c r="G7" s="241"/>
      <c r="H7" s="241"/>
      <c r="I7" s="241" t="s">
        <v>153</v>
      </c>
      <c r="J7" s="241"/>
      <c r="K7" s="241"/>
      <c r="L7" s="241" t="s">
        <v>149</v>
      </c>
      <c r="M7" s="241"/>
      <c r="N7" s="241"/>
      <c r="O7" s="241"/>
      <c r="P7" s="241" t="s">
        <v>149</v>
      </c>
      <c r="Q7" s="241"/>
      <c r="R7" s="241" t="s">
        <v>149</v>
      </c>
      <c r="S7" s="241"/>
      <c r="T7" s="241" t="s">
        <v>149</v>
      </c>
      <c r="U7" s="241" t="s">
        <v>149</v>
      </c>
      <c r="V7" s="241" t="s">
        <v>149</v>
      </c>
      <c r="W7" s="241" t="s">
        <v>149</v>
      </c>
      <c r="X7" s="241" t="s">
        <v>149</v>
      </c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39"/>
      <c r="AV7" s="239"/>
      <c r="AW7" s="239"/>
      <c r="AX7" s="239"/>
      <c r="AY7" s="239"/>
      <c r="AZ7" s="239"/>
      <c r="BA7" s="239"/>
      <c r="BB7" s="239"/>
      <c r="BC7" s="239"/>
      <c r="BD7" s="239"/>
      <c r="BE7" s="239"/>
      <c r="BF7" s="239"/>
      <c r="BG7" s="239"/>
      <c r="BH7" s="239"/>
      <c r="BI7" s="237"/>
      <c r="BJ7" s="237"/>
      <c r="BK7" s="237"/>
      <c r="BL7" s="237"/>
    </row>
    <row r="8" spans="1:65" s="245" customFormat="1" ht="13.8" x14ac:dyDescent="0.25">
      <c r="A8" s="241">
        <v>406268</v>
      </c>
      <c r="B8" s="241" t="s">
        <v>143</v>
      </c>
      <c r="C8" s="241"/>
      <c r="D8" s="241"/>
      <c r="E8" s="241"/>
      <c r="F8" s="241"/>
      <c r="G8" s="241"/>
      <c r="H8" s="241"/>
      <c r="I8" s="241"/>
      <c r="J8" s="241"/>
      <c r="K8" s="241"/>
      <c r="L8" s="241" t="s">
        <v>151</v>
      </c>
      <c r="M8" s="241"/>
      <c r="N8" s="241"/>
      <c r="O8" s="241"/>
      <c r="P8" s="241"/>
      <c r="Q8" s="241"/>
      <c r="R8" s="241" t="s">
        <v>149</v>
      </c>
      <c r="S8" s="241"/>
      <c r="T8" s="241"/>
      <c r="U8" s="241" t="s">
        <v>153</v>
      </c>
      <c r="V8" s="241"/>
      <c r="W8" s="241" t="s">
        <v>149</v>
      </c>
      <c r="X8" s="241" t="s">
        <v>153</v>
      </c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</row>
    <row r="9" spans="1:65" s="245" customFormat="1" ht="13.8" x14ac:dyDescent="0.25">
      <c r="A9" s="241">
        <v>406734</v>
      </c>
      <c r="B9" s="241" t="s">
        <v>143</v>
      </c>
      <c r="C9" s="241"/>
      <c r="D9" s="241"/>
      <c r="E9" s="241"/>
      <c r="F9" s="241"/>
      <c r="G9" s="241"/>
      <c r="H9" s="241"/>
      <c r="I9" s="241" t="s">
        <v>151</v>
      </c>
      <c r="J9" s="241"/>
      <c r="K9" s="241"/>
      <c r="L9" s="241" t="s">
        <v>149</v>
      </c>
      <c r="M9" s="241"/>
      <c r="N9" s="241"/>
      <c r="O9" s="241"/>
      <c r="P9" s="241"/>
      <c r="Q9" s="241"/>
      <c r="R9" s="241" t="s">
        <v>149</v>
      </c>
      <c r="S9" s="241"/>
      <c r="T9" s="241" t="s">
        <v>151</v>
      </c>
      <c r="U9" s="241"/>
      <c r="V9" s="241"/>
      <c r="W9" s="241" t="s">
        <v>151</v>
      </c>
      <c r="X9" s="241" t="s">
        <v>149</v>
      </c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</row>
    <row r="10" spans="1:65" s="245" customFormat="1" ht="13.8" x14ac:dyDescent="0.25">
      <c r="A10" s="245">
        <v>406772</v>
      </c>
      <c r="B10" s="245" t="s">
        <v>143</v>
      </c>
      <c r="N10" s="245" t="s">
        <v>1632</v>
      </c>
      <c r="O10" s="245" t="s">
        <v>1632</v>
      </c>
      <c r="P10" s="245" t="s">
        <v>1632</v>
      </c>
      <c r="Q10" s="245" t="s">
        <v>1632</v>
      </c>
      <c r="T10" s="245" t="s">
        <v>1632</v>
      </c>
      <c r="U10" s="245" t="s">
        <v>1632</v>
      </c>
      <c r="W10" s="245" t="s">
        <v>1632</v>
      </c>
      <c r="AS10" s="245" t="s">
        <v>684</v>
      </c>
    </row>
    <row r="11" spans="1:65" s="245" customFormat="1" ht="13.8" x14ac:dyDescent="0.25">
      <c r="A11" s="245">
        <v>406799</v>
      </c>
      <c r="B11" s="245" t="s">
        <v>143</v>
      </c>
      <c r="G11" s="245" t="s">
        <v>1632</v>
      </c>
      <c r="H11" s="245" t="s">
        <v>1632</v>
      </c>
      <c r="J11" s="245" t="s">
        <v>1632</v>
      </c>
      <c r="L11" s="245" t="s">
        <v>1632</v>
      </c>
      <c r="N11" s="245" t="s">
        <v>1632</v>
      </c>
      <c r="P11" s="245" t="s">
        <v>1632</v>
      </c>
      <c r="Q11" s="245" t="s">
        <v>1632</v>
      </c>
      <c r="R11" s="245" t="s">
        <v>1632</v>
      </c>
      <c r="S11" s="245" t="s">
        <v>1632</v>
      </c>
      <c r="T11" s="245" t="s">
        <v>1632</v>
      </c>
      <c r="U11" s="245" t="s">
        <v>1632</v>
      </c>
      <c r="V11" s="245" t="s">
        <v>1632</v>
      </c>
      <c r="W11" s="245" t="s">
        <v>1632</v>
      </c>
      <c r="X11" s="245" t="s">
        <v>1632</v>
      </c>
      <c r="AS11" s="245" t="s">
        <v>730</v>
      </c>
      <c r="AT11" s="245" t="s">
        <v>143</v>
      </c>
      <c r="BM11" s="237"/>
    </row>
    <row r="12" spans="1:65" s="245" customFormat="1" ht="13.8" x14ac:dyDescent="0.25">
      <c r="A12" s="241">
        <v>407863</v>
      </c>
      <c r="B12" s="241" t="s">
        <v>143</v>
      </c>
      <c r="C12" s="241"/>
      <c r="D12" s="241"/>
      <c r="E12" s="241" t="s">
        <v>153</v>
      </c>
      <c r="F12" s="241"/>
      <c r="G12" s="241"/>
      <c r="H12" s="241"/>
      <c r="I12" s="241"/>
      <c r="J12" s="241"/>
      <c r="K12" s="241"/>
      <c r="L12" s="241" t="s">
        <v>153</v>
      </c>
      <c r="M12" s="241"/>
      <c r="N12" s="241"/>
      <c r="O12" s="241"/>
      <c r="P12" s="241"/>
      <c r="Q12" s="241" t="s">
        <v>151</v>
      </c>
      <c r="R12" s="241" t="s">
        <v>149</v>
      </c>
      <c r="S12" s="241"/>
      <c r="T12" s="241"/>
      <c r="U12" s="241" t="s">
        <v>153</v>
      </c>
      <c r="V12" s="241"/>
      <c r="W12" s="241" t="s">
        <v>153</v>
      </c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</row>
    <row r="13" spans="1:65" s="245" customFormat="1" ht="13.8" x14ac:dyDescent="0.25">
      <c r="A13" s="241">
        <v>408785</v>
      </c>
      <c r="B13" s="241" t="s">
        <v>143</v>
      </c>
      <c r="C13" s="241"/>
      <c r="D13" s="241"/>
      <c r="E13" s="241"/>
      <c r="F13" s="241"/>
      <c r="G13" s="241"/>
      <c r="H13" s="241"/>
      <c r="I13" s="241" t="s">
        <v>153</v>
      </c>
      <c r="J13" s="241"/>
      <c r="K13" s="241"/>
      <c r="L13" s="241" t="s">
        <v>153</v>
      </c>
      <c r="M13" s="241"/>
      <c r="N13" s="241"/>
      <c r="O13" s="241"/>
      <c r="P13" s="241"/>
      <c r="Q13" s="241"/>
      <c r="R13" s="241" t="s">
        <v>149</v>
      </c>
      <c r="S13" s="241"/>
      <c r="T13" s="241" t="s">
        <v>149</v>
      </c>
      <c r="U13" s="241"/>
      <c r="V13" s="241" t="s">
        <v>149</v>
      </c>
      <c r="W13" s="241" t="s">
        <v>153</v>
      </c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37"/>
      <c r="AV13" s="237"/>
      <c r="AW13" s="237"/>
      <c r="AX13" s="237"/>
      <c r="AY13" s="237"/>
      <c r="AZ13" s="237"/>
      <c r="BA13" s="237"/>
      <c r="BB13" s="237"/>
      <c r="BC13" s="237"/>
      <c r="BD13" s="237"/>
      <c r="BE13" s="237"/>
      <c r="BF13" s="237"/>
      <c r="BG13" s="237"/>
      <c r="BH13" s="237"/>
      <c r="BI13" s="237"/>
      <c r="BJ13" s="237"/>
      <c r="BK13" s="237"/>
      <c r="BL13" s="237"/>
    </row>
    <row r="14" spans="1:65" s="245" customFormat="1" ht="13.8" x14ac:dyDescent="0.25">
      <c r="A14" s="241">
        <v>408936</v>
      </c>
      <c r="B14" s="241" t="s">
        <v>143</v>
      </c>
      <c r="C14" s="241"/>
      <c r="D14" s="241" t="s">
        <v>149</v>
      </c>
      <c r="E14" s="241"/>
      <c r="F14" s="241"/>
      <c r="G14" s="241" t="s">
        <v>149</v>
      </c>
      <c r="H14" s="241"/>
      <c r="I14" s="241"/>
      <c r="J14" s="241"/>
      <c r="K14" s="241"/>
      <c r="L14" s="241"/>
      <c r="M14" s="241" t="s">
        <v>151</v>
      </c>
      <c r="N14" s="241"/>
      <c r="O14" s="241"/>
      <c r="P14" s="241" t="s">
        <v>149</v>
      </c>
      <c r="Q14" s="241" t="s">
        <v>149</v>
      </c>
      <c r="R14" s="241" t="s">
        <v>151</v>
      </c>
      <c r="S14" s="241"/>
      <c r="T14" s="241"/>
      <c r="U14" s="241" t="s">
        <v>153</v>
      </c>
      <c r="V14" s="241" t="s">
        <v>153</v>
      </c>
      <c r="W14" s="241" t="s">
        <v>153</v>
      </c>
      <c r="X14" s="241" t="s">
        <v>149</v>
      </c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</row>
    <row r="15" spans="1:65" s="245" customFormat="1" ht="13.8" x14ac:dyDescent="0.25">
      <c r="A15" s="241">
        <v>409302</v>
      </c>
      <c r="B15" s="241" t="s">
        <v>143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 t="s">
        <v>149</v>
      </c>
      <c r="Q15" s="241"/>
      <c r="R15" s="241" t="s">
        <v>149</v>
      </c>
      <c r="S15" s="241" t="s">
        <v>149</v>
      </c>
      <c r="T15" s="241" t="s">
        <v>149</v>
      </c>
      <c r="U15" s="241" t="s">
        <v>149</v>
      </c>
      <c r="V15" s="241"/>
      <c r="W15" s="241" t="s">
        <v>149</v>
      </c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  <c r="BG15" s="237"/>
      <c r="BH15" s="237"/>
      <c r="BI15" s="237"/>
      <c r="BJ15" s="237"/>
      <c r="BK15" s="237"/>
      <c r="BL15" s="237"/>
    </row>
    <row r="16" spans="1:65" s="245" customFormat="1" ht="13.8" x14ac:dyDescent="0.25">
      <c r="A16" s="245">
        <v>409411</v>
      </c>
      <c r="B16" s="245" t="s">
        <v>143</v>
      </c>
      <c r="H16" s="245" t="s">
        <v>1632</v>
      </c>
      <c r="I16" s="245" t="s">
        <v>1632</v>
      </c>
      <c r="L16" s="245" t="s">
        <v>1632</v>
      </c>
      <c r="N16" s="245" t="s">
        <v>1632</v>
      </c>
      <c r="P16" s="245" t="s">
        <v>1632</v>
      </c>
      <c r="R16" s="245" t="s">
        <v>1632</v>
      </c>
      <c r="S16" s="245" t="s">
        <v>1632</v>
      </c>
      <c r="T16" s="245" t="s">
        <v>1632</v>
      </c>
      <c r="W16" s="245" t="s">
        <v>1632</v>
      </c>
      <c r="X16" s="245" t="s">
        <v>1632</v>
      </c>
      <c r="AS16" s="245" t="s">
        <v>730</v>
      </c>
      <c r="AT16" s="245" t="s">
        <v>143</v>
      </c>
    </row>
    <row r="17" spans="1:65" s="245" customFormat="1" ht="13.8" x14ac:dyDescent="0.25">
      <c r="A17" s="241">
        <v>409521</v>
      </c>
      <c r="B17" s="241" t="s">
        <v>143</v>
      </c>
      <c r="C17" s="241"/>
      <c r="D17" s="241" t="s">
        <v>153</v>
      </c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 t="s">
        <v>149</v>
      </c>
      <c r="S17" s="241" t="s">
        <v>149</v>
      </c>
      <c r="T17" s="241"/>
      <c r="U17" s="241" t="s">
        <v>153</v>
      </c>
      <c r="V17" s="241" t="s">
        <v>153</v>
      </c>
      <c r="W17" s="241" t="s">
        <v>153</v>
      </c>
      <c r="X17" s="241" t="s">
        <v>153</v>
      </c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</row>
    <row r="18" spans="1:65" s="245" customFormat="1" ht="13.8" x14ac:dyDescent="0.25">
      <c r="A18" s="241">
        <v>409761</v>
      </c>
      <c r="B18" s="241" t="s">
        <v>143</v>
      </c>
      <c r="C18" s="241"/>
      <c r="D18" s="241"/>
      <c r="E18" s="241"/>
      <c r="F18" s="241"/>
      <c r="G18" s="241"/>
      <c r="H18" s="241" t="s">
        <v>151</v>
      </c>
      <c r="I18" s="241"/>
      <c r="J18" s="241" t="s">
        <v>153</v>
      </c>
      <c r="K18" s="241" t="s">
        <v>149</v>
      </c>
      <c r="L18" s="241" t="s">
        <v>151</v>
      </c>
      <c r="M18" s="241"/>
      <c r="N18" s="241"/>
      <c r="O18" s="241"/>
      <c r="P18" s="241"/>
      <c r="Q18" s="241"/>
      <c r="R18" s="241" t="s">
        <v>151</v>
      </c>
      <c r="S18" s="241" t="s">
        <v>151</v>
      </c>
      <c r="T18" s="241" t="s">
        <v>153</v>
      </c>
      <c r="U18" s="241" t="s">
        <v>151</v>
      </c>
      <c r="V18" s="241" t="s">
        <v>151</v>
      </c>
      <c r="W18" s="241" t="s">
        <v>151</v>
      </c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37"/>
      <c r="AV18" s="237"/>
      <c r="AW18" s="237"/>
      <c r="AX18" s="237"/>
      <c r="AY18" s="237"/>
      <c r="AZ18" s="237"/>
      <c r="BA18" s="237"/>
      <c r="BB18" s="237"/>
      <c r="BC18" s="237"/>
      <c r="BD18" s="237"/>
      <c r="BE18" s="237"/>
      <c r="BF18" s="237"/>
      <c r="BG18" s="237"/>
      <c r="BH18" s="237"/>
      <c r="BI18" s="237"/>
      <c r="BJ18" s="237"/>
      <c r="BK18" s="237"/>
      <c r="BL18" s="237"/>
    </row>
    <row r="19" spans="1:65" s="245" customFormat="1" ht="13.8" x14ac:dyDescent="0.25">
      <c r="A19" s="241">
        <v>410031</v>
      </c>
      <c r="B19" s="241" t="s">
        <v>143</v>
      </c>
      <c r="C19" s="241"/>
      <c r="D19" s="241" t="s">
        <v>153</v>
      </c>
      <c r="E19" s="241"/>
      <c r="F19" s="241"/>
      <c r="G19" s="241"/>
      <c r="H19" s="241" t="s">
        <v>153</v>
      </c>
      <c r="I19" s="241" t="s">
        <v>153</v>
      </c>
      <c r="J19" s="241"/>
      <c r="K19" s="241"/>
      <c r="L19" s="241"/>
      <c r="M19" s="241"/>
      <c r="N19" s="241" t="s">
        <v>149</v>
      </c>
      <c r="O19" s="241" t="s">
        <v>149</v>
      </c>
      <c r="P19" s="241" t="s">
        <v>149</v>
      </c>
      <c r="Q19" s="241" t="s">
        <v>149</v>
      </c>
      <c r="R19" s="241" t="s">
        <v>149</v>
      </c>
      <c r="S19" s="241" t="s">
        <v>149</v>
      </c>
      <c r="T19" s="241" t="s">
        <v>149</v>
      </c>
      <c r="U19" s="241" t="s">
        <v>149</v>
      </c>
      <c r="V19" s="241" t="s">
        <v>149</v>
      </c>
      <c r="W19" s="241" t="s">
        <v>149</v>
      </c>
      <c r="X19" s="241" t="s">
        <v>149</v>
      </c>
      <c r="Y19" s="241"/>
      <c r="Z19" s="241"/>
      <c r="AA19" s="241"/>
      <c r="AB19" s="241"/>
      <c r="AC19" s="241"/>
      <c r="AD19" s="241"/>
      <c r="AE19" s="241"/>
      <c r="AF19" s="241"/>
      <c r="AG19" s="241"/>
      <c r="AH19" s="241"/>
      <c r="AI19" s="241"/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37"/>
      <c r="AV19" s="237"/>
      <c r="AW19" s="237"/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7"/>
      <c r="BM19" s="237"/>
    </row>
    <row r="20" spans="1:65" s="245" customFormat="1" ht="13.8" x14ac:dyDescent="0.25">
      <c r="A20" s="241">
        <v>410204</v>
      </c>
      <c r="B20" s="241" t="s">
        <v>143</v>
      </c>
      <c r="C20" s="241"/>
      <c r="D20" s="241"/>
      <c r="E20" s="241"/>
      <c r="F20" s="241"/>
      <c r="G20" s="241"/>
      <c r="H20" s="241"/>
      <c r="I20" s="241"/>
      <c r="J20" s="241"/>
      <c r="K20" s="241" t="s">
        <v>153</v>
      </c>
      <c r="L20" s="241"/>
      <c r="M20" s="241"/>
      <c r="N20" s="241"/>
      <c r="O20" s="241" t="s">
        <v>149</v>
      </c>
      <c r="P20" s="241" t="s">
        <v>153</v>
      </c>
      <c r="Q20" s="241"/>
      <c r="R20" s="241"/>
      <c r="S20" s="241" t="s">
        <v>149</v>
      </c>
      <c r="T20" s="241" t="s">
        <v>149</v>
      </c>
      <c r="U20" s="241" t="s">
        <v>149</v>
      </c>
      <c r="V20" s="241" t="s">
        <v>149</v>
      </c>
      <c r="W20" s="241" t="s">
        <v>149</v>
      </c>
      <c r="X20" s="241" t="s">
        <v>149</v>
      </c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7"/>
      <c r="BL20" s="237"/>
    </row>
    <row r="21" spans="1:65" s="245" customFormat="1" ht="13.8" x14ac:dyDescent="0.25">
      <c r="A21" s="241">
        <v>410295</v>
      </c>
      <c r="B21" s="241" t="s">
        <v>143</v>
      </c>
      <c r="C21" s="241"/>
      <c r="D21" s="241"/>
      <c r="E21" s="241"/>
      <c r="F21" s="241"/>
      <c r="G21" s="241"/>
      <c r="H21" s="241"/>
      <c r="I21" s="241"/>
      <c r="J21" s="241" t="s">
        <v>149</v>
      </c>
      <c r="K21" s="241"/>
      <c r="L21" s="241" t="s">
        <v>149</v>
      </c>
      <c r="M21" s="241"/>
      <c r="N21" s="241"/>
      <c r="O21" s="241"/>
      <c r="P21" s="241"/>
      <c r="Q21" s="241" t="s">
        <v>151</v>
      </c>
      <c r="R21" s="241" t="s">
        <v>149</v>
      </c>
      <c r="S21" s="241" t="s">
        <v>149</v>
      </c>
      <c r="T21" s="241"/>
      <c r="U21" s="241"/>
      <c r="V21" s="241"/>
      <c r="W21" s="241"/>
      <c r="X21" s="241" t="s">
        <v>153</v>
      </c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37"/>
      <c r="AV21" s="237"/>
      <c r="AW21" s="237"/>
      <c r="AX21" s="237"/>
      <c r="AY21" s="237"/>
      <c r="AZ21" s="237"/>
      <c r="BA21" s="237"/>
      <c r="BB21" s="237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</row>
    <row r="22" spans="1:65" s="245" customFormat="1" ht="13.8" x14ac:dyDescent="0.25">
      <c r="A22" s="241">
        <v>410900</v>
      </c>
      <c r="B22" s="241" t="s">
        <v>143</v>
      </c>
      <c r="C22" s="241"/>
      <c r="D22" s="241"/>
      <c r="E22" s="241"/>
      <c r="F22" s="241"/>
      <c r="G22" s="241"/>
      <c r="H22" s="241"/>
      <c r="I22" s="241"/>
      <c r="J22" s="241"/>
      <c r="K22" s="241"/>
      <c r="L22" s="241" t="s">
        <v>153</v>
      </c>
      <c r="M22" s="241"/>
      <c r="N22" s="241" t="s">
        <v>149</v>
      </c>
      <c r="O22" s="241" t="s">
        <v>149</v>
      </c>
      <c r="P22" s="241" t="s">
        <v>149</v>
      </c>
      <c r="Q22" s="241"/>
      <c r="R22" s="241" t="s">
        <v>149</v>
      </c>
      <c r="S22" s="241" t="s">
        <v>149</v>
      </c>
      <c r="T22" s="241" t="s">
        <v>149</v>
      </c>
      <c r="U22" s="241" t="s">
        <v>149</v>
      </c>
      <c r="V22" s="241" t="s">
        <v>149</v>
      </c>
      <c r="W22" s="241" t="s">
        <v>149</v>
      </c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37"/>
      <c r="AV22" s="237"/>
      <c r="AW22" s="237"/>
      <c r="AX22" s="237"/>
      <c r="AY22" s="237"/>
      <c r="AZ22" s="237"/>
      <c r="BA22" s="237"/>
      <c r="BB22" s="237"/>
      <c r="BC22" s="237"/>
      <c r="BD22" s="237"/>
      <c r="BE22" s="237"/>
      <c r="BF22" s="237"/>
      <c r="BG22" s="237"/>
      <c r="BH22" s="237"/>
      <c r="BI22" s="237"/>
      <c r="BJ22" s="237"/>
      <c r="BK22" s="237"/>
      <c r="BL22" s="237"/>
    </row>
    <row r="23" spans="1:65" s="245" customFormat="1" ht="13.8" x14ac:dyDescent="0.25">
      <c r="A23" s="241">
        <v>410944</v>
      </c>
      <c r="B23" s="241" t="s">
        <v>143</v>
      </c>
      <c r="C23" s="241"/>
      <c r="D23" s="241"/>
      <c r="E23" s="241"/>
      <c r="F23" s="241"/>
      <c r="G23" s="241"/>
      <c r="H23" s="241" t="s">
        <v>153</v>
      </c>
      <c r="I23" s="241"/>
      <c r="J23" s="241"/>
      <c r="K23" s="241"/>
      <c r="L23" s="241" t="s">
        <v>153</v>
      </c>
      <c r="M23" s="241"/>
      <c r="N23" s="241"/>
      <c r="O23" s="241"/>
      <c r="P23" s="241"/>
      <c r="Q23" s="241"/>
      <c r="R23" s="241" t="s">
        <v>149</v>
      </c>
      <c r="S23" s="241" t="s">
        <v>149</v>
      </c>
      <c r="T23" s="241"/>
      <c r="U23" s="241" t="s">
        <v>153</v>
      </c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  <c r="BF23" s="237"/>
      <c r="BG23" s="237"/>
      <c r="BH23" s="237"/>
      <c r="BI23" s="237"/>
      <c r="BJ23" s="237"/>
      <c r="BK23" s="237"/>
      <c r="BL23" s="237"/>
    </row>
    <row r="24" spans="1:65" s="245" customFormat="1" ht="13.8" x14ac:dyDescent="0.25">
      <c r="A24" s="241">
        <v>410977</v>
      </c>
      <c r="B24" s="241" t="s">
        <v>143</v>
      </c>
      <c r="C24" s="241"/>
      <c r="D24" s="241"/>
      <c r="E24" s="241"/>
      <c r="F24" s="241"/>
      <c r="G24" s="241"/>
      <c r="H24" s="241"/>
      <c r="I24" s="241" t="s">
        <v>153</v>
      </c>
      <c r="J24" s="241" t="s">
        <v>149</v>
      </c>
      <c r="K24" s="241"/>
      <c r="L24" s="241" t="s">
        <v>149</v>
      </c>
      <c r="M24" s="241"/>
      <c r="N24" s="241" t="s">
        <v>149</v>
      </c>
      <c r="O24" s="241"/>
      <c r="P24" s="241" t="s">
        <v>153</v>
      </c>
      <c r="Q24" s="241" t="s">
        <v>153</v>
      </c>
      <c r="R24" s="241" t="s">
        <v>149</v>
      </c>
      <c r="S24" s="241"/>
      <c r="T24" s="241" t="s">
        <v>149</v>
      </c>
      <c r="U24" s="241" t="s">
        <v>149</v>
      </c>
      <c r="V24" s="241" t="s">
        <v>149</v>
      </c>
      <c r="W24" s="241" t="s">
        <v>149</v>
      </c>
      <c r="X24" s="241" t="s">
        <v>149</v>
      </c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37"/>
      <c r="AV24" s="237"/>
      <c r="AW24" s="237"/>
      <c r="AX24" s="237"/>
      <c r="AY24" s="237"/>
      <c r="AZ24" s="237"/>
      <c r="BA24" s="237"/>
      <c r="BB24" s="237"/>
      <c r="BC24" s="237"/>
      <c r="BD24" s="237"/>
      <c r="BE24" s="237"/>
      <c r="BF24" s="237"/>
      <c r="BG24" s="237"/>
      <c r="BH24" s="237"/>
      <c r="BI24" s="237"/>
      <c r="BJ24" s="237"/>
      <c r="BK24" s="237"/>
      <c r="BL24" s="237"/>
    </row>
    <row r="25" spans="1:65" s="245" customFormat="1" ht="13.8" x14ac:dyDescent="0.25">
      <c r="A25" s="241">
        <v>411034</v>
      </c>
      <c r="B25" s="241" t="s">
        <v>143</v>
      </c>
      <c r="C25" s="241"/>
      <c r="D25" s="241"/>
      <c r="E25" s="241"/>
      <c r="F25" s="241"/>
      <c r="G25" s="241"/>
      <c r="H25" s="241" t="s">
        <v>149</v>
      </c>
      <c r="I25" s="241" t="s">
        <v>153</v>
      </c>
      <c r="J25" s="241"/>
      <c r="K25" s="241"/>
      <c r="L25" s="241"/>
      <c r="M25" s="241"/>
      <c r="N25" s="241" t="s">
        <v>153</v>
      </c>
      <c r="O25" s="241"/>
      <c r="P25" s="241"/>
      <c r="Q25" s="241"/>
      <c r="R25" s="241" t="s">
        <v>149</v>
      </c>
      <c r="S25" s="241" t="s">
        <v>149</v>
      </c>
      <c r="T25" s="241" t="s">
        <v>149</v>
      </c>
      <c r="U25" s="241" t="s">
        <v>153</v>
      </c>
      <c r="V25" s="241"/>
      <c r="W25" s="241" t="s">
        <v>153</v>
      </c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37"/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37"/>
    </row>
    <row r="26" spans="1:65" s="245" customFormat="1" ht="13.8" x14ac:dyDescent="0.25">
      <c r="A26" s="241">
        <v>411064</v>
      </c>
      <c r="B26" s="241" t="s">
        <v>143</v>
      </c>
      <c r="C26" s="241"/>
      <c r="D26" s="241" t="s">
        <v>153</v>
      </c>
      <c r="E26" s="241"/>
      <c r="F26" s="241"/>
      <c r="G26" s="241"/>
      <c r="H26" s="241"/>
      <c r="I26" s="241" t="s">
        <v>151</v>
      </c>
      <c r="J26" s="241"/>
      <c r="K26" s="241"/>
      <c r="L26" s="241"/>
      <c r="M26" s="241"/>
      <c r="N26" s="241" t="s">
        <v>149</v>
      </c>
      <c r="O26" s="241"/>
      <c r="P26" s="241" t="s">
        <v>151</v>
      </c>
      <c r="Q26" s="241"/>
      <c r="R26" s="241"/>
      <c r="S26" s="241"/>
      <c r="T26" s="241"/>
      <c r="U26" s="241"/>
      <c r="V26" s="241"/>
      <c r="W26" s="241" t="s">
        <v>153</v>
      </c>
      <c r="X26" s="241" t="s">
        <v>149</v>
      </c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37"/>
      <c r="AV26" s="237"/>
      <c r="AW26" s="237"/>
      <c r="AX26" s="237"/>
      <c r="AY26" s="237"/>
      <c r="AZ26" s="237"/>
      <c r="BA26" s="237"/>
      <c r="BB26" s="237"/>
      <c r="BC26" s="237"/>
      <c r="BD26" s="237"/>
      <c r="BE26" s="237"/>
      <c r="BF26" s="237"/>
      <c r="BG26" s="237"/>
      <c r="BH26" s="237"/>
      <c r="BI26" s="237"/>
      <c r="BJ26" s="237"/>
      <c r="BK26" s="237"/>
      <c r="BL26" s="237"/>
    </row>
    <row r="27" spans="1:65" s="245" customFormat="1" ht="13.8" x14ac:dyDescent="0.25">
      <c r="A27" s="241">
        <v>411134</v>
      </c>
      <c r="B27" s="241" t="s">
        <v>832</v>
      </c>
      <c r="C27" s="241"/>
      <c r="D27" s="241"/>
      <c r="E27" s="241"/>
      <c r="F27" s="241"/>
      <c r="G27" s="241"/>
      <c r="H27" s="241" t="s">
        <v>151</v>
      </c>
      <c r="I27" s="241" t="s">
        <v>153</v>
      </c>
      <c r="J27" s="241"/>
      <c r="K27" s="241"/>
      <c r="L27" s="241"/>
      <c r="M27" s="241" t="s">
        <v>153</v>
      </c>
      <c r="N27" s="241" t="s">
        <v>149</v>
      </c>
      <c r="O27" s="241" t="s">
        <v>149</v>
      </c>
      <c r="P27" s="241"/>
      <c r="Q27" s="241"/>
      <c r="R27" s="241" t="s">
        <v>149</v>
      </c>
      <c r="S27" s="241" t="s">
        <v>149</v>
      </c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  <c r="BG27" s="237"/>
      <c r="BH27" s="237"/>
      <c r="BI27" s="237"/>
      <c r="BJ27" s="237"/>
      <c r="BK27" s="237"/>
      <c r="BL27" s="237"/>
    </row>
    <row r="28" spans="1:65" s="245" customFormat="1" ht="13.8" x14ac:dyDescent="0.25">
      <c r="A28" s="241">
        <v>411276</v>
      </c>
      <c r="B28" s="241" t="s">
        <v>143</v>
      </c>
      <c r="C28" s="241"/>
      <c r="D28" s="241"/>
      <c r="E28" s="241"/>
      <c r="F28" s="241"/>
      <c r="G28" s="241"/>
      <c r="H28" s="241" t="s">
        <v>149</v>
      </c>
      <c r="I28" s="241" t="s">
        <v>153</v>
      </c>
      <c r="J28" s="241" t="s">
        <v>153</v>
      </c>
      <c r="K28" s="241"/>
      <c r="L28" s="241"/>
      <c r="M28" s="241"/>
      <c r="N28" s="241" t="s">
        <v>149</v>
      </c>
      <c r="O28" s="241" t="s">
        <v>153</v>
      </c>
      <c r="P28" s="241"/>
      <c r="Q28" s="241"/>
      <c r="R28" s="241" t="s">
        <v>149</v>
      </c>
      <c r="S28" s="241" t="s">
        <v>149</v>
      </c>
      <c r="T28" s="241" t="s">
        <v>149</v>
      </c>
      <c r="U28" s="241" t="s">
        <v>149</v>
      </c>
      <c r="V28" s="241"/>
      <c r="W28" s="241" t="s">
        <v>149</v>
      </c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37"/>
      <c r="AV28" s="237"/>
      <c r="AW28" s="237"/>
      <c r="AX28" s="237"/>
      <c r="AY28" s="237"/>
      <c r="AZ28" s="237"/>
      <c r="BA28" s="237"/>
      <c r="BB28" s="237"/>
      <c r="BC28" s="237"/>
      <c r="BD28" s="237"/>
      <c r="BE28" s="237"/>
      <c r="BF28" s="237"/>
      <c r="BG28" s="237"/>
      <c r="BH28" s="237"/>
      <c r="BI28" s="237"/>
      <c r="BJ28" s="237"/>
      <c r="BK28" s="237"/>
      <c r="BL28" s="237"/>
    </row>
    <row r="29" spans="1:65" s="245" customFormat="1" ht="13.8" x14ac:dyDescent="0.25">
      <c r="A29" s="241">
        <v>411626</v>
      </c>
      <c r="B29" s="241" t="s">
        <v>143</v>
      </c>
      <c r="C29" s="241"/>
      <c r="D29" s="241"/>
      <c r="E29" s="241"/>
      <c r="F29" s="241"/>
      <c r="G29" s="241"/>
      <c r="H29" s="241"/>
      <c r="I29" s="241"/>
      <c r="J29" s="241"/>
      <c r="K29" s="241"/>
      <c r="L29" s="241" t="s">
        <v>149</v>
      </c>
      <c r="M29" s="241" t="s">
        <v>153</v>
      </c>
      <c r="N29" s="241"/>
      <c r="O29" s="241"/>
      <c r="P29" s="241" t="s">
        <v>149</v>
      </c>
      <c r="Q29" s="241" t="s">
        <v>153</v>
      </c>
      <c r="R29" s="241" t="s">
        <v>151</v>
      </c>
      <c r="S29" s="241"/>
      <c r="T29" s="241" t="s">
        <v>153</v>
      </c>
      <c r="U29" s="241"/>
      <c r="V29" s="241"/>
      <c r="W29" s="241" t="s">
        <v>149</v>
      </c>
      <c r="X29" s="241" t="s">
        <v>153</v>
      </c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37"/>
      <c r="AV29" s="237"/>
      <c r="AW29" s="237"/>
      <c r="AX29" s="237"/>
      <c r="AY29" s="237"/>
      <c r="AZ29" s="237"/>
      <c r="BA29" s="237"/>
      <c r="BB29" s="237"/>
      <c r="BC29" s="237"/>
      <c r="BD29" s="237"/>
      <c r="BE29" s="237"/>
      <c r="BF29" s="237"/>
      <c r="BG29" s="237"/>
      <c r="BH29" s="237"/>
      <c r="BI29" s="237"/>
      <c r="BJ29" s="237"/>
      <c r="BK29" s="237"/>
      <c r="BL29" s="237"/>
    </row>
    <row r="30" spans="1:65" s="245" customFormat="1" ht="13.8" x14ac:dyDescent="0.25">
      <c r="A30" s="245">
        <v>411914</v>
      </c>
      <c r="B30" s="245" t="s">
        <v>143</v>
      </c>
      <c r="G30" s="245" t="s">
        <v>1632</v>
      </c>
      <c r="I30" s="245" t="s">
        <v>1632</v>
      </c>
      <c r="K30" s="245" t="s">
        <v>1632</v>
      </c>
      <c r="L30" s="245" t="s">
        <v>1632</v>
      </c>
      <c r="M30" s="245" t="s">
        <v>1632</v>
      </c>
      <c r="N30" s="245" t="s">
        <v>1632</v>
      </c>
      <c r="O30" s="245" t="s">
        <v>1632</v>
      </c>
      <c r="P30" s="245" t="s">
        <v>1632</v>
      </c>
      <c r="Q30" s="245" t="s">
        <v>1632</v>
      </c>
      <c r="R30" s="245" t="s">
        <v>1632</v>
      </c>
      <c r="S30" s="245" t="s">
        <v>1632</v>
      </c>
      <c r="T30" s="245" t="s">
        <v>1632</v>
      </c>
      <c r="U30" s="245" t="s">
        <v>1632</v>
      </c>
      <c r="V30" s="245" t="s">
        <v>1632</v>
      </c>
      <c r="W30" s="245" t="s">
        <v>1632</v>
      </c>
      <c r="X30" s="245" t="s">
        <v>1632</v>
      </c>
      <c r="AS30" s="245" t="s">
        <v>685</v>
      </c>
      <c r="AT30" s="245" t="s">
        <v>143</v>
      </c>
      <c r="BM30" s="237"/>
    </row>
    <row r="31" spans="1:65" s="245" customFormat="1" ht="13.8" x14ac:dyDescent="0.25">
      <c r="A31" s="241">
        <v>412077</v>
      </c>
      <c r="B31" s="241" t="s">
        <v>143</v>
      </c>
      <c r="C31" s="241"/>
      <c r="D31" s="241"/>
      <c r="E31" s="241"/>
      <c r="F31" s="241"/>
      <c r="G31" s="241"/>
      <c r="H31" s="241"/>
      <c r="I31" s="241"/>
      <c r="J31" s="241"/>
      <c r="K31" s="241"/>
      <c r="L31" s="241" t="s">
        <v>153</v>
      </c>
      <c r="M31" s="241"/>
      <c r="N31" s="241"/>
      <c r="O31" s="241"/>
      <c r="P31" s="241"/>
      <c r="Q31" s="241"/>
      <c r="R31" s="241" t="s">
        <v>151</v>
      </c>
      <c r="S31" s="241"/>
      <c r="T31" s="241" t="s">
        <v>151</v>
      </c>
      <c r="U31" s="241" t="s">
        <v>153</v>
      </c>
      <c r="V31" s="241" t="s">
        <v>149</v>
      </c>
      <c r="W31" s="241" t="s">
        <v>149</v>
      </c>
      <c r="X31" s="241" t="s">
        <v>149</v>
      </c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37"/>
      <c r="AV31" s="237"/>
      <c r="AW31" s="237"/>
      <c r="AX31" s="237"/>
      <c r="AY31" s="237"/>
      <c r="AZ31" s="237"/>
      <c r="BA31" s="237"/>
      <c r="BB31" s="237"/>
      <c r="BC31" s="237"/>
      <c r="BD31" s="237"/>
      <c r="BE31" s="237"/>
      <c r="BF31" s="237"/>
      <c r="BG31" s="237"/>
      <c r="BH31" s="237"/>
      <c r="BI31" s="237"/>
      <c r="BJ31" s="237"/>
      <c r="BK31" s="237"/>
      <c r="BL31" s="237"/>
    </row>
    <row r="32" spans="1:65" s="245" customFormat="1" ht="13.8" x14ac:dyDescent="0.25">
      <c r="A32" s="241">
        <v>412603</v>
      </c>
      <c r="B32" s="241" t="s">
        <v>143</v>
      </c>
      <c r="C32" s="241"/>
      <c r="D32" s="241"/>
      <c r="E32" s="241"/>
      <c r="F32" s="241"/>
      <c r="G32" s="241"/>
      <c r="H32" s="241" t="s">
        <v>153</v>
      </c>
      <c r="I32" s="241"/>
      <c r="J32" s="241" t="s">
        <v>153</v>
      </c>
      <c r="K32" s="241"/>
      <c r="L32" s="241" t="s">
        <v>149</v>
      </c>
      <c r="M32" s="241"/>
      <c r="N32" s="241" t="s">
        <v>153</v>
      </c>
      <c r="O32" s="241"/>
      <c r="P32" s="241"/>
      <c r="Q32" s="241"/>
      <c r="R32" s="241" t="s">
        <v>149</v>
      </c>
      <c r="S32" s="241" t="s">
        <v>149</v>
      </c>
      <c r="T32" s="241" t="s">
        <v>153</v>
      </c>
      <c r="U32" s="241"/>
      <c r="V32" s="241"/>
      <c r="W32" s="241" t="s">
        <v>153</v>
      </c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37"/>
      <c r="AV32" s="237"/>
      <c r="AW32" s="237"/>
      <c r="AX32" s="237"/>
      <c r="AY32" s="237"/>
      <c r="AZ32" s="237"/>
      <c r="BA32" s="237"/>
      <c r="BB32" s="237"/>
      <c r="BC32" s="237"/>
      <c r="BD32" s="237"/>
      <c r="BE32" s="237"/>
      <c r="BF32" s="237"/>
      <c r="BG32" s="237"/>
      <c r="BH32" s="237"/>
      <c r="BI32" s="237"/>
      <c r="BJ32" s="237"/>
      <c r="BK32" s="237"/>
      <c r="BL32" s="237"/>
    </row>
    <row r="33" spans="1:65" s="245" customFormat="1" ht="13.8" x14ac:dyDescent="0.25">
      <c r="A33" s="241">
        <v>412619</v>
      </c>
      <c r="B33" s="241" t="s">
        <v>143</v>
      </c>
      <c r="C33" s="241"/>
      <c r="D33" s="241"/>
      <c r="E33" s="241"/>
      <c r="F33" s="241" t="s">
        <v>153</v>
      </c>
      <c r="G33" s="241"/>
      <c r="H33" s="241"/>
      <c r="I33" s="241"/>
      <c r="J33" s="241"/>
      <c r="K33" s="241" t="s">
        <v>153</v>
      </c>
      <c r="L33" s="241" t="s">
        <v>151</v>
      </c>
      <c r="M33" s="241"/>
      <c r="N33" s="241" t="s">
        <v>151</v>
      </c>
      <c r="O33" s="241" t="s">
        <v>151</v>
      </c>
      <c r="P33" s="241" t="s">
        <v>149</v>
      </c>
      <c r="Q33" s="241" t="s">
        <v>151</v>
      </c>
      <c r="R33" s="241" t="s">
        <v>149</v>
      </c>
      <c r="S33" s="241" t="s">
        <v>149</v>
      </c>
      <c r="T33" s="241" t="s">
        <v>149</v>
      </c>
      <c r="U33" s="241" t="s">
        <v>149</v>
      </c>
      <c r="V33" s="241" t="s">
        <v>149</v>
      </c>
      <c r="W33" s="241" t="s">
        <v>149</v>
      </c>
      <c r="X33" s="241" t="s">
        <v>149</v>
      </c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  <c r="BF33" s="237"/>
      <c r="BG33" s="237"/>
      <c r="BH33" s="237"/>
      <c r="BI33" s="237"/>
      <c r="BJ33" s="237"/>
      <c r="BK33" s="237"/>
      <c r="BL33" s="237"/>
      <c r="BM33" s="237"/>
    </row>
    <row r="34" spans="1:65" s="245" customFormat="1" ht="13.8" x14ac:dyDescent="0.25">
      <c r="A34" s="245">
        <v>412657</v>
      </c>
      <c r="B34" s="245" t="s">
        <v>143</v>
      </c>
      <c r="G34" s="245" t="s">
        <v>1632</v>
      </c>
      <c r="L34" s="245" t="s">
        <v>1632</v>
      </c>
      <c r="N34" s="245" t="s">
        <v>1632</v>
      </c>
      <c r="O34" s="245" t="s">
        <v>1632</v>
      </c>
      <c r="P34" s="245" t="s">
        <v>1632</v>
      </c>
      <c r="Q34" s="245" t="s">
        <v>1632</v>
      </c>
      <c r="R34" s="245" t="s">
        <v>1632</v>
      </c>
      <c r="T34" s="245" t="s">
        <v>1632</v>
      </c>
      <c r="U34" s="245" t="s">
        <v>1632</v>
      </c>
      <c r="V34" s="245" t="s">
        <v>1632</v>
      </c>
      <c r="W34" s="245" t="s">
        <v>1632</v>
      </c>
      <c r="X34" s="245" t="s">
        <v>1632</v>
      </c>
      <c r="AS34" s="245" t="s">
        <v>730</v>
      </c>
      <c r="AT34" s="245" t="s">
        <v>832</v>
      </c>
    </row>
    <row r="35" spans="1:65" s="245" customFormat="1" ht="13.8" x14ac:dyDescent="0.25">
      <c r="A35" s="241">
        <v>412900</v>
      </c>
      <c r="B35" s="241" t="s">
        <v>143</v>
      </c>
      <c r="C35" s="241"/>
      <c r="D35" s="241"/>
      <c r="E35" s="241"/>
      <c r="F35" s="241"/>
      <c r="G35" s="241"/>
      <c r="H35" s="241"/>
      <c r="I35" s="241"/>
      <c r="J35" s="241" t="s">
        <v>153</v>
      </c>
      <c r="K35" s="241" t="s">
        <v>153</v>
      </c>
      <c r="L35" s="241" t="s">
        <v>153</v>
      </c>
      <c r="M35" s="241"/>
      <c r="N35" s="241"/>
      <c r="O35" s="241"/>
      <c r="P35" s="241"/>
      <c r="Q35" s="241"/>
      <c r="R35" s="241" t="s">
        <v>149</v>
      </c>
      <c r="S35" s="241"/>
      <c r="T35" s="241"/>
      <c r="U35" s="241" t="s">
        <v>153</v>
      </c>
      <c r="V35" s="241" t="s">
        <v>153</v>
      </c>
      <c r="W35" s="241" t="s">
        <v>153</v>
      </c>
      <c r="X35" s="241" t="s">
        <v>153</v>
      </c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7"/>
      <c r="BG35" s="237"/>
      <c r="BH35" s="237"/>
      <c r="BI35" s="237"/>
      <c r="BJ35" s="237"/>
      <c r="BK35" s="237"/>
      <c r="BL35" s="237"/>
    </row>
    <row r="36" spans="1:65" s="245" customFormat="1" ht="13.8" x14ac:dyDescent="0.25">
      <c r="A36" s="241">
        <v>413619</v>
      </c>
      <c r="B36" s="241" t="s">
        <v>143</v>
      </c>
      <c r="C36" s="241"/>
      <c r="D36" s="241"/>
      <c r="E36" s="241"/>
      <c r="F36" s="241"/>
      <c r="G36" s="241"/>
      <c r="H36" s="241"/>
      <c r="I36" s="241" t="s">
        <v>153</v>
      </c>
      <c r="J36" s="241" t="s">
        <v>153</v>
      </c>
      <c r="K36" s="241"/>
      <c r="L36" s="241" t="s">
        <v>153</v>
      </c>
      <c r="M36" s="241"/>
      <c r="N36" s="241"/>
      <c r="O36" s="241"/>
      <c r="P36" s="241"/>
      <c r="Q36" s="241"/>
      <c r="R36" s="241" t="s">
        <v>151</v>
      </c>
      <c r="S36" s="241"/>
      <c r="T36" s="241"/>
      <c r="U36" s="241"/>
      <c r="V36" s="241" t="s">
        <v>149</v>
      </c>
      <c r="W36" s="241" t="s">
        <v>153</v>
      </c>
      <c r="X36" s="241" t="s">
        <v>151</v>
      </c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37"/>
      <c r="AV36" s="237"/>
      <c r="AW36" s="237"/>
      <c r="AX36" s="237"/>
      <c r="AY36" s="237"/>
      <c r="AZ36" s="237"/>
      <c r="BA36" s="237"/>
      <c r="BB36" s="237"/>
      <c r="BC36" s="237"/>
      <c r="BD36" s="237"/>
      <c r="BE36" s="237"/>
      <c r="BF36" s="237"/>
      <c r="BG36" s="237"/>
      <c r="BH36" s="237"/>
      <c r="BI36" s="237"/>
      <c r="BJ36" s="237"/>
      <c r="BK36" s="237"/>
      <c r="BL36" s="237"/>
    </row>
    <row r="37" spans="1:65" s="245" customFormat="1" ht="13.8" x14ac:dyDescent="0.25">
      <c r="A37" s="241">
        <v>413681</v>
      </c>
      <c r="B37" s="241" t="s">
        <v>143</v>
      </c>
      <c r="C37" s="241"/>
      <c r="D37" s="241"/>
      <c r="E37" s="241"/>
      <c r="F37" s="241"/>
      <c r="G37" s="241"/>
      <c r="H37" s="241" t="s">
        <v>149</v>
      </c>
      <c r="I37" s="241"/>
      <c r="J37" s="241"/>
      <c r="K37" s="241"/>
      <c r="L37" s="241" t="s">
        <v>149</v>
      </c>
      <c r="M37" s="241" t="s">
        <v>153</v>
      </c>
      <c r="N37" s="241" t="s">
        <v>153</v>
      </c>
      <c r="O37" s="241" t="s">
        <v>153</v>
      </c>
      <c r="P37" s="241" t="s">
        <v>153</v>
      </c>
      <c r="Q37" s="241" t="s">
        <v>149</v>
      </c>
      <c r="R37" s="241" t="s">
        <v>149</v>
      </c>
      <c r="S37" s="241" t="s">
        <v>149</v>
      </c>
      <c r="T37" s="241" t="s">
        <v>149</v>
      </c>
      <c r="U37" s="241" t="s">
        <v>149</v>
      </c>
      <c r="V37" s="241" t="s">
        <v>149</v>
      </c>
      <c r="W37" s="241" t="s">
        <v>149</v>
      </c>
      <c r="X37" s="241" t="s">
        <v>149</v>
      </c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37"/>
      <c r="AV37" s="237"/>
      <c r="AW37" s="237"/>
      <c r="AX37" s="237"/>
      <c r="AY37" s="237"/>
      <c r="AZ37" s="237"/>
      <c r="BA37" s="237"/>
      <c r="BB37" s="237"/>
      <c r="BC37" s="237"/>
      <c r="BD37" s="237"/>
      <c r="BE37" s="237"/>
      <c r="BF37" s="237"/>
      <c r="BG37" s="237"/>
      <c r="BH37" s="237"/>
      <c r="BI37" s="237"/>
      <c r="BJ37" s="237"/>
      <c r="BK37" s="237"/>
      <c r="BL37" s="237"/>
      <c r="BM37" s="237"/>
    </row>
    <row r="38" spans="1:65" s="245" customFormat="1" ht="13.8" x14ac:dyDescent="0.25">
      <c r="A38" s="241">
        <v>413855</v>
      </c>
      <c r="B38" s="241" t="s">
        <v>143</v>
      </c>
      <c r="C38" s="241"/>
      <c r="D38" s="241"/>
      <c r="E38" s="241"/>
      <c r="F38" s="241"/>
      <c r="G38" s="241" t="s">
        <v>149</v>
      </c>
      <c r="H38" s="241" t="s">
        <v>151</v>
      </c>
      <c r="I38" s="241"/>
      <c r="J38" s="241" t="s">
        <v>153</v>
      </c>
      <c r="K38" s="241" t="s">
        <v>151</v>
      </c>
      <c r="L38" s="241"/>
      <c r="M38" s="241"/>
      <c r="N38" s="241" t="s">
        <v>149</v>
      </c>
      <c r="O38" s="241" t="s">
        <v>149</v>
      </c>
      <c r="P38" s="241" t="s">
        <v>149</v>
      </c>
      <c r="Q38" s="241" t="s">
        <v>149</v>
      </c>
      <c r="R38" s="241" t="s">
        <v>149</v>
      </c>
      <c r="S38" s="241" t="s">
        <v>149</v>
      </c>
      <c r="T38" s="241" t="s">
        <v>149</v>
      </c>
      <c r="U38" s="241" t="s">
        <v>149</v>
      </c>
      <c r="V38" s="241" t="s">
        <v>149</v>
      </c>
      <c r="W38" s="241" t="s">
        <v>149</v>
      </c>
      <c r="X38" s="241" t="s">
        <v>149</v>
      </c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37"/>
      <c r="AV38" s="237"/>
      <c r="AW38" s="237"/>
      <c r="AX38" s="237"/>
      <c r="AY38" s="237"/>
      <c r="AZ38" s="237"/>
      <c r="BA38" s="237"/>
      <c r="BB38" s="237"/>
      <c r="BC38" s="237"/>
      <c r="BD38" s="237"/>
      <c r="BE38" s="237"/>
      <c r="BF38" s="237"/>
      <c r="BG38" s="237"/>
      <c r="BH38" s="237"/>
      <c r="BI38" s="237"/>
      <c r="BJ38" s="237"/>
      <c r="BK38" s="237"/>
      <c r="BL38" s="237"/>
      <c r="BM38" s="237"/>
    </row>
    <row r="39" spans="1:65" s="245" customFormat="1" ht="13.8" x14ac:dyDescent="0.25">
      <c r="A39" s="241">
        <v>414170</v>
      </c>
      <c r="B39" s="241" t="s">
        <v>143</v>
      </c>
      <c r="C39" s="241"/>
      <c r="D39" s="241"/>
      <c r="E39" s="241"/>
      <c r="F39" s="241" t="s">
        <v>153</v>
      </c>
      <c r="G39" s="241"/>
      <c r="H39" s="241" t="s">
        <v>149</v>
      </c>
      <c r="I39" s="241"/>
      <c r="J39" s="241"/>
      <c r="K39" s="241" t="s">
        <v>151</v>
      </c>
      <c r="L39" s="241" t="s">
        <v>149</v>
      </c>
      <c r="M39" s="241"/>
      <c r="N39" s="241" t="s">
        <v>149</v>
      </c>
      <c r="O39" s="241" t="s">
        <v>149</v>
      </c>
      <c r="P39" s="241" t="s">
        <v>149</v>
      </c>
      <c r="Q39" s="241" t="s">
        <v>149</v>
      </c>
      <c r="R39" s="241" t="s">
        <v>149</v>
      </c>
      <c r="S39" s="241" t="s">
        <v>149</v>
      </c>
      <c r="T39" s="241" t="s">
        <v>149</v>
      </c>
      <c r="U39" s="241" t="s">
        <v>149</v>
      </c>
      <c r="V39" s="241" t="s">
        <v>149</v>
      </c>
      <c r="W39" s="241" t="s">
        <v>149</v>
      </c>
      <c r="X39" s="241" t="s">
        <v>149</v>
      </c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  <c r="BM39" s="237"/>
    </row>
    <row r="40" spans="1:65" s="245" customFormat="1" ht="13.8" x14ac:dyDescent="0.25">
      <c r="A40" s="241">
        <v>414423</v>
      </c>
      <c r="B40" s="241" t="s">
        <v>832</v>
      </c>
      <c r="C40" s="241"/>
      <c r="D40" s="241"/>
      <c r="E40" s="241"/>
      <c r="F40" s="241"/>
      <c r="G40" s="241"/>
      <c r="H40" s="241"/>
      <c r="I40" s="241"/>
      <c r="J40" s="241"/>
      <c r="K40" s="241"/>
      <c r="L40" s="241" t="s">
        <v>149</v>
      </c>
      <c r="M40" s="241"/>
      <c r="N40" s="241" t="s">
        <v>149</v>
      </c>
      <c r="O40" s="241" t="s">
        <v>149</v>
      </c>
      <c r="P40" s="241" t="s">
        <v>149</v>
      </c>
      <c r="Q40" s="241" t="s">
        <v>149</v>
      </c>
      <c r="R40" s="241" t="s">
        <v>149</v>
      </c>
      <c r="S40" s="241" t="s">
        <v>149</v>
      </c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37"/>
      <c r="AV40" s="237"/>
      <c r="AW40" s="237"/>
      <c r="AX40" s="237"/>
      <c r="AY40" s="237"/>
      <c r="AZ40" s="237"/>
      <c r="BA40" s="237"/>
      <c r="BB40" s="237"/>
      <c r="BC40" s="237"/>
      <c r="BD40" s="237"/>
      <c r="BE40" s="237"/>
      <c r="BF40" s="237"/>
      <c r="BG40" s="237"/>
      <c r="BH40" s="237"/>
      <c r="BI40" s="237"/>
      <c r="BJ40" s="237"/>
      <c r="BK40" s="237"/>
      <c r="BL40" s="237"/>
    </row>
    <row r="41" spans="1:65" s="245" customFormat="1" ht="13.8" x14ac:dyDescent="0.25">
      <c r="A41" s="241">
        <v>414823</v>
      </c>
      <c r="B41" s="241" t="s">
        <v>143</v>
      </c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 t="s">
        <v>153</v>
      </c>
      <c r="O41" s="241"/>
      <c r="P41" s="241"/>
      <c r="Q41" s="241"/>
      <c r="R41" s="241" t="s">
        <v>153</v>
      </c>
      <c r="S41" s="241"/>
      <c r="T41" s="241" t="s">
        <v>151</v>
      </c>
      <c r="U41" s="241" t="s">
        <v>149</v>
      </c>
      <c r="V41" s="241" t="s">
        <v>149</v>
      </c>
      <c r="W41" s="241" t="s">
        <v>149</v>
      </c>
      <c r="X41" s="241" t="s">
        <v>149</v>
      </c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</row>
    <row r="42" spans="1:65" s="245" customFormat="1" ht="13.8" x14ac:dyDescent="0.25">
      <c r="A42" s="241">
        <v>414830</v>
      </c>
      <c r="B42" s="241" t="s">
        <v>143</v>
      </c>
      <c r="C42" s="241"/>
      <c r="D42" s="241"/>
      <c r="E42" s="241"/>
      <c r="F42" s="241"/>
      <c r="G42" s="241" t="s">
        <v>151</v>
      </c>
      <c r="H42" s="241"/>
      <c r="I42" s="241"/>
      <c r="J42" s="241" t="s">
        <v>149</v>
      </c>
      <c r="K42" s="241" t="s">
        <v>151</v>
      </c>
      <c r="L42" s="241" t="s">
        <v>149</v>
      </c>
      <c r="M42" s="241"/>
      <c r="N42" s="241" t="s">
        <v>149</v>
      </c>
      <c r="O42" s="241" t="s">
        <v>149</v>
      </c>
      <c r="P42" s="241" t="s">
        <v>149</v>
      </c>
      <c r="Q42" s="241" t="s">
        <v>149</v>
      </c>
      <c r="R42" s="241" t="s">
        <v>149</v>
      </c>
      <c r="S42" s="241"/>
      <c r="T42" s="241" t="s">
        <v>149</v>
      </c>
      <c r="U42" s="241" t="s">
        <v>149</v>
      </c>
      <c r="V42" s="241" t="s">
        <v>149</v>
      </c>
      <c r="W42" s="241" t="s">
        <v>149</v>
      </c>
      <c r="X42" s="241" t="s">
        <v>149</v>
      </c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  <c r="BF42" s="237"/>
      <c r="BG42" s="237"/>
      <c r="BH42" s="237"/>
      <c r="BI42" s="237"/>
      <c r="BJ42" s="237"/>
      <c r="BK42" s="237"/>
      <c r="BL42" s="237"/>
      <c r="BM42" s="237"/>
    </row>
    <row r="43" spans="1:65" s="245" customFormat="1" ht="13.8" x14ac:dyDescent="0.25">
      <c r="A43" s="241">
        <v>414832</v>
      </c>
      <c r="B43" s="241" t="s">
        <v>143</v>
      </c>
      <c r="C43" s="241"/>
      <c r="D43" s="241"/>
      <c r="E43" s="241"/>
      <c r="F43" s="241"/>
      <c r="G43" s="241"/>
      <c r="H43" s="241"/>
      <c r="I43" s="241" t="s">
        <v>151</v>
      </c>
      <c r="J43" s="241"/>
      <c r="K43" s="241"/>
      <c r="L43" s="241" t="s">
        <v>153</v>
      </c>
      <c r="M43" s="241"/>
      <c r="N43" s="241"/>
      <c r="O43" s="241"/>
      <c r="P43" s="241" t="s">
        <v>153</v>
      </c>
      <c r="Q43" s="241"/>
      <c r="R43" s="241" t="s">
        <v>149</v>
      </c>
      <c r="S43" s="241"/>
      <c r="T43" s="241" t="s">
        <v>153</v>
      </c>
      <c r="U43" s="241"/>
      <c r="V43" s="241" t="s">
        <v>149</v>
      </c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37"/>
      <c r="AV43" s="237"/>
      <c r="AW43" s="237"/>
      <c r="AX43" s="237"/>
      <c r="AY43" s="237"/>
      <c r="AZ43" s="237"/>
      <c r="BA43" s="237"/>
      <c r="BB43" s="237"/>
      <c r="BC43" s="237"/>
      <c r="BD43" s="237"/>
      <c r="BE43" s="237"/>
      <c r="BF43" s="237"/>
      <c r="BG43" s="237"/>
      <c r="BH43" s="237"/>
      <c r="BI43" s="237"/>
      <c r="BJ43" s="237"/>
      <c r="BK43" s="237"/>
      <c r="BL43" s="237"/>
    </row>
    <row r="44" spans="1:65" s="245" customFormat="1" ht="13.8" x14ac:dyDescent="0.25">
      <c r="A44" s="245">
        <v>414860</v>
      </c>
      <c r="B44" s="245" t="s">
        <v>143</v>
      </c>
      <c r="K44" s="245" t="s">
        <v>1632</v>
      </c>
      <c r="P44" s="245" t="s">
        <v>1632</v>
      </c>
      <c r="R44" s="245" t="s">
        <v>1632</v>
      </c>
      <c r="U44" s="245" t="s">
        <v>1632</v>
      </c>
      <c r="V44" s="245" t="s">
        <v>1632</v>
      </c>
      <c r="W44" s="245" t="s">
        <v>1632</v>
      </c>
      <c r="X44" s="245" t="s">
        <v>1632</v>
      </c>
      <c r="AS44" s="245" t="s">
        <v>730</v>
      </c>
      <c r="AT44" s="245" t="s">
        <v>143</v>
      </c>
    </row>
    <row r="45" spans="1:65" s="245" customFormat="1" ht="13.8" x14ac:dyDescent="0.25">
      <c r="A45" s="241">
        <v>414865</v>
      </c>
      <c r="B45" s="241" t="s">
        <v>143</v>
      </c>
      <c r="C45" s="241"/>
      <c r="D45" s="241"/>
      <c r="E45" s="241"/>
      <c r="F45" s="241"/>
      <c r="G45" s="241" t="s">
        <v>151</v>
      </c>
      <c r="H45" s="241"/>
      <c r="I45" s="241" t="s">
        <v>151</v>
      </c>
      <c r="J45" s="241"/>
      <c r="K45" s="241"/>
      <c r="L45" s="241" t="s">
        <v>151</v>
      </c>
      <c r="M45" s="241"/>
      <c r="N45" s="241" t="s">
        <v>151</v>
      </c>
      <c r="O45" s="241" t="s">
        <v>149</v>
      </c>
      <c r="P45" s="241" t="s">
        <v>149</v>
      </c>
      <c r="Q45" s="241"/>
      <c r="R45" s="241" t="s">
        <v>151</v>
      </c>
      <c r="S45" s="241"/>
      <c r="T45" s="241" t="s">
        <v>149</v>
      </c>
      <c r="U45" s="241" t="s">
        <v>149</v>
      </c>
      <c r="V45" s="241" t="s">
        <v>149</v>
      </c>
      <c r="W45" s="241" t="s">
        <v>149</v>
      </c>
      <c r="X45" s="241" t="s">
        <v>149</v>
      </c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37"/>
      <c r="AV45" s="237"/>
      <c r="AW45" s="237"/>
      <c r="AX45" s="237"/>
      <c r="AY45" s="237"/>
      <c r="AZ45" s="237"/>
      <c r="BA45" s="237"/>
      <c r="BB45" s="237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</row>
    <row r="46" spans="1:65" s="245" customFormat="1" ht="13.8" x14ac:dyDescent="0.25">
      <c r="A46" s="241">
        <v>414884</v>
      </c>
      <c r="B46" s="241" t="s">
        <v>143</v>
      </c>
      <c r="C46" s="241"/>
      <c r="D46" s="241"/>
      <c r="E46" s="241"/>
      <c r="F46" s="241"/>
      <c r="G46" s="241" t="s">
        <v>151</v>
      </c>
      <c r="H46" s="241"/>
      <c r="I46" s="241"/>
      <c r="J46" s="241"/>
      <c r="K46" s="241" t="s">
        <v>149</v>
      </c>
      <c r="L46" s="241" t="s">
        <v>149</v>
      </c>
      <c r="M46" s="241"/>
      <c r="N46" s="241"/>
      <c r="O46" s="241"/>
      <c r="P46" s="241"/>
      <c r="Q46" s="241" t="s">
        <v>149</v>
      </c>
      <c r="R46" s="241" t="s">
        <v>149</v>
      </c>
      <c r="S46" s="241" t="s">
        <v>149</v>
      </c>
      <c r="T46" s="241" t="s">
        <v>153</v>
      </c>
      <c r="U46" s="241" t="s">
        <v>149</v>
      </c>
      <c r="V46" s="241" t="s">
        <v>149</v>
      </c>
      <c r="W46" s="241" t="s">
        <v>151</v>
      </c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37"/>
      <c r="AV46" s="237"/>
      <c r="AW46" s="237"/>
      <c r="AX46" s="237"/>
      <c r="AY46" s="237"/>
      <c r="AZ46" s="237"/>
      <c r="BA46" s="237"/>
      <c r="BB46" s="237"/>
      <c r="BC46" s="237"/>
      <c r="BD46" s="237"/>
      <c r="BE46" s="237"/>
      <c r="BF46" s="237"/>
      <c r="BG46" s="237"/>
      <c r="BH46" s="237"/>
      <c r="BI46" s="237"/>
      <c r="BJ46" s="237"/>
      <c r="BK46" s="237"/>
      <c r="BL46" s="237"/>
    </row>
    <row r="47" spans="1:65" s="245" customFormat="1" ht="13.8" x14ac:dyDescent="0.25">
      <c r="A47" s="241">
        <v>414956</v>
      </c>
      <c r="B47" s="241" t="s">
        <v>143</v>
      </c>
      <c r="C47" s="241"/>
      <c r="D47" s="241"/>
      <c r="E47" s="241"/>
      <c r="F47" s="241"/>
      <c r="G47" s="241" t="s">
        <v>153</v>
      </c>
      <c r="H47" s="241" t="s">
        <v>153</v>
      </c>
      <c r="I47" s="241"/>
      <c r="J47" s="241"/>
      <c r="K47" s="241"/>
      <c r="L47" s="241" t="s">
        <v>149</v>
      </c>
      <c r="M47" s="241"/>
      <c r="N47" s="241"/>
      <c r="O47" s="241"/>
      <c r="P47" s="241"/>
      <c r="Q47" s="241" t="s">
        <v>153</v>
      </c>
      <c r="R47" s="241" t="s">
        <v>151</v>
      </c>
      <c r="S47" s="241" t="s">
        <v>149</v>
      </c>
      <c r="T47" s="241"/>
      <c r="U47" s="241"/>
      <c r="V47" s="241"/>
      <c r="W47" s="241" t="s">
        <v>151</v>
      </c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37"/>
      <c r="AV47" s="237"/>
      <c r="AW47" s="237"/>
      <c r="AX47" s="237"/>
      <c r="AY47" s="237"/>
      <c r="AZ47" s="237"/>
      <c r="BA47" s="237"/>
      <c r="BB47" s="237"/>
      <c r="BC47" s="237"/>
      <c r="BD47" s="237"/>
      <c r="BE47" s="237"/>
      <c r="BF47" s="237"/>
      <c r="BG47" s="237"/>
      <c r="BH47" s="237"/>
      <c r="BI47" s="237"/>
      <c r="BJ47" s="237"/>
      <c r="BK47" s="237"/>
      <c r="BL47" s="237"/>
    </row>
    <row r="48" spans="1:65" s="245" customFormat="1" ht="13.8" x14ac:dyDescent="0.25">
      <c r="A48" s="241">
        <v>414970</v>
      </c>
      <c r="B48" s="241" t="s">
        <v>143</v>
      </c>
      <c r="C48" s="241"/>
      <c r="D48" s="241"/>
      <c r="E48" s="241"/>
      <c r="F48" s="241"/>
      <c r="G48" s="241"/>
      <c r="H48" s="241"/>
      <c r="I48" s="241"/>
      <c r="J48" s="241"/>
      <c r="K48" s="241"/>
      <c r="L48" s="241" t="s">
        <v>151</v>
      </c>
      <c r="M48" s="241"/>
      <c r="N48" s="241" t="s">
        <v>149</v>
      </c>
      <c r="O48" s="241" t="s">
        <v>149</v>
      </c>
      <c r="P48" s="241" t="s">
        <v>149</v>
      </c>
      <c r="Q48" s="241" t="s">
        <v>149</v>
      </c>
      <c r="R48" s="241" t="s">
        <v>149</v>
      </c>
      <c r="S48" s="241" t="s">
        <v>149</v>
      </c>
      <c r="T48" s="241" t="s">
        <v>149</v>
      </c>
      <c r="U48" s="241" t="s">
        <v>149</v>
      </c>
      <c r="V48" s="241" t="s">
        <v>149</v>
      </c>
      <c r="W48" s="241" t="s">
        <v>149</v>
      </c>
      <c r="X48" s="241" t="s">
        <v>149</v>
      </c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37"/>
      <c r="AV48" s="237"/>
      <c r="AW48" s="237"/>
      <c r="AX48" s="237"/>
      <c r="AY48" s="237"/>
      <c r="AZ48" s="237"/>
      <c r="BA48" s="237"/>
      <c r="BB48" s="237"/>
      <c r="BC48" s="237"/>
      <c r="BD48" s="237"/>
      <c r="BE48" s="237"/>
      <c r="BF48" s="237"/>
      <c r="BG48" s="237"/>
      <c r="BH48" s="237"/>
      <c r="BI48" s="237"/>
      <c r="BJ48" s="237"/>
      <c r="BK48" s="237"/>
      <c r="BL48" s="237"/>
    </row>
    <row r="49" spans="1:65" s="245" customFormat="1" ht="13.8" x14ac:dyDescent="0.25">
      <c r="A49" s="241">
        <v>414986</v>
      </c>
      <c r="B49" s="241" t="s">
        <v>143</v>
      </c>
      <c r="C49" s="241" t="s">
        <v>149</v>
      </c>
      <c r="D49" s="241"/>
      <c r="E49" s="241"/>
      <c r="F49" s="241"/>
      <c r="G49" s="241"/>
      <c r="H49" s="241"/>
      <c r="I49" s="241"/>
      <c r="J49" s="241"/>
      <c r="K49" s="241"/>
      <c r="L49" s="241" t="s">
        <v>153</v>
      </c>
      <c r="M49" s="241"/>
      <c r="N49" s="241"/>
      <c r="O49" s="241"/>
      <c r="P49" s="241"/>
      <c r="Q49" s="241" t="s">
        <v>149</v>
      </c>
      <c r="R49" s="241" t="s">
        <v>151</v>
      </c>
      <c r="S49" s="241" t="s">
        <v>149</v>
      </c>
      <c r="T49" s="241" t="s">
        <v>149</v>
      </c>
      <c r="U49" s="241"/>
      <c r="V49" s="241"/>
      <c r="W49" s="241"/>
      <c r="X49" s="241" t="s">
        <v>153</v>
      </c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37"/>
      <c r="AV49" s="237"/>
      <c r="AW49" s="237"/>
      <c r="AX49" s="237"/>
      <c r="AY49" s="237"/>
      <c r="AZ49" s="237"/>
      <c r="BA49" s="237"/>
      <c r="BB49" s="237"/>
      <c r="BC49" s="237"/>
      <c r="BD49" s="237"/>
      <c r="BE49" s="237"/>
      <c r="BF49" s="237"/>
      <c r="BG49" s="237"/>
      <c r="BH49" s="237"/>
      <c r="BI49" s="237"/>
      <c r="BJ49" s="237"/>
      <c r="BK49" s="237"/>
      <c r="BL49" s="237"/>
    </row>
    <row r="50" spans="1:65" s="245" customFormat="1" ht="13.8" x14ac:dyDescent="0.25">
      <c r="A50" s="241">
        <v>414996</v>
      </c>
      <c r="B50" s="241" t="s">
        <v>143</v>
      </c>
      <c r="C50" s="241"/>
      <c r="D50" s="241"/>
      <c r="E50" s="241"/>
      <c r="F50" s="241"/>
      <c r="G50" s="241" t="s">
        <v>153</v>
      </c>
      <c r="H50" s="241"/>
      <c r="I50" s="241" t="s">
        <v>153</v>
      </c>
      <c r="J50" s="241" t="s">
        <v>153</v>
      </c>
      <c r="K50" s="241"/>
      <c r="L50" s="241" t="s">
        <v>151</v>
      </c>
      <c r="M50" s="241"/>
      <c r="N50" s="241" t="s">
        <v>153</v>
      </c>
      <c r="O50" s="241"/>
      <c r="P50" s="241" t="s">
        <v>149</v>
      </c>
      <c r="Q50" s="241" t="s">
        <v>151</v>
      </c>
      <c r="R50" s="241" t="s">
        <v>149</v>
      </c>
      <c r="S50" s="241" t="s">
        <v>151</v>
      </c>
      <c r="T50" s="241" t="s">
        <v>149</v>
      </c>
      <c r="U50" s="241"/>
      <c r="V50" s="241"/>
      <c r="W50" s="241" t="s">
        <v>149</v>
      </c>
      <c r="X50" s="241" t="s">
        <v>151</v>
      </c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37"/>
      <c r="AV50" s="237"/>
      <c r="AW50" s="237"/>
      <c r="AX50" s="237"/>
      <c r="AY50" s="237"/>
      <c r="AZ50" s="237"/>
      <c r="BA50" s="237"/>
      <c r="BB50" s="237"/>
      <c r="BC50" s="237"/>
      <c r="BD50" s="237"/>
      <c r="BE50" s="237"/>
      <c r="BF50" s="237"/>
      <c r="BG50" s="237"/>
      <c r="BH50" s="237"/>
      <c r="BI50" s="237"/>
      <c r="BJ50" s="237"/>
      <c r="BK50" s="237"/>
      <c r="BL50" s="237"/>
    </row>
    <row r="51" spans="1:65" s="245" customFormat="1" ht="13.8" x14ac:dyDescent="0.25">
      <c r="A51" s="241">
        <v>415101</v>
      </c>
      <c r="B51" s="241" t="s">
        <v>143</v>
      </c>
      <c r="C51" s="241"/>
      <c r="D51" s="241"/>
      <c r="E51" s="241"/>
      <c r="F51" s="241"/>
      <c r="G51" s="241" t="s">
        <v>153</v>
      </c>
      <c r="H51" s="241"/>
      <c r="I51" s="241"/>
      <c r="J51" s="241" t="s">
        <v>151</v>
      </c>
      <c r="K51" s="241"/>
      <c r="L51" s="241" t="s">
        <v>149</v>
      </c>
      <c r="M51" s="241" t="s">
        <v>151</v>
      </c>
      <c r="N51" s="241" t="s">
        <v>149</v>
      </c>
      <c r="O51" s="241" t="s">
        <v>149</v>
      </c>
      <c r="P51" s="241" t="s">
        <v>149</v>
      </c>
      <c r="Q51" s="241"/>
      <c r="R51" s="241" t="s">
        <v>149</v>
      </c>
      <c r="S51" s="241"/>
      <c r="T51" s="241" t="s">
        <v>149</v>
      </c>
      <c r="U51" s="241" t="s">
        <v>149</v>
      </c>
      <c r="V51" s="241" t="s">
        <v>149</v>
      </c>
      <c r="W51" s="241" t="s">
        <v>149</v>
      </c>
      <c r="X51" s="241" t="s">
        <v>149</v>
      </c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37"/>
      <c r="AV51" s="237"/>
      <c r="AW51" s="237"/>
      <c r="AX51" s="237"/>
      <c r="AY51" s="237"/>
      <c r="AZ51" s="237"/>
      <c r="BA51" s="237"/>
      <c r="BB51" s="237"/>
      <c r="BC51" s="237"/>
      <c r="BD51" s="237"/>
      <c r="BE51" s="237"/>
      <c r="BF51" s="237"/>
      <c r="BG51" s="237"/>
      <c r="BH51" s="237"/>
      <c r="BI51" s="237"/>
      <c r="BJ51" s="237"/>
      <c r="BK51" s="237"/>
      <c r="BL51" s="237"/>
    </row>
    <row r="52" spans="1:65" s="245" customFormat="1" ht="13.8" x14ac:dyDescent="0.25">
      <c r="A52" s="241">
        <v>415212</v>
      </c>
      <c r="B52" s="241" t="s">
        <v>143</v>
      </c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 t="s">
        <v>149</v>
      </c>
      <c r="P52" s="241" t="s">
        <v>151</v>
      </c>
      <c r="Q52" s="241" t="s">
        <v>149</v>
      </c>
      <c r="R52" s="241" t="s">
        <v>151</v>
      </c>
      <c r="S52" s="241"/>
      <c r="T52" s="241"/>
      <c r="U52" s="241" t="s">
        <v>149</v>
      </c>
      <c r="V52" s="241" t="s">
        <v>149</v>
      </c>
      <c r="W52" s="241" t="s">
        <v>149</v>
      </c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37"/>
      <c r="AV52" s="237"/>
      <c r="AW52" s="237"/>
      <c r="AX52" s="237"/>
      <c r="AY52" s="237"/>
      <c r="AZ52" s="237"/>
      <c r="BA52" s="237"/>
      <c r="BB52" s="237"/>
      <c r="BC52" s="237"/>
      <c r="BD52" s="237"/>
      <c r="BE52" s="237"/>
      <c r="BF52" s="237"/>
      <c r="BG52" s="237"/>
      <c r="BH52" s="237"/>
      <c r="BI52" s="237"/>
      <c r="BJ52" s="237"/>
      <c r="BK52" s="237"/>
      <c r="BL52" s="237"/>
    </row>
    <row r="53" spans="1:65" s="245" customFormat="1" ht="13.8" x14ac:dyDescent="0.25">
      <c r="A53" s="245">
        <v>415249</v>
      </c>
      <c r="B53" s="245" t="s">
        <v>143</v>
      </c>
      <c r="G53" s="245" t="s">
        <v>1632</v>
      </c>
      <c r="H53" s="245" t="s">
        <v>1632</v>
      </c>
      <c r="L53" s="245" t="s">
        <v>1632</v>
      </c>
      <c r="M53" s="245" t="s">
        <v>1632</v>
      </c>
      <c r="N53" s="245" t="s">
        <v>1632</v>
      </c>
      <c r="O53" s="245" t="s">
        <v>1632</v>
      </c>
      <c r="P53" s="245" t="s">
        <v>1632</v>
      </c>
      <c r="Q53" s="245" t="s">
        <v>1632</v>
      </c>
      <c r="R53" s="245" t="s">
        <v>1632</v>
      </c>
      <c r="S53" s="245" t="s">
        <v>1632</v>
      </c>
      <c r="T53" s="245" t="s">
        <v>1632</v>
      </c>
      <c r="U53" s="245" t="s">
        <v>1632</v>
      </c>
      <c r="V53" s="245" t="s">
        <v>1632</v>
      </c>
      <c r="W53" s="245" t="s">
        <v>1632</v>
      </c>
      <c r="X53" s="245" t="s">
        <v>1632</v>
      </c>
      <c r="AS53" s="245" t="s">
        <v>1643</v>
      </c>
      <c r="AT53" s="245" t="s">
        <v>143</v>
      </c>
      <c r="BM53" s="237"/>
    </row>
    <row r="54" spans="1:65" s="245" customFormat="1" ht="13.8" x14ac:dyDescent="0.25">
      <c r="A54" s="241">
        <v>415272</v>
      </c>
      <c r="B54" s="241" t="s">
        <v>143</v>
      </c>
      <c r="C54" s="241"/>
      <c r="D54" s="241"/>
      <c r="E54" s="241"/>
      <c r="F54" s="241"/>
      <c r="G54" s="241"/>
      <c r="H54" s="241" t="s">
        <v>149</v>
      </c>
      <c r="I54" s="241"/>
      <c r="J54" s="241"/>
      <c r="K54" s="241"/>
      <c r="L54" s="241" t="s">
        <v>149</v>
      </c>
      <c r="M54" s="241"/>
      <c r="N54" s="241"/>
      <c r="O54" s="241"/>
      <c r="P54" s="241" t="s">
        <v>153</v>
      </c>
      <c r="Q54" s="241"/>
      <c r="R54" s="241" t="s">
        <v>149</v>
      </c>
      <c r="S54" s="241" t="s">
        <v>153</v>
      </c>
      <c r="T54" s="241" t="s">
        <v>149</v>
      </c>
      <c r="U54" s="241" t="s">
        <v>149</v>
      </c>
      <c r="V54" s="241" t="s">
        <v>149</v>
      </c>
      <c r="W54" s="241" t="s">
        <v>149</v>
      </c>
      <c r="X54" s="241" t="s">
        <v>149</v>
      </c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37"/>
      <c r="AV54" s="237"/>
      <c r="AW54" s="237"/>
      <c r="AX54" s="237"/>
      <c r="AY54" s="237"/>
      <c r="AZ54" s="237"/>
      <c r="BA54" s="237"/>
      <c r="BB54" s="237"/>
      <c r="BC54" s="237"/>
      <c r="BD54" s="237"/>
      <c r="BE54" s="237"/>
      <c r="BF54" s="237"/>
      <c r="BG54" s="237"/>
      <c r="BH54" s="237"/>
      <c r="BI54" s="237"/>
      <c r="BJ54" s="237"/>
      <c r="BK54" s="237"/>
      <c r="BL54" s="237"/>
    </row>
    <row r="55" spans="1:65" s="245" customFormat="1" ht="13.8" x14ac:dyDescent="0.25">
      <c r="A55" s="241">
        <v>415300</v>
      </c>
      <c r="B55" s="241" t="s">
        <v>143</v>
      </c>
      <c r="C55" s="241"/>
      <c r="D55" s="241"/>
      <c r="E55" s="241"/>
      <c r="F55" s="241"/>
      <c r="G55" s="241"/>
      <c r="H55" s="241" t="s">
        <v>151</v>
      </c>
      <c r="I55" s="241"/>
      <c r="J55" s="241"/>
      <c r="K55" s="241"/>
      <c r="L55" s="241"/>
      <c r="M55" s="241"/>
      <c r="N55" s="241" t="s">
        <v>149</v>
      </c>
      <c r="O55" s="241" t="s">
        <v>149</v>
      </c>
      <c r="P55" s="241"/>
      <c r="Q55" s="241"/>
      <c r="R55" s="241" t="s">
        <v>149</v>
      </c>
      <c r="S55" s="241" t="s">
        <v>149</v>
      </c>
      <c r="T55" s="241" t="s">
        <v>149</v>
      </c>
      <c r="U55" s="241" t="s">
        <v>149</v>
      </c>
      <c r="V55" s="241"/>
      <c r="W55" s="241" t="s">
        <v>149</v>
      </c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37"/>
      <c r="AV55" s="237"/>
      <c r="AW55" s="237"/>
      <c r="AX55" s="237"/>
      <c r="AY55" s="237"/>
      <c r="AZ55" s="237"/>
      <c r="BA55" s="237"/>
      <c r="BB55" s="237"/>
      <c r="BC55" s="237"/>
      <c r="BD55" s="237"/>
      <c r="BE55" s="237"/>
      <c r="BF55" s="237"/>
      <c r="BG55" s="237"/>
      <c r="BH55" s="237"/>
      <c r="BI55" s="237"/>
      <c r="BJ55" s="237"/>
      <c r="BK55" s="237"/>
      <c r="BL55" s="237"/>
    </row>
    <row r="56" spans="1:65" s="245" customFormat="1" ht="13.8" x14ac:dyDescent="0.25">
      <c r="A56" s="241">
        <v>415349</v>
      </c>
      <c r="B56" s="241" t="s">
        <v>143</v>
      </c>
      <c r="C56" s="241"/>
      <c r="D56" s="241"/>
      <c r="E56" s="241"/>
      <c r="F56" s="241"/>
      <c r="G56" s="241"/>
      <c r="H56" s="241" t="s">
        <v>149</v>
      </c>
      <c r="I56" s="241"/>
      <c r="J56" s="241"/>
      <c r="K56" s="241"/>
      <c r="L56" s="241"/>
      <c r="M56" s="241"/>
      <c r="N56" s="241"/>
      <c r="O56" s="241"/>
      <c r="P56" s="241"/>
      <c r="Q56" s="241" t="s">
        <v>149</v>
      </c>
      <c r="R56" s="241" t="s">
        <v>149</v>
      </c>
      <c r="S56" s="241" t="s">
        <v>151</v>
      </c>
      <c r="T56" s="241"/>
      <c r="U56" s="241" t="s">
        <v>149</v>
      </c>
      <c r="V56" s="241"/>
      <c r="W56" s="241"/>
      <c r="X56" s="241" t="s">
        <v>151</v>
      </c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37"/>
      <c r="AV56" s="237"/>
      <c r="AW56" s="237"/>
      <c r="AX56" s="237"/>
      <c r="AY56" s="237"/>
      <c r="AZ56" s="237"/>
      <c r="BA56" s="237"/>
      <c r="BB56" s="237"/>
      <c r="BC56" s="237"/>
      <c r="BD56" s="237"/>
      <c r="BE56" s="237"/>
      <c r="BF56" s="237"/>
      <c r="BG56" s="237"/>
      <c r="BH56" s="237"/>
      <c r="BI56" s="237"/>
      <c r="BJ56" s="237"/>
      <c r="BK56" s="237"/>
      <c r="BL56" s="237"/>
    </row>
    <row r="57" spans="1:65" s="245" customFormat="1" ht="13.8" x14ac:dyDescent="0.25">
      <c r="A57" s="241">
        <v>415414</v>
      </c>
      <c r="B57" s="241" t="s">
        <v>143</v>
      </c>
      <c r="C57" s="241"/>
      <c r="D57" s="241"/>
      <c r="E57" s="241"/>
      <c r="F57" s="241"/>
      <c r="G57" s="241"/>
      <c r="H57" s="241"/>
      <c r="I57" s="241"/>
      <c r="J57" s="241" t="s">
        <v>153</v>
      </c>
      <c r="K57" s="241"/>
      <c r="L57" s="241"/>
      <c r="M57" s="241"/>
      <c r="N57" s="241"/>
      <c r="O57" s="241"/>
      <c r="P57" s="241"/>
      <c r="Q57" s="241"/>
      <c r="R57" s="241" t="s">
        <v>149</v>
      </c>
      <c r="S57" s="241"/>
      <c r="T57" s="241" t="s">
        <v>153</v>
      </c>
      <c r="U57" s="241" t="s">
        <v>149</v>
      </c>
      <c r="V57" s="241"/>
      <c r="W57" s="241" t="s">
        <v>149</v>
      </c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37"/>
      <c r="AV57" s="237"/>
      <c r="AW57" s="237"/>
      <c r="AX57" s="237"/>
      <c r="AY57" s="237"/>
      <c r="AZ57" s="237"/>
      <c r="BA57" s="237"/>
      <c r="BB57" s="237"/>
      <c r="BC57" s="237"/>
      <c r="BD57" s="237"/>
      <c r="BE57" s="237"/>
      <c r="BF57" s="237"/>
      <c r="BG57" s="237"/>
      <c r="BH57" s="237"/>
      <c r="BI57" s="237"/>
      <c r="BJ57" s="237"/>
      <c r="BK57" s="237"/>
      <c r="BL57" s="237"/>
    </row>
    <row r="58" spans="1:65" s="245" customFormat="1" ht="13.8" x14ac:dyDescent="0.25">
      <c r="A58" s="241">
        <v>415436</v>
      </c>
      <c r="B58" s="241" t="s">
        <v>143</v>
      </c>
      <c r="C58" s="241" t="s">
        <v>153</v>
      </c>
      <c r="D58" s="241"/>
      <c r="E58" s="241"/>
      <c r="F58" s="241"/>
      <c r="G58" s="241"/>
      <c r="H58" s="241"/>
      <c r="I58" s="241" t="s">
        <v>153</v>
      </c>
      <c r="J58" s="241" t="s">
        <v>151</v>
      </c>
      <c r="K58" s="241"/>
      <c r="L58" s="241"/>
      <c r="M58" s="241"/>
      <c r="N58" s="241"/>
      <c r="O58" s="241"/>
      <c r="P58" s="241"/>
      <c r="Q58" s="241" t="s">
        <v>153</v>
      </c>
      <c r="R58" s="241"/>
      <c r="S58" s="241" t="s">
        <v>153</v>
      </c>
      <c r="T58" s="241" t="s">
        <v>153</v>
      </c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37"/>
      <c r="AV58" s="237"/>
      <c r="AW58" s="237"/>
      <c r="AX58" s="237"/>
      <c r="AY58" s="237"/>
      <c r="AZ58" s="237"/>
      <c r="BA58" s="237"/>
      <c r="BB58" s="237"/>
      <c r="BC58" s="237"/>
      <c r="BD58" s="237"/>
      <c r="BE58" s="237"/>
      <c r="BF58" s="237"/>
      <c r="BG58" s="237"/>
      <c r="BH58" s="237"/>
      <c r="BI58" s="237"/>
      <c r="BJ58" s="237"/>
      <c r="BK58" s="237"/>
      <c r="BL58" s="237"/>
    </row>
    <row r="59" spans="1:65" s="245" customFormat="1" ht="13.8" x14ac:dyDescent="0.25">
      <c r="A59" s="241">
        <v>415531</v>
      </c>
      <c r="B59" s="241" t="s">
        <v>143</v>
      </c>
      <c r="C59" s="241"/>
      <c r="D59" s="241"/>
      <c r="E59" s="241"/>
      <c r="F59" s="241"/>
      <c r="G59" s="241"/>
      <c r="H59" s="241"/>
      <c r="I59" s="241"/>
      <c r="J59" s="241" t="s">
        <v>153</v>
      </c>
      <c r="K59" s="241" t="s">
        <v>149</v>
      </c>
      <c r="L59" s="241" t="s">
        <v>149</v>
      </c>
      <c r="M59" s="241"/>
      <c r="N59" s="241"/>
      <c r="O59" s="241" t="s">
        <v>149</v>
      </c>
      <c r="P59" s="241" t="s">
        <v>149</v>
      </c>
      <c r="Q59" s="241" t="s">
        <v>151</v>
      </c>
      <c r="R59" s="241" t="s">
        <v>149</v>
      </c>
      <c r="S59" s="241"/>
      <c r="T59" s="241" t="s">
        <v>149</v>
      </c>
      <c r="U59" s="241" t="s">
        <v>149</v>
      </c>
      <c r="V59" s="241" t="s">
        <v>149</v>
      </c>
      <c r="W59" s="241" t="s">
        <v>149</v>
      </c>
      <c r="X59" s="241" t="s">
        <v>149</v>
      </c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  <c r="AL59" s="241"/>
      <c r="AM59" s="241"/>
      <c r="AN59" s="241"/>
      <c r="AO59" s="241"/>
      <c r="AP59" s="241"/>
      <c r="AQ59" s="241"/>
      <c r="AR59" s="241"/>
      <c r="AS59" s="241"/>
      <c r="AT59" s="241"/>
      <c r="AU59" s="237"/>
      <c r="AV59" s="237"/>
      <c r="AW59" s="237"/>
      <c r="AX59" s="237"/>
      <c r="AY59" s="237"/>
      <c r="AZ59" s="237"/>
      <c r="BA59" s="237"/>
      <c r="BB59" s="237"/>
      <c r="BC59" s="237"/>
      <c r="BD59" s="237"/>
      <c r="BE59" s="237"/>
      <c r="BF59" s="237"/>
      <c r="BG59" s="237"/>
      <c r="BH59" s="237"/>
      <c r="BI59" s="237"/>
      <c r="BJ59" s="237"/>
      <c r="BK59" s="237"/>
      <c r="BL59" s="237"/>
    </row>
    <row r="60" spans="1:65" s="245" customFormat="1" ht="13.8" x14ac:dyDescent="0.25">
      <c r="A60" s="241">
        <v>415554</v>
      </c>
      <c r="B60" s="241" t="s">
        <v>143</v>
      </c>
      <c r="C60" s="241"/>
      <c r="D60" s="241"/>
      <c r="E60" s="241"/>
      <c r="F60" s="241"/>
      <c r="G60" s="241" t="s">
        <v>153</v>
      </c>
      <c r="H60" s="241" t="s">
        <v>149</v>
      </c>
      <c r="I60" s="241"/>
      <c r="J60" s="241"/>
      <c r="K60" s="241"/>
      <c r="L60" s="241" t="s">
        <v>149</v>
      </c>
      <c r="M60" s="241"/>
      <c r="N60" s="241" t="s">
        <v>151</v>
      </c>
      <c r="O60" s="241" t="s">
        <v>151</v>
      </c>
      <c r="P60" s="241" t="s">
        <v>149</v>
      </c>
      <c r="Q60" s="241" t="s">
        <v>149</v>
      </c>
      <c r="R60" s="241" t="s">
        <v>149</v>
      </c>
      <c r="S60" s="241" t="s">
        <v>149</v>
      </c>
      <c r="T60" s="241" t="s">
        <v>149</v>
      </c>
      <c r="U60" s="241" t="s">
        <v>149</v>
      </c>
      <c r="V60" s="241" t="s">
        <v>149</v>
      </c>
      <c r="W60" s="241" t="s">
        <v>149</v>
      </c>
      <c r="X60" s="241" t="s">
        <v>149</v>
      </c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  <c r="AT60" s="241"/>
      <c r="AU60" s="237"/>
      <c r="AV60" s="237"/>
      <c r="AW60" s="237"/>
      <c r="AX60" s="237"/>
      <c r="AY60" s="237"/>
      <c r="AZ60" s="237"/>
      <c r="BA60" s="237"/>
      <c r="BB60" s="237"/>
      <c r="BC60" s="237"/>
      <c r="BD60" s="237"/>
      <c r="BE60" s="237"/>
      <c r="BF60" s="237"/>
      <c r="BG60" s="237"/>
      <c r="BH60" s="237"/>
      <c r="BI60" s="237"/>
      <c r="BJ60" s="237"/>
      <c r="BK60" s="237"/>
      <c r="BL60" s="237"/>
      <c r="BM60" s="237"/>
    </row>
    <row r="61" spans="1:65" s="245" customFormat="1" ht="13.8" x14ac:dyDescent="0.25">
      <c r="A61" s="241">
        <v>415592</v>
      </c>
      <c r="B61" s="241" t="s">
        <v>143</v>
      </c>
      <c r="C61" s="241"/>
      <c r="D61" s="241"/>
      <c r="E61" s="241"/>
      <c r="F61" s="241"/>
      <c r="G61" s="241" t="s">
        <v>151</v>
      </c>
      <c r="H61" s="241" t="s">
        <v>153</v>
      </c>
      <c r="I61" s="241"/>
      <c r="J61" s="241"/>
      <c r="K61" s="241"/>
      <c r="L61" s="241" t="s">
        <v>149</v>
      </c>
      <c r="M61" s="241"/>
      <c r="N61" s="241" t="s">
        <v>149</v>
      </c>
      <c r="O61" s="241"/>
      <c r="P61" s="241" t="s">
        <v>149</v>
      </c>
      <c r="Q61" s="241" t="s">
        <v>149</v>
      </c>
      <c r="R61" s="241" t="s">
        <v>149</v>
      </c>
      <c r="S61" s="241" t="s">
        <v>149</v>
      </c>
      <c r="T61" s="241"/>
      <c r="U61" s="241" t="s">
        <v>149</v>
      </c>
      <c r="V61" s="241" t="s">
        <v>149</v>
      </c>
      <c r="W61" s="241" t="s">
        <v>149</v>
      </c>
      <c r="X61" s="241" t="s">
        <v>149</v>
      </c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1"/>
      <c r="AJ61" s="241"/>
      <c r="AK61" s="241"/>
      <c r="AL61" s="241"/>
      <c r="AM61" s="241"/>
      <c r="AN61" s="241"/>
      <c r="AO61" s="241"/>
      <c r="AP61" s="241"/>
      <c r="AQ61" s="241"/>
      <c r="AR61" s="241"/>
      <c r="AS61" s="241"/>
      <c r="AT61" s="241"/>
      <c r="AU61" s="237"/>
      <c r="AV61" s="237"/>
      <c r="AW61" s="237"/>
      <c r="AX61" s="237"/>
      <c r="AY61" s="237"/>
      <c r="AZ61" s="237"/>
      <c r="BA61" s="237"/>
      <c r="BB61" s="237"/>
      <c r="BC61" s="237"/>
      <c r="BD61" s="237"/>
      <c r="BE61" s="237"/>
      <c r="BF61" s="237"/>
      <c r="BG61" s="237"/>
      <c r="BH61" s="237"/>
      <c r="BI61" s="237"/>
      <c r="BJ61" s="237"/>
      <c r="BK61" s="237"/>
      <c r="BL61" s="237"/>
    </row>
    <row r="62" spans="1:65" s="245" customFormat="1" ht="13.8" x14ac:dyDescent="0.25">
      <c r="A62" s="241">
        <v>415622</v>
      </c>
      <c r="B62" s="241" t="s">
        <v>143</v>
      </c>
      <c r="C62" s="241"/>
      <c r="D62" s="241"/>
      <c r="E62" s="241"/>
      <c r="F62" s="241"/>
      <c r="G62" s="241"/>
      <c r="H62" s="241" t="s">
        <v>151</v>
      </c>
      <c r="I62" s="241"/>
      <c r="J62" s="241"/>
      <c r="K62" s="241"/>
      <c r="L62" s="241" t="s">
        <v>149</v>
      </c>
      <c r="M62" s="241"/>
      <c r="N62" s="241" t="s">
        <v>149</v>
      </c>
      <c r="O62" s="241" t="s">
        <v>149</v>
      </c>
      <c r="P62" s="241" t="s">
        <v>149</v>
      </c>
      <c r="Q62" s="241" t="s">
        <v>149</v>
      </c>
      <c r="R62" s="241" t="s">
        <v>149</v>
      </c>
      <c r="S62" s="241" t="s">
        <v>149</v>
      </c>
      <c r="T62" s="241" t="s">
        <v>149</v>
      </c>
      <c r="U62" s="241" t="s">
        <v>149</v>
      </c>
      <c r="V62" s="241" t="s">
        <v>149</v>
      </c>
      <c r="W62" s="241" t="s">
        <v>149</v>
      </c>
      <c r="X62" s="241" t="s">
        <v>149</v>
      </c>
      <c r="Y62" s="241"/>
      <c r="Z62" s="241"/>
      <c r="AA62" s="241"/>
      <c r="AB62" s="241"/>
      <c r="AC62" s="241"/>
      <c r="AD62" s="241"/>
      <c r="AE62" s="241"/>
      <c r="AF62" s="241"/>
      <c r="AG62" s="241"/>
      <c r="AH62" s="241"/>
      <c r="AI62" s="241"/>
      <c r="AJ62" s="241"/>
      <c r="AK62" s="241"/>
      <c r="AL62" s="241"/>
      <c r="AM62" s="241"/>
      <c r="AN62" s="241"/>
      <c r="AO62" s="241"/>
      <c r="AP62" s="241"/>
      <c r="AQ62" s="241"/>
      <c r="AR62" s="241"/>
      <c r="AS62" s="241"/>
      <c r="AT62" s="241"/>
      <c r="AU62" s="237"/>
      <c r="AV62" s="237"/>
      <c r="AW62" s="237"/>
      <c r="AX62" s="237"/>
      <c r="AY62" s="237"/>
      <c r="AZ62" s="237"/>
      <c r="BA62" s="237"/>
      <c r="BB62" s="237"/>
      <c r="BC62" s="237"/>
      <c r="BD62" s="237"/>
      <c r="BE62" s="237"/>
      <c r="BF62" s="237"/>
      <c r="BG62" s="237"/>
      <c r="BH62" s="237"/>
      <c r="BI62" s="237"/>
      <c r="BJ62" s="237"/>
      <c r="BK62" s="237"/>
      <c r="BL62" s="237"/>
    </row>
    <row r="63" spans="1:65" s="245" customFormat="1" ht="13.8" x14ac:dyDescent="0.25">
      <c r="A63" s="241">
        <v>415697</v>
      </c>
      <c r="B63" s="241" t="s">
        <v>143</v>
      </c>
      <c r="C63" s="241"/>
      <c r="D63" s="241"/>
      <c r="E63" s="241"/>
      <c r="F63" s="241"/>
      <c r="G63" s="241" t="s">
        <v>153</v>
      </c>
      <c r="H63" s="241"/>
      <c r="I63" s="241" t="s">
        <v>153</v>
      </c>
      <c r="J63" s="241" t="s">
        <v>153</v>
      </c>
      <c r="K63" s="241"/>
      <c r="L63" s="241" t="s">
        <v>153</v>
      </c>
      <c r="M63" s="241"/>
      <c r="N63" s="241"/>
      <c r="O63" s="241" t="s">
        <v>151</v>
      </c>
      <c r="P63" s="241" t="s">
        <v>151</v>
      </c>
      <c r="Q63" s="241"/>
      <c r="R63" s="241" t="s">
        <v>149</v>
      </c>
      <c r="S63" s="241" t="s">
        <v>151</v>
      </c>
      <c r="T63" s="241"/>
      <c r="U63" s="241"/>
      <c r="V63" s="241" t="s">
        <v>151</v>
      </c>
      <c r="W63" s="241" t="s">
        <v>149</v>
      </c>
      <c r="X63" s="241"/>
      <c r="Y63" s="241"/>
      <c r="Z63" s="241"/>
      <c r="AA63" s="241"/>
      <c r="AB63" s="241"/>
      <c r="AC63" s="241"/>
      <c r="AD63" s="241"/>
      <c r="AE63" s="241"/>
      <c r="AF63" s="241"/>
      <c r="AG63" s="241"/>
      <c r="AH63" s="241"/>
      <c r="AI63" s="241"/>
      <c r="AJ63" s="241"/>
      <c r="AK63" s="241"/>
      <c r="AL63" s="241"/>
      <c r="AM63" s="241"/>
      <c r="AN63" s="241"/>
      <c r="AO63" s="241"/>
      <c r="AP63" s="241"/>
      <c r="AQ63" s="241"/>
      <c r="AR63" s="241"/>
      <c r="AS63" s="241"/>
      <c r="AT63" s="241"/>
      <c r="AU63" s="237"/>
      <c r="AV63" s="237"/>
      <c r="AW63" s="237"/>
      <c r="AX63" s="237"/>
      <c r="AY63" s="237"/>
      <c r="AZ63" s="237"/>
      <c r="BA63" s="237"/>
      <c r="BB63" s="237"/>
      <c r="BC63" s="237"/>
      <c r="BD63" s="237"/>
      <c r="BE63" s="237"/>
      <c r="BF63" s="237"/>
      <c r="BG63" s="237"/>
      <c r="BH63" s="237"/>
      <c r="BI63" s="237"/>
      <c r="BJ63" s="237"/>
      <c r="BK63" s="237"/>
      <c r="BL63" s="237"/>
    </row>
    <row r="64" spans="1:65" s="245" customFormat="1" ht="13.8" x14ac:dyDescent="0.25">
      <c r="A64" s="245">
        <v>415953</v>
      </c>
      <c r="B64" s="245" t="s">
        <v>143</v>
      </c>
      <c r="D64" s="245" t="s">
        <v>1632</v>
      </c>
      <c r="G64" s="245" t="s">
        <v>1632</v>
      </c>
      <c r="I64" s="245" t="s">
        <v>1632</v>
      </c>
      <c r="J64" s="245" t="s">
        <v>1632</v>
      </c>
      <c r="L64" s="245" t="s">
        <v>1632</v>
      </c>
      <c r="M64" s="245" t="s">
        <v>1632</v>
      </c>
      <c r="O64" s="245" t="s">
        <v>1632</v>
      </c>
      <c r="P64" s="245" t="s">
        <v>1632</v>
      </c>
      <c r="Q64" s="245" t="s">
        <v>1632</v>
      </c>
      <c r="R64" s="245" t="s">
        <v>1632</v>
      </c>
      <c r="T64" s="245" t="s">
        <v>1632</v>
      </c>
      <c r="U64" s="245" t="s">
        <v>1632</v>
      </c>
      <c r="V64" s="245" t="s">
        <v>1632</v>
      </c>
      <c r="W64" s="245" t="s">
        <v>1632</v>
      </c>
      <c r="AS64" s="245" t="s">
        <v>730</v>
      </c>
      <c r="AT64" s="245" t="s">
        <v>143</v>
      </c>
      <c r="BM64" s="237"/>
    </row>
    <row r="65" spans="1:65" s="245" customFormat="1" ht="13.8" x14ac:dyDescent="0.25">
      <c r="A65" s="241">
        <v>416056</v>
      </c>
      <c r="B65" s="241" t="s">
        <v>143</v>
      </c>
      <c r="C65" s="241"/>
      <c r="D65" s="241"/>
      <c r="E65" s="241"/>
      <c r="F65" s="241"/>
      <c r="G65" s="241"/>
      <c r="H65" s="241"/>
      <c r="I65" s="241" t="s">
        <v>153</v>
      </c>
      <c r="J65" s="241"/>
      <c r="K65" s="241"/>
      <c r="L65" s="241" t="s">
        <v>151</v>
      </c>
      <c r="M65" s="241"/>
      <c r="N65" s="241" t="s">
        <v>151</v>
      </c>
      <c r="O65" s="241"/>
      <c r="P65" s="241" t="s">
        <v>149</v>
      </c>
      <c r="Q65" s="241" t="s">
        <v>149</v>
      </c>
      <c r="R65" s="241" t="s">
        <v>149</v>
      </c>
      <c r="S65" s="241" t="s">
        <v>151</v>
      </c>
      <c r="T65" s="241" t="s">
        <v>149</v>
      </c>
      <c r="U65" s="241" t="s">
        <v>153</v>
      </c>
      <c r="V65" s="241" t="s">
        <v>151</v>
      </c>
      <c r="W65" s="241" t="s">
        <v>149</v>
      </c>
      <c r="X65" s="241"/>
      <c r="Y65" s="241"/>
      <c r="Z65" s="241"/>
      <c r="AA65" s="241"/>
      <c r="AB65" s="241"/>
      <c r="AC65" s="241"/>
      <c r="AD65" s="241"/>
      <c r="AE65" s="241"/>
      <c r="AF65" s="241"/>
      <c r="AG65" s="241"/>
      <c r="AH65" s="241"/>
      <c r="AI65" s="241"/>
      <c r="AJ65" s="241"/>
      <c r="AK65" s="241"/>
      <c r="AL65" s="241"/>
      <c r="AM65" s="241"/>
      <c r="AN65" s="241"/>
      <c r="AO65" s="241"/>
      <c r="AP65" s="241"/>
      <c r="AQ65" s="241"/>
      <c r="AR65" s="241"/>
      <c r="AS65" s="241"/>
      <c r="AT65" s="241"/>
      <c r="AU65" s="237"/>
      <c r="AV65" s="237"/>
      <c r="AW65" s="237"/>
      <c r="AX65" s="237"/>
      <c r="AY65" s="237"/>
      <c r="AZ65" s="237"/>
      <c r="BA65" s="237"/>
      <c r="BB65" s="237"/>
      <c r="BC65" s="237"/>
      <c r="BD65" s="237"/>
      <c r="BE65" s="237"/>
      <c r="BF65" s="237"/>
      <c r="BG65" s="237"/>
      <c r="BH65" s="237"/>
      <c r="BI65" s="237"/>
      <c r="BJ65" s="237"/>
      <c r="BK65" s="237"/>
      <c r="BL65" s="237"/>
    </row>
    <row r="66" spans="1:65" s="245" customFormat="1" ht="13.8" x14ac:dyDescent="0.25">
      <c r="A66" s="241">
        <v>416475</v>
      </c>
      <c r="B66" s="241" t="s">
        <v>143</v>
      </c>
      <c r="C66" s="241"/>
      <c r="D66" s="241"/>
      <c r="E66" s="241"/>
      <c r="F66" s="241"/>
      <c r="G66" s="241" t="s">
        <v>153</v>
      </c>
      <c r="H66" s="241"/>
      <c r="I66" s="241"/>
      <c r="J66" s="241" t="s">
        <v>153</v>
      </c>
      <c r="K66" s="241"/>
      <c r="L66" s="241" t="s">
        <v>149</v>
      </c>
      <c r="M66" s="241"/>
      <c r="N66" s="241"/>
      <c r="O66" s="241" t="s">
        <v>153</v>
      </c>
      <c r="P66" s="241" t="s">
        <v>151</v>
      </c>
      <c r="Q66" s="241" t="s">
        <v>149</v>
      </c>
      <c r="R66" s="241" t="s">
        <v>149</v>
      </c>
      <c r="S66" s="241"/>
      <c r="T66" s="241" t="s">
        <v>153</v>
      </c>
      <c r="U66" s="241" t="s">
        <v>153</v>
      </c>
      <c r="V66" s="241" t="s">
        <v>153</v>
      </c>
      <c r="W66" s="241" t="s">
        <v>153</v>
      </c>
      <c r="X66" s="241" t="s">
        <v>153</v>
      </c>
      <c r="Y66" s="241"/>
      <c r="Z66" s="241"/>
      <c r="AA66" s="241"/>
      <c r="AB66" s="241"/>
      <c r="AC66" s="241"/>
      <c r="AD66" s="241"/>
      <c r="AE66" s="241"/>
      <c r="AF66" s="241"/>
      <c r="AG66" s="241"/>
      <c r="AH66" s="241"/>
      <c r="AI66" s="241"/>
      <c r="AJ66" s="241"/>
      <c r="AK66" s="241"/>
      <c r="AL66" s="241"/>
      <c r="AM66" s="241"/>
      <c r="AN66" s="241"/>
      <c r="AO66" s="241"/>
      <c r="AP66" s="241"/>
      <c r="AQ66" s="241"/>
      <c r="AR66" s="241"/>
      <c r="AS66" s="241"/>
      <c r="AT66" s="241"/>
      <c r="AU66" s="237"/>
      <c r="AV66" s="237"/>
      <c r="AW66" s="237"/>
      <c r="AX66" s="237"/>
      <c r="AY66" s="237"/>
      <c r="AZ66" s="237"/>
      <c r="BA66" s="237"/>
      <c r="BB66" s="237"/>
      <c r="BC66" s="237"/>
      <c r="BD66" s="237"/>
      <c r="BE66" s="237"/>
      <c r="BF66" s="237"/>
      <c r="BG66" s="237"/>
      <c r="BH66" s="237"/>
      <c r="BI66" s="237"/>
      <c r="BJ66" s="237"/>
      <c r="BK66" s="237"/>
      <c r="BL66" s="237"/>
    </row>
    <row r="67" spans="1:65" s="245" customFormat="1" ht="13.8" x14ac:dyDescent="0.25">
      <c r="A67" s="241">
        <v>416564</v>
      </c>
      <c r="B67" s="241" t="s">
        <v>143</v>
      </c>
      <c r="C67" s="241"/>
      <c r="D67" s="241"/>
      <c r="E67" s="241"/>
      <c r="F67" s="241"/>
      <c r="G67" s="241"/>
      <c r="H67" s="241" t="s">
        <v>151</v>
      </c>
      <c r="I67" s="241"/>
      <c r="J67" s="241"/>
      <c r="K67" s="241"/>
      <c r="L67" s="241" t="s">
        <v>149</v>
      </c>
      <c r="M67" s="241"/>
      <c r="N67" s="241"/>
      <c r="O67" s="241"/>
      <c r="P67" s="241" t="s">
        <v>149</v>
      </c>
      <c r="Q67" s="241" t="s">
        <v>153</v>
      </c>
      <c r="R67" s="241" t="s">
        <v>149</v>
      </c>
      <c r="S67" s="241" t="s">
        <v>149</v>
      </c>
      <c r="T67" s="241" t="s">
        <v>153</v>
      </c>
      <c r="U67" s="241" t="s">
        <v>149</v>
      </c>
      <c r="V67" s="241"/>
      <c r="W67" s="241" t="s">
        <v>151</v>
      </c>
      <c r="X67" s="241"/>
      <c r="Y67" s="241"/>
      <c r="Z67" s="241"/>
      <c r="AA67" s="241"/>
      <c r="AB67" s="241"/>
      <c r="AC67" s="241"/>
      <c r="AD67" s="241"/>
      <c r="AE67" s="241"/>
      <c r="AF67" s="241"/>
      <c r="AG67" s="241"/>
      <c r="AH67" s="241"/>
      <c r="AI67" s="241"/>
      <c r="AJ67" s="241"/>
      <c r="AK67" s="241"/>
      <c r="AL67" s="241"/>
      <c r="AM67" s="241"/>
      <c r="AN67" s="241"/>
      <c r="AO67" s="241"/>
      <c r="AP67" s="241"/>
      <c r="AQ67" s="241"/>
      <c r="AR67" s="241"/>
      <c r="AS67" s="241"/>
      <c r="AT67" s="241"/>
      <c r="AU67" s="237"/>
      <c r="AV67" s="237"/>
      <c r="AW67" s="237"/>
      <c r="AX67" s="237"/>
      <c r="AY67" s="237"/>
      <c r="AZ67" s="237"/>
      <c r="BA67" s="237"/>
      <c r="BB67" s="237"/>
      <c r="BC67" s="237"/>
      <c r="BD67" s="237"/>
      <c r="BE67" s="237"/>
      <c r="BF67" s="237"/>
      <c r="BG67" s="237"/>
      <c r="BH67" s="237"/>
      <c r="BI67" s="237"/>
      <c r="BJ67" s="237"/>
      <c r="BK67" s="237"/>
      <c r="BL67" s="237"/>
    </row>
    <row r="68" spans="1:65" s="245" customFormat="1" ht="13.8" x14ac:dyDescent="0.25">
      <c r="A68" s="245">
        <v>417391</v>
      </c>
      <c r="B68" s="245" t="s">
        <v>143</v>
      </c>
      <c r="D68" s="245" t="s">
        <v>153</v>
      </c>
      <c r="J68" s="245" t="s">
        <v>153</v>
      </c>
      <c r="L68" s="245" t="s">
        <v>153</v>
      </c>
      <c r="N68" s="245" t="s">
        <v>153</v>
      </c>
      <c r="Q68" s="245" t="s">
        <v>153</v>
      </c>
      <c r="R68" s="245" t="s">
        <v>153</v>
      </c>
      <c r="T68" s="245" t="s">
        <v>153</v>
      </c>
      <c r="AT68" s="245" t="s">
        <v>143</v>
      </c>
    </row>
    <row r="69" spans="1:65" s="245" customFormat="1" ht="13.8" x14ac:dyDescent="0.25">
      <c r="A69" s="241">
        <v>417576</v>
      </c>
      <c r="B69" s="241" t="s">
        <v>143</v>
      </c>
      <c r="C69" s="241"/>
      <c r="D69" s="241" t="s">
        <v>151</v>
      </c>
      <c r="E69" s="241"/>
      <c r="F69" s="241"/>
      <c r="G69" s="241" t="s">
        <v>151</v>
      </c>
      <c r="H69" s="241"/>
      <c r="I69" s="241" t="s">
        <v>149</v>
      </c>
      <c r="J69" s="241"/>
      <c r="K69" s="241"/>
      <c r="L69" s="241" t="s">
        <v>149</v>
      </c>
      <c r="M69" s="241"/>
      <c r="N69" s="241" t="s">
        <v>149</v>
      </c>
      <c r="O69" s="241" t="s">
        <v>149</v>
      </c>
      <c r="P69" s="241" t="s">
        <v>149</v>
      </c>
      <c r="Q69" s="241" t="s">
        <v>151</v>
      </c>
      <c r="R69" s="241" t="s">
        <v>149</v>
      </c>
      <c r="S69" s="241" t="s">
        <v>151</v>
      </c>
      <c r="T69" s="241" t="s">
        <v>149</v>
      </c>
      <c r="U69" s="241" t="s">
        <v>149</v>
      </c>
      <c r="V69" s="241" t="s">
        <v>149</v>
      </c>
      <c r="W69" s="241" t="s">
        <v>149</v>
      </c>
      <c r="X69" s="241" t="s">
        <v>149</v>
      </c>
      <c r="Y69" s="241"/>
      <c r="Z69" s="241"/>
      <c r="AA69" s="241"/>
      <c r="AB69" s="241"/>
      <c r="AC69" s="241"/>
      <c r="AD69" s="241"/>
      <c r="AE69" s="241"/>
      <c r="AF69" s="241"/>
      <c r="AG69" s="241"/>
      <c r="AH69" s="241"/>
      <c r="AI69" s="241"/>
      <c r="AJ69" s="241"/>
      <c r="AK69" s="241"/>
      <c r="AL69" s="241"/>
      <c r="AM69" s="241"/>
      <c r="AN69" s="241"/>
      <c r="AO69" s="241"/>
      <c r="AP69" s="241"/>
      <c r="AQ69" s="241"/>
      <c r="AR69" s="241"/>
      <c r="AS69" s="241"/>
      <c r="AT69" s="241"/>
      <c r="AU69" s="237"/>
      <c r="AV69" s="237"/>
      <c r="AW69" s="237"/>
      <c r="AX69" s="237"/>
      <c r="AY69" s="237"/>
      <c r="AZ69" s="237"/>
      <c r="BA69" s="237"/>
      <c r="BB69" s="237"/>
      <c r="BC69" s="237"/>
      <c r="BD69" s="237"/>
      <c r="BE69" s="237"/>
      <c r="BF69" s="237"/>
      <c r="BG69" s="237"/>
      <c r="BH69" s="237"/>
      <c r="BI69" s="237"/>
      <c r="BJ69" s="237"/>
      <c r="BK69" s="237"/>
      <c r="BL69" s="237"/>
      <c r="BM69" s="237"/>
    </row>
    <row r="70" spans="1:65" s="245" customFormat="1" ht="13.8" x14ac:dyDescent="0.25">
      <c r="A70" s="241">
        <v>417628</v>
      </c>
      <c r="B70" s="241" t="s">
        <v>143</v>
      </c>
      <c r="C70" s="241"/>
      <c r="D70" s="241"/>
      <c r="E70" s="241"/>
      <c r="F70" s="241"/>
      <c r="G70" s="241" t="s">
        <v>151</v>
      </c>
      <c r="H70" s="241"/>
      <c r="I70" s="241"/>
      <c r="J70" s="241"/>
      <c r="K70" s="241" t="s">
        <v>153</v>
      </c>
      <c r="L70" s="241" t="s">
        <v>149</v>
      </c>
      <c r="M70" s="241" t="s">
        <v>149</v>
      </c>
      <c r="N70" s="241" t="s">
        <v>149</v>
      </c>
      <c r="O70" s="241" t="s">
        <v>149</v>
      </c>
      <c r="P70" s="241" t="s">
        <v>149</v>
      </c>
      <c r="Q70" s="241" t="s">
        <v>149</v>
      </c>
      <c r="R70" s="241" t="s">
        <v>149</v>
      </c>
      <c r="S70" s="241" t="s">
        <v>149</v>
      </c>
      <c r="T70" s="241" t="s">
        <v>149</v>
      </c>
      <c r="U70" s="241" t="s">
        <v>149</v>
      </c>
      <c r="V70" s="241" t="s">
        <v>149</v>
      </c>
      <c r="W70" s="241" t="s">
        <v>149</v>
      </c>
      <c r="X70" s="241" t="s">
        <v>149</v>
      </c>
      <c r="Y70" s="241"/>
      <c r="Z70" s="241"/>
      <c r="AA70" s="241"/>
      <c r="AB70" s="241"/>
      <c r="AC70" s="241"/>
      <c r="AD70" s="241"/>
      <c r="AE70" s="241"/>
      <c r="AF70" s="241"/>
      <c r="AG70" s="241"/>
      <c r="AH70" s="241"/>
      <c r="AI70" s="241"/>
      <c r="AJ70" s="241"/>
      <c r="AK70" s="241"/>
      <c r="AL70" s="241"/>
      <c r="AM70" s="241"/>
      <c r="AN70" s="241"/>
      <c r="AO70" s="241"/>
      <c r="AP70" s="241"/>
      <c r="AQ70" s="241"/>
      <c r="AR70" s="241"/>
      <c r="AS70" s="241"/>
      <c r="AT70" s="241"/>
      <c r="AU70" s="237"/>
      <c r="AV70" s="237"/>
      <c r="AW70" s="237"/>
      <c r="AX70" s="237"/>
      <c r="AY70" s="237"/>
      <c r="AZ70" s="237"/>
      <c r="BA70" s="237"/>
      <c r="BB70" s="237"/>
      <c r="BC70" s="237"/>
      <c r="BD70" s="237"/>
      <c r="BE70" s="237"/>
      <c r="BF70" s="237"/>
      <c r="BG70" s="237"/>
      <c r="BH70" s="237"/>
      <c r="BI70" s="237"/>
      <c r="BJ70" s="237"/>
      <c r="BK70" s="237"/>
      <c r="BL70" s="237"/>
      <c r="BM70" s="237"/>
    </row>
    <row r="71" spans="1:65" s="245" customFormat="1" ht="13.8" x14ac:dyDescent="0.25">
      <c r="A71" s="245">
        <v>418187</v>
      </c>
      <c r="B71" s="245" t="s">
        <v>143</v>
      </c>
      <c r="C71" s="245" t="s">
        <v>1632</v>
      </c>
      <c r="D71" s="245" t="s">
        <v>1632</v>
      </c>
      <c r="I71" s="245" t="s">
        <v>1632</v>
      </c>
      <c r="K71" s="245" t="s">
        <v>1632</v>
      </c>
      <c r="L71" s="245" t="s">
        <v>1632</v>
      </c>
      <c r="N71" s="245" t="s">
        <v>1632</v>
      </c>
      <c r="O71" s="245" t="s">
        <v>1632</v>
      </c>
      <c r="P71" s="245" t="s">
        <v>1632</v>
      </c>
      <c r="Q71" s="245" t="s">
        <v>1632</v>
      </c>
      <c r="R71" s="245" t="s">
        <v>1632</v>
      </c>
      <c r="S71" s="245" t="s">
        <v>1632</v>
      </c>
      <c r="T71" s="245" t="s">
        <v>1632</v>
      </c>
      <c r="U71" s="245" t="s">
        <v>1632</v>
      </c>
      <c r="V71" s="245" t="s">
        <v>1632</v>
      </c>
      <c r="W71" s="245" t="s">
        <v>1632</v>
      </c>
      <c r="X71" s="245" t="s">
        <v>1632</v>
      </c>
      <c r="AS71" s="245" t="s">
        <v>684</v>
      </c>
      <c r="AT71" s="245" t="s">
        <v>143</v>
      </c>
      <c r="BM71" s="237"/>
    </row>
    <row r="72" spans="1:65" s="245" customFormat="1" ht="13.8" x14ac:dyDescent="0.25">
      <c r="A72" s="245">
        <v>418449</v>
      </c>
      <c r="B72" s="245" t="s">
        <v>143</v>
      </c>
      <c r="E72" s="245" t="s">
        <v>1632</v>
      </c>
      <c r="H72" s="245" t="s">
        <v>1632</v>
      </c>
      <c r="K72" s="245" t="s">
        <v>1632</v>
      </c>
      <c r="L72" s="245" t="s">
        <v>1632</v>
      </c>
      <c r="R72" s="245" t="s">
        <v>1632</v>
      </c>
      <c r="S72" s="245" t="s">
        <v>1632</v>
      </c>
      <c r="W72" s="245" t="s">
        <v>1632</v>
      </c>
      <c r="AS72" s="245" t="s">
        <v>730</v>
      </c>
      <c r="AT72" s="245" t="s">
        <v>143</v>
      </c>
    </row>
    <row r="73" spans="1:65" s="245" customFormat="1" ht="13.8" x14ac:dyDescent="0.25">
      <c r="A73" s="245">
        <v>418457</v>
      </c>
      <c r="B73" s="245" t="s">
        <v>143</v>
      </c>
      <c r="D73" s="245" t="s">
        <v>1632</v>
      </c>
      <c r="J73" s="245" t="s">
        <v>1632</v>
      </c>
      <c r="L73" s="245" t="s">
        <v>1632</v>
      </c>
      <c r="P73" s="245" t="s">
        <v>1632</v>
      </c>
      <c r="R73" s="245" t="s">
        <v>1632</v>
      </c>
      <c r="T73" s="245" t="s">
        <v>1632</v>
      </c>
      <c r="AS73" s="245" t="s">
        <v>720</v>
      </c>
      <c r="AT73" s="245" t="s">
        <v>143</v>
      </c>
    </row>
    <row r="74" spans="1:65" s="245" customFormat="1" ht="13.8" x14ac:dyDescent="0.25">
      <c r="A74" s="241">
        <v>418652</v>
      </c>
      <c r="B74" s="241" t="s">
        <v>143</v>
      </c>
      <c r="C74" s="241"/>
      <c r="D74" s="241"/>
      <c r="E74" s="241"/>
      <c r="F74" s="241"/>
      <c r="G74" s="241"/>
      <c r="H74" s="241" t="s">
        <v>153</v>
      </c>
      <c r="I74" s="241" t="s">
        <v>153</v>
      </c>
      <c r="J74" s="241"/>
      <c r="K74" s="241" t="s">
        <v>151</v>
      </c>
      <c r="L74" s="241" t="s">
        <v>149</v>
      </c>
      <c r="M74" s="241"/>
      <c r="N74" s="241" t="s">
        <v>149</v>
      </c>
      <c r="O74" s="241" t="s">
        <v>153</v>
      </c>
      <c r="P74" s="241" t="s">
        <v>149</v>
      </c>
      <c r="Q74" s="241" t="s">
        <v>153</v>
      </c>
      <c r="R74" s="241" t="s">
        <v>149</v>
      </c>
      <c r="S74" s="241" t="s">
        <v>153</v>
      </c>
      <c r="T74" s="241" t="s">
        <v>149</v>
      </c>
      <c r="U74" s="241" t="s">
        <v>151</v>
      </c>
      <c r="V74" s="241" t="s">
        <v>149</v>
      </c>
      <c r="W74" s="241" t="s">
        <v>151</v>
      </c>
      <c r="X74" s="241"/>
      <c r="Y74" s="241"/>
      <c r="Z74" s="241"/>
      <c r="AA74" s="241"/>
      <c r="AB74" s="241"/>
      <c r="AC74" s="241"/>
      <c r="AD74" s="241"/>
      <c r="AE74" s="241"/>
      <c r="AF74" s="241"/>
      <c r="AG74" s="241"/>
      <c r="AH74" s="241"/>
      <c r="AI74" s="241"/>
      <c r="AJ74" s="241"/>
      <c r="AK74" s="241"/>
      <c r="AL74" s="241"/>
      <c r="AM74" s="241"/>
      <c r="AN74" s="241"/>
      <c r="AO74" s="241"/>
      <c r="AP74" s="241"/>
      <c r="AQ74" s="241"/>
      <c r="AR74" s="241"/>
      <c r="AS74" s="241"/>
      <c r="AT74" s="241"/>
      <c r="AU74" s="237"/>
      <c r="AV74" s="237"/>
      <c r="AW74" s="237"/>
      <c r="AX74" s="237"/>
      <c r="AY74" s="237"/>
      <c r="AZ74" s="237"/>
      <c r="BA74" s="237"/>
      <c r="BB74" s="237"/>
      <c r="BC74" s="237"/>
      <c r="BD74" s="237"/>
      <c r="BE74" s="237"/>
      <c r="BF74" s="237"/>
      <c r="BG74" s="237"/>
      <c r="BH74" s="237"/>
      <c r="BI74" s="237"/>
      <c r="BJ74" s="237"/>
      <c r="BK74" s="237"/>
      <c r="BL74" s="237"/>
      <c r="BM74" s="237"/>
    </row>
    <row r="75" spans="1:65" s="245" customFormat="1" ht="13.8" x14ac:dyDescent="0.25">
      <c r="A75" s="245">
        <v>418783</v>
      </c>
      <c r="B75" s="245" t="s">
        <v>143</v>
      </c>
      <c r="D75" s="245" t="s">
        <v>1632</v>
      </c>
      <c r="G75" s="245" t="s">
        <v>1632</v>
      </c>
      <c r="H75" s="245" t="s">
        <v>1632</v>
      </c>
      <c r="J75" s="245" t="s">
        <v>1632</v>
      </c>
      <c r="K75" s="245" t="s">
        <v>1632</v>
      </c>
      <c r="L75" s="245" t="s">
        <v>1632</v>
      </c>
      <c r="P75" s="245" t="s">
        <v>1632</v>
      </c>
      <c r="Q75" s="245" t="s">
        <v>1632</v>
      </c>
      <c r="R75" s="245" t="s">
        <v>1632</v>
      </c>
      <c r="S75" s="245" t="s">
        <v>1632</v>
      </c>
      <c r="V75" s="245" t="s">
        <v>1632</v>
      </c>
      <c r="W75" s="245" t="s">
        <v>1632</v>
      </c>
      <c r="X75" s="245" t="s">
        <v>1632</v>
      </c>
      <c r="AS75" s="245" t="s">
        <v>685</v>
      </c>
      <c r="AT75" s="245" t="s">
        <v>143</v>
      </c>
    </row>
    <row r="76" spans="1:65" s="245" customFormat="1" ht="13.8" x14ac:dyDescent="0.25">
      <c r="A76" s="241">
        <v>418794</v>
      </c>
      <c r="B76" s="241" t="s">
        <v>143</v>
      </c>
      <c r="C76" s="241"/>
      <c r="D76" s="241" t="s">
        <v>153</v>
      </c>
      <c r="E76" s="241"/>
      <c r="F76" s="241"/>
      <c r="G76" s="241"/>
      <c r="H76" s="241" t="s">
        <v>149</v>
      </c>
      <c r="I76" s="241"/>
      <c r="J76" s="241"/>
      <c r="K76" s="241"/>
      <c r="L76" s="241" t="s">
        <v>151</v>
      </c>
      <c r="M76" s="241"/>
      <c r="N76" s="241" t="s">
        <v>149</v>
      </c>
      <c r="O76" s="241" t="s">
        <v>149</v>
      </c>
      <c r="P76" s="241" t="s">
        <v>149</v>
      </c>
      <c r="Q76" s="241" t="s">
        <v>149</v>
      </c>
      <c r="R76" s="241" t="s">
        <v>149</v>
      </c>
      <c r="S76" s="241" t="s">
        <v>149</v>
      </c>
      <c r="T76" s="241" t="s">
        <v>149</v>
      </c>
      <c r="U76" s="241" t="s">
        <v>149</v>
      </c>
      <c r="V76" s="241" t="s">
        <v>149</v>
      </c>
      <c r="W76" s="241" t="s">
        <v>149</v>
      </c>
      <c r="X76" s="241" t="s">
        <v>149</v>
      </c>
      <c r="Y76" s="241"/>
      <c r="Z76" s="241"/>
      <c r="AA76" s="241"/>
      <c r="AB76" s="241"/>
      <c r="AC76" s="241"/>
      <c r="AD76" s="241"/>
      <c r="AE76" s="241"/>
      <c r="AF76" s="241"/>
      <c r="AG76" s="241"/>
      <c r="AH76" s="241"/>
      <c r="AI76" s="241"/>
      <c r="AJ76" s="241"/>
      <c r="AK76" s="241"/>
      <c r="AL76" s="241"/>
      <c r="AM76" s="241"/>
      <c r="AN76" s="241"/>
      <c r="AO76" s="241"/>
      <c r="AP76" s="241"/>
      <c r="AQ76" s="241"/>
      <c r="AR76" s="241"/>
      <c r="AS76" s="241"/>
      <c r="AT76" s="241"/>
      <c r="AU76" s="237"/>
      <c r="AV76" s="237"/>
      <c r="AW76" s="237"/>
      <c r="AX76" s="237"/>
      <c r="AY76" s="237"/>
      <c r="AZ76" s="237"/>
      <c r="BA76" s="237"/>
      <c r="BB76" s="237"/>
      <c r="BC76" s="237"/>
      <c r="BD76" s="237"/>
      <c r="BE76" s="237"/>
      <c r="BF76" s="237"/>
      <c r="BG76" s="237"/>
      <c r="BH76" s="237"/>
      <c r="BI76" s="237"/>
      <c r="BJ76" s="237"/>
      <c r="BK76" s="237"/>
      <c r="BL76" s="237"/>
      <c r="BM76" s="237"/>
    </row>
    <row r="77" spans="1:65" s="245" customFormat="1" ht="13.8" x14ac:dyDescent="0.25">
      <c r="A77" s="241">
        <v>418910</v>
      </c>
      <c r="B77" s="241" t="s">
        <v>143</v>
      </c>
      <c r="C77" s="241"/>
      <c r="D77" s="241"/>
      <c r="E77" s="241"/>
      <c r="F77" s="241"/>
      <c r="G77" s="241"/>
      <c r="H77" s="241"/>
      <c r="I77" s="241"/>
      <c r="J77" s="241"/>
      <c r="K77" s="241"/>
      <c r="L77" s="241"/>
      <c r="M77" s="241"/>
      <c r="N77" s="241"/>
      <c r="O77" s="241" t="s">
        <v>151</v>
      </c>
      <c r="P77" s="241"/>
      <c r="Q77" s="241"/>
      <c r="R77" s="241" t="s">
        <v>151</v>
      </c>
      <c r="S77" s="241"/>
      <c r="T77" s="241"/>
      <c r="U77" s="241" t="s">
        <v>149</v>
      </c>
      <c r="V77" s="241" t="s">
        <v>151</v>
      </c>
      <c r="W77" s="241" t="s">
        <v>149</v>
      </c>
      <c r="X77" s="241"/>
      <c r="Y77" s="241"/>
      <c r="Z77" s="241"/>
      <c r="AA77" s="241"/>
      <c r="AB77" s="241"/>
      <c r="AC77" s="241"/>
      <c r="AD77" s="241"/>
      <c r="AE77" s="241"/>
      <c r="AF77" s="241"/>
      <c r="AG77" s="241"/>
      <c r="AH77" s="241"/>
      <c r="AI77" s="241"/>
      <c r="AJ77" s="241"/>
      <c r="AK77" s="241"/>
      <c r="AL77" s="241"/>
      <c r="AM77" s="241"/>
      <c r="AN77" s="241"/>
      <c r="AO77" s="241"/>
      <c r="AP77" s="241"/>
      <c r="AQ77" s="241"/>
      <c r="AR77" s="241"/>
      <c r="AS77" s="241"/>
      <c r="AT77" s="241"/>
      <c r="AU77" s="237"/>
      <c r="AV77" s="237"/>
      <c r="AW77" s="237"/>
      <c r="AX77" s="237"/>
      <c r="AY77" s="237"/>
      <c r="AZ77" s="237"/>
      <c r="BA77" s="237"/>
      <c r="BB77" s="237"/>
      <c r="BC77" s="237"/>
      <c r="BD77" s="237"/>
      <c r="BE77" s="237"/>
      <c r="BF77" s="237"/>
      <c r="BG77" s="237"/>
      <c r="BH77" s="237"/>
      <c r="BI77" s="237"/>
      <c r="BJ77" s="237"/>
      <c r="BK77" s="237"/>
      <c r="BL77" s="237"/>
    </row>
    <row r="78" spans="1:65" s="245" customFormat="1" ht="13.8" x14ac:dyDescent="0.25">
      <c r="A78" s="245">
        <v>419084</v>
      </c>
      <c r="B78" s="245" t="s">
        <v>143</v>
      </c>
      <c r="C78" s="245" t="s">
        <v>1632</v>
      </c>
      <c r="I78" s="245" t="s">
        <v>1632</v>
      </c>
      <c r="L78" s="245" t="s">
        <v>1632</v>
      </c>
      <c r="M78" s="245" t="s">
        <v>1632</v>
      </c>
      <c r="N78" s="245" t="s">
        <v>1632</v>
      </c>
      <c r="O78" s="245" t="s">
        <v>1632</v>
      </c>
      <c r="P78" s="245" t="s">
        <v>1632</v>
      </c>
      <c r="Q78" s="245" t="s">
        <v>1632</v>
      </c>
      <c r="R78" s="245" t="s">
        <v>1632</v>
      </c>
      <c r="S78" s="245" t="s">
        <v>1632</v>
      </c>
      <c r="T78" s="245" t="s">
        <v>1632</v>
      </c>
      <c r="U78" s="245" t="s">
        <v>1632</v>
      </c>
      <c r="V78" s="245" t="s">
        <v>1632</v>
      </c>
      <c r="W78" s="245" t="s">
        <v>1632</v>
      </c>
      <c r="AS78" s="245" t="s">
        <v>685</v>
      </c>
      <c r="AT78" s="245" t="s">
        <v>143</v>
      </c>
      <c r="BM78" s="237"/>
    </row>
    <row r="79" spans="1:65" s="245" customFormat="1" ht="13.8" x14ac:dyDescent="0.25">
      <c r="A79" s="241">
        <v>419114</v>
      </c>
      <c r="B79" s="241" t="s">
        <v>143</v>
      </c>
      <c r="C79" s="241"/>
      <c r="D79" s="241"/>
      <c r="E79" s="241"/>
      <c r="F79" s="241"/>
      <c r="G79" s="241" t="s">
        <v>151</v>
      </c>
      <c r="H79" s="241" t="s">
        <v>149</v>
      </c>
      <c r="I79" s="241"/>
      <c r="J79" s="241" t="s">
        <v>149</v>
      </c>
      <c r="K79" s="241" t="s">
        <v>149</v>
      </c>
      <c r="L79" s="241"/>
      <c r="M79" s="241"/>
      <c r="N79" s="241" t="s">
        <v>149</v>
      </c>
      <c r="O79" s="241" t="s">
        <v>149</v>
      </c>
      <c r="P79" s="241" t="s">
        <v>149</v>
      </c>
      <c r="Q79" s="241" t="s">
        <v>149</v>
      </c>
      <c r="R79" s="241" t="s">
        <v>149</v>
      </c>
      <c r="S79" s="241" t="s">
        <v>149</v>
      </c>
      <c r="T79" s="241" t="s">
        <v>149</v>
      </c>
      <c r="U79" s="241" t="s">
        <v>149</v>
      </c>
      <c r="V79" s="241" t="s">
        <v>149</v>
      </c>
      <c r="W79" s="241" t="s">
        <v>149</v>
      </c>
      <c r="X79" s="241" t="s">
        <v>149</v>
      </c>
      <c r="Y79" s="241"/>
      <c r="Z79" s="241"/>
      <c r="AA79" s="241"/>
      <c r="AB79" s="241"/>
      <c r="AC79" s="241"/>
      <c r="AD79" s="241"/>
      <c r="AE79" s="241"/>
      <c r="AF79" s="241"/>
      <c r="AG79" s="241"/>
      <c r="AH79" s="241"/>
      <c r="AI79" s="241"/>
      <c r="AJ79" s="241"/>
      <c r="AK79" s="241"/>
      <c r="AL79" s="241"/>
      <c r="AM79" s="241"/>
      <c r="AN79" s="241"/>
      <c r="AO79" s="241"/>
      <c r="AP79" s="241"/>
      <c r="AQ79" s="241"/>
      <c r="AR79" s="241"/>
      <c r="AS79" s="241"/>
      <c r="AT79" s="241"/>
      <c r="AU79" s="237"/>
      <c r="AV79" s="237"/>
      <c r="AW79" s="237"/>
      <c r="AX79" s="237"/>
      <c r="AY79" s="237"/>
      <c r="AZ79" s="237"/>
      <c r="BA79" s="237"/>
      <c r="BB79" s="237"/>
      <c r="BC79" s="237"/>
      <c r="BD79" s="237"/>
      <c r="BE79" s="237"/>
      <c r="BF79" s="237"/>
      <c r="BG79" s="237"/>
      <c r="BH79" s="237"/>
      <c r="BI79" s="237"/>
      <c r="BJ79" s="237"/>
      <c r="BK79" s="237"/>
      <c r="BL79" s="237"/>
      <c r="BM79" s="237"/>
    </row>
    <row r="80" spans="1:65" s="245" customFormat="1" ht="13.8" x14ac:dyDescent="0.25">
      <c r="A80" s="245">
        <v>419275</v>
      </c>
      <c r="B80" s="245" t="s">
        <v>143</v>
      </c>
      <c r="H80" s="245" t="s">
        <v>1632</v>
      </c>
      <c r="Q80" s="245" t="s">
        <v>1632</v>
      </c>
      <c r="R80" s="245" t="s">
        <v>1632</v>
      </c>
      <c r="S80" s="245" t="s">
        <v>1632</v>
      </c>
      <c r="U80" s="245" t="s">
        <v>1632</v>
      </c>
      <c r="AS80" s="245" t="s">
        <v>1634</v>
      </c>
      <c r="AT80" s="245" t="s">
        <v>143</v>
      </c>
    </row>
    <row r="81" spans="1:65" s="245" customFormat="1" ht="13.8" x14ac:dyDescent="0.25">
      <c r="A81" s="245">
        <v>419304</v>
      </c>
      <c r="B81" s="245" t="s">
        <v>143</v>
      </c>
      <c r="P81" s="245" t="s">
        <v>1632</v>
      </c>
      <c r="Q81" s="245" t="s">
        <v>1632</v>
      </c>
      <c r="U81" s="245" t="s">
        <v>1632</v>
      </c>
      <c r="V81" s="245" t="s">
        <v>1632</v>
      </c>
      <c r="X81" s="245" t="s">
        <v>1632</v>
      </c>
      <c r="AS81" s="245" t="s">
        <v>730</v>
      </c>
      <c r="AT81" s="245" t="s">
        <v>143</v>
      </c>
    </row>
    <row r="82" spans="1:65" s="245" customFormat="1" ht="13.8" x14ac:dyDescent="0.25">
      <c r="A82" s="245">
        <v>419597</v>
      </c>
      <c r="B82" s="245" t="s">
        <v>143</v>
      </c>
      <c r="D82" s="245" t="s">
        <v>1632</v>
      </c>
      <c r="G82" s="245" t="s">
        <v>1632</v>
      </c>
      <c r="J82" s="245" t="s">
        <v>1632</v>
      </c>
      <c r="K82" s="245" t="s">
        <v>1632</v>
      </c>
      <c r="L82" s="245" t="s">
        <v>1632</v>
      </c>
      <c r="M82" s="245" t="s">
        <v>1632</v>
      </c>
      <c r="N82" s="245" t="s">
        <v>1632</v>
      </c>
      <c r="O82" s="245" t="s">
        <v>1632</v>
      </c>
      <c r="P82" s="245" t="s">
        <v>1632</v>
      </c>
      <c r="Q82" s="245" t="s">
        <v>1632</v>
      </c>
      <c r="R82" s="245" t="s">
        <v>1632</v>
      </c>
      <c r="S82" s="245" t="s">
        <v>1632</v>
      </c>
      <c r="T82" s="245" t="s">
        <v>1632</v>
      </c>
      <c r="U82" s="245" t="s">
        <v>1632</v>
      </c>
      <c r="V82" s="245" t="s">
        <v>1632</v>
      </c>
      <c r="W82" s="245" t="s">
        <v>1632</v>
      </c>
      <c r="X82" s="245" t="s">
        <v>1632</v>
      </c>
      <c r="AS82" s="245" t="s">
        <v>685</v>
      </c>
      <c r="AT82" s="245" t="s">
        <v>143</v>
      </c>
      <c r="BM82" s="237"/>
    </row>
    <row r="83" spans="1:65" s="245" customFormat="1" ht="13.8" x14ac:dyDescent="0.25">
      <c r="A83" s="245">
        <v>419676</v>
      </c>
      <c r="B83" s="245" t="s">
        <v>143</v>
      </c>
      <c r="C83" s="245" t="s">
        <v>1632</v>
      </c>
      <c r="I83" s="245" t="s">
        <v>1632</v>
      </c>
      <c r="P83" s="245" t="s">
        <v>1632</v>
      </c>
      <c r="Q83" s="245" t="s">
        <v>1632</v>
      </c>
      <c r="R83" s="245" t="s">
        <v>1632</v>
      </c>
      <c r="S83" s="245" t="s">
        <v>1632</v>
      </c>
      <c r="T83" s="245" t="s">
        <v>1632</v>
      </c>
      <c r="U83" s="245" t="s">
        <v>1632</v>
      </c>
      <c r="V83" s="245" t="s">
        <v>1632</v>
      </c>
      <c r="W83" s="245" t="s">
        <v>1632</v>
      </c>
      <c r="X83" s="245" t="s">
        <v>1632</v>
      </c>
      <c r="AS83" s="245" t="s">
        <v>684</v>
      </c>
      <c r="AT83" s="245" t="s">
        <v>143</v>
      </c>
    </row>
    <row r="84" spans="1:65" s="245" customFormat="1" ht="13.8" x14ac:dyDescent="0.25">
      <c r="A84" s="245">
        <v>419679</v>
      </c>
      <c r="B84" s="245" t="s">
        <v>143</v>
      </c>
      <c r="G84" s="245" t="s">
        <v>1632</v>
      </c>
      <c r="L84" s="245" t="s">
        <v>1632</v>
      </c>
      <c r="Q84" s="245" t="s">
        <v>1632</v>
      </c>
      <c r="R84" s="245" t="s">
        <v>1632</v>
      </c>
      <c r="V84" s="245" t="s">
        <v>1632</v>
      </c>
      <c r="W84" s="245" t="s">
        <v>1632</v>
      </c>
      <c r="AS84" s="245" t="s">
        <v>733</v>
      </c>
      <c r="AT84" s="245" t="s">
        <v>143</v>
      </c>
    </row>
    <row r="85" spans="1:65" s="245" customFormat="1" ht="13.8" x14ac:dyDescent="0.25">
      <c r="A85" s="245">
        <v>419705</v>
      </c>
      <c r="B85" s="245" t="s">
        <v>143</v>
      </c>
      <c r="D85" s="245" t="s">
        <v>1632</v>
      </c>
      <c r="G85" s="245" t="s">
        <v>1632</v>
      </c>
      <c r="J85" s="245" t="s">
        <v>1632</v>
      </c>
      <c r="K85" s="245" t="s">
        <v>1632</v>
      </c>
      <c r="L85" s="245" t="s">
        <v>1632</v>
      </c>
      <c r="M85" s="245" t="s">
        <v>1632</v>
      </c>
      <c r="O85" s="245" t="s">
        <v>1632</v>
      </c>
      <c r="P85" s="245" t="s">
        <v>1632</v>
      </c>
      <c r="Q85" s="245" t="s">
        <v>1632</v>
      </c>
      <c r="R85" s="245" t="s">
        <v>1632</v>
      </c>
      <c r="T85" s="245" t="s">
        <v>1632</v>
      </c>
      <c r="U85" s="245" t="s">
        <v>1632</v>
      </c>
      <c r="V85" s="245" t="s">
        <v>1632</v>
      </c>
      <c r="X85" s="245" t="s">
        <v>1632</v>
      </c>
      <c r="AS85" s="245" t="s">
        <v>720</v>
      </c>
      <c r="AT85" s="245" t="s">
        <v>143</v>
      </c>
      <c r="BM85" s="237"/>
    </row>
    <row r="86" spans="1:65" s="245" customFormat="1" ht="13.8" x14ac:dyDescent="0.25">
      <c r="A86" s="245">
        <v>419922</v>
      </c>
      <c r="B86" s="245" t="s">
        <v>143</v>
      </c>
      <c r="H86" s="245" t="s">
        <v>1632</v>
      </c>
      <c r="I86" s="245" t="s">
        <v>1632</v>
      </c>
      <c r="K86" s="245" t="s">
        <v>1632</v>
      </c>
      <c r="L86" s="245" t="s">
        <v>1632</v>
      </c>
      <c r="N86" s="245" t="s">
        <v>1632</v>
      </c>
      <c r="O86" s="245" t="s">
        <v>1632</v>
      </c>
      <c r="P86" s="245" t="s">
        <v>1632</v>
      </c>
      <c r="Q86" s="245" t="s">
        <v>1632</v>
      </c>
      <c r="R86" s="245" t="s">
        <v>1632</v>
      </c>
      <c r="S86" s="245" t="s">
        <v>1632</v>
      </c>
      <c r="T86" s="245" t="s">
        <v>1632</v>
      </c>
      <c r="U86" s="245" t="s">
        <v>1632</v>
      </c>
      <c r="V86" s="245" t="s">
        <v>1632</v>
      </c>
      <c r="W86" s="245" t="s">
        <v>1632</v>
      </c>
      <c r="X86" s="245" t="s">
        <v>1632</v>
      </c>
      <c r="AS86" s="245" t="s">
        <v>685</v>
      </c>
      <c r="AT86" s="245" t="s">
        <v>143</v>
      </c>
      <c r="BM86" s="237"/>
    </row>
    <row r="87" spans="1:65" s="245" customFormat="1" ht="13.8" x14ac:dyDescent="0.25">
      <c r="A87" s="241">
        <v>420076</v>
      </c>
      <c r="B87" s="241" t="s">
        <v>143</v>
      </c>
      <c r="C87" s="241" t="s">
        <v>153</v>
      </c>
      <c r="D87" s="241"/>
      <c r="E87" s="241"/>
      <c r="F87" s="241"/>
      <c r="G87" s="241"/>
      <c r="H87" s="241"/>
      <c r="I87" s="241" t="s">
        <v>153</v>
      </c>
      <c r="J87" s="241"/>
      <c r="K87" s="241"/>
      <c r="L87" s="241" t="s">
        <v>151</v>
      </c>
      <c r="M87" s="241"/>
      <c r="N87" s="241" t="s">
        <v>151</v>
      </c>
      <c r="O87" s="241" t="s">
        <v>151</v>
      </c>
      <c r="P87" s="241" t="s">
        <v>151</v>
      </c>
      <c r="Q87" s="241" t="s">
        <v>153</v>
      </c>
      <c r="R87" s="241" t="s">
        <v>151</v>
      </c>
      <c r="S87" s="241" t="s">
        <v>153</v>
      </c>
      <c r="T87" s="241" t="s">
        <v>153</v>
      </c>
      <c r="U87" s="241" t="s">
        <v>153</v>
      </c>
      <c r="V87" s="241" t="s">
        <v>151</v>
      </c>
      <c r="W87" s="241" t="s">
        <v>153</v>
      </c>
      <c r="X87" s="241" t="s">
        <v>153</v>
      </c>
      <c r="Y87" s="241"/>
      <c r="Z87" s="241"/>
      <c r="AA87" s="241"/>
      <c r="AB87" s="241"/>
      <c r="AC87" s="241"/>
      <c r="AD87" s="241"/>
      <c r="AE87" s="241"/>
      <c r="AF87" s="241"/>
      <c r="AG87" s="241"/>
      <c r="AH87" s="241"/>
      <c r="AI87" s="241"/>
      <c r="AJ87" s="241"/>
      <c r="AK87" s="241"/>
      <c r="AL87" s="241"/>
      <c r="AM87" s="241"/>
      <c r="AN87" s="241"/>
      <c r="AO87" s="241"/>
      <c r="AP87" s="241"/>
      <c r="AQ87" s="241"/>
      <c r="AR87" s="241"/>
      <c r="AS87" s="241"/>
      <c r="AT87" s="241"/>
      <c r="AU87" s="237"/>
      <c r="AV87" s="237"/>
      <c r="AW87" s="237"/>
      <c r="AX87" s="237"/>
      <c r="AY87" s="237"/>
      <c r="AZ87" s="237"/>
      <c r="BA87" s="237"/>
      <c r="BB87" s="237"/>
      <c r="BC87" s="237"/>
      <c r="BD87" s="237"/>
      <c r="BE87" s="237"/>
      <c r="BF87" s="237"/>
      <c r="BG87" s="237"/>
      <c r="BH87" s="237"/>
      <c r="BI87" s="237"/>
      <c r="BJ87" s="237"/>
      <c r="BK87" s="237"/>
      <c r="BL87" s="237"/>
      <c r="BM87" s="237"/>
    </row>
    <row r="88" spans="1:65" s="245" customFormat="1" ht="13.8" x14ac:dyDescent="0.25">
      <c r="A88" s="241">
        <v>420194</v>
      </c>
      <c r="B88" s="241" t="s">
        <v>143</v>
      </c>
      <c r="C88" s="241"/>
      <c r="D88" s="241" t="s">
        <v>153</v>
      </c>
      <c r="E88" s="241"/>
      <c r="F88" s="241"/>
      <c r="G88" s="241"/>
      <c r="H88" s="241" t="s">
        <v>153</v>
      </c>
      <c r="I88" s="241"/>
      <c r="J88" s="241"/>
      <c r="K88" s="241"/>
      <c r="L88" s="241" t="s">
        <v>151</v>
      </c>
      <c r="M88" s="241"/>
      <c r="N88" s="241" t="s">
        <v>153</v>
      </c>
      <c r="O88" s="241"/>
      <c r="P88" s="241" t="s">
        <v>153</v>
      </c>
      <c r="Q88" s="241"/>
      <c r="R88" s="241" t="s">
        <v>149</v>
      </c>
      <c r="S88" s="241" t="s">
        <v>149</v>
      </c>
      <c r="T88" s="241" t="s">
        <v>153</v>
      </c>
      <c r="U88" s="241" t="s">
        <v>149</v>
      </c>
      <c r="V88" s="241"/>
      <c r="W88" s="241" t="s">
        <v>149</v>
      </c>
      <c r="X88" s="241" t="s">
        <v>149</v>
      </c>
      <c r="Y88" s="241"/>
      <c r="Z88" s="241"/>
      <c r="AA88" s="241"/>
      <c r="AB88" s="241"/>
      <c r="AC88" s="241"/>
      <c r="AD88" s="241"/>
      <c r="AE88" s="241"/>
      <c r="AF88" s="241"/>
      <c r="AG88" s="241"/>
      <c r="AH88" s="241"/>
      <c r="AI88" s="241"/>
      <c r="AJ88" s="241"/>
      <c r="AK88" s="241"/>
      <c r="AL88" s="241"/>
      <c r="AM88" s="241"/>
      <c r="AN88" s="241"/>
      <c r="AO88" s="241"/>
      <c r="AP88" s="241"/>
      <c r="AQ88" s="241"/>
      <c r="AR88" s="241"/>
      <c r="AS88" s="241"/>
      <c r="AT88" s="241"/>
      <c r="AU88" s="237"/>
      <c r="AV88" s="237"/>
      <c r="AW88" s="237"/>
      <c r="AX88" s="237"/>
      <c r="AY88" s="237"/>
      <c r="AZ88" s="237"/>
      <c r="BA88" s="237"/>
      <c r="BB88" s="237"/>
      <c r="BC88" s="237"/>
      <c r="BD88" s="237"/>
      <c r="BE88" s="237"/>
      <c r="BF88" s="237"/>
      <c r="BG88" s="237"/>
      <c r="BH88" s="237"/>
      <c r="BI88" s="237"/>
      <c r="BJ88" s="237"/>
      <c r="BK88" s="237"/>
      <c r="BL88" s="237"/>
    </row>
    <row r="89" spans="1:65" s="245" customFormat="1" ht="13.8" x14ac:dyDescent="0.25">
      <c r="A89" s="245">
        <v>420356</v>
      </c>
      <c r="B89" s="245" t="s">
        <v>832</v>
      </c>
      <c r="G89" s="245" t="s">
        <v>1632</v>
      </c>
      <c r="H89" s="245" t="s">
        <v>1632</v>
      </c>
      <c r="L89" s="245" t="s">
        <v>1632</v>
      </c>
      <c r="N89" s="245" t="s">
        <v>1632</v>
      </c>
      <c r="O89" s="245" t="s">
        <v>1632</v>
      </c>
      <c r="P89" s="245" t="s">
        <v>1632</v>
      </c>
      <c r="Q89" s="245" t="s">
        <v>1632</v>
      </c>
      <c r="R89" s="245" t="s">
        <v>1632</v>
      </c>
      <c r="S89" s="245" t="s">
        <v>1632</v>
      </c>
      <c r="AS89" s="245" t="s">
        <v>730</v>
      </c>
      <c r="AT89" s="245" t="s">
        <v>111</v>
      </c>
    </row>
    <row r="90" spans="1:65" s="245" customFormat="1" ht="13.8" x14ac:dyDescent="0.25">
      <c r="A90" s="245">
        <v>420440</v>
      </c>
      <c r="B90" s="245" t="s">
        <v>143</v>
      </c>
      <c r="C90" s="245" t="s">
        <v>1632</v>
      </c>
      <c r="I90" s="245" t="s">
        <v>1632</v>
      </c>
      <c r="J90" s="245" t="s">
        <v>1632</v>
      </c>
      <c r="L90" s="245" t="s">
        <v>1632</v>
      </c>
      <c r="O90" s="245" t="s">
        <v>1632</v>
      </c>
      <c r="Q90" s="245" t="s">
        <v>1632</v>
      </c>
      <c r="R90" s="245" t="s">
        <v>1632</v>
      </c>
      <c r="S90" s="245" t="s">
        <v>1632</v>
      </c>
      <c r="V90" s="245" t="s">
        <v>1632</v>
      </c>
      <c r="W90" s="245" t="s">
        <v>1632</v>
      </c>
      <c r="X90" s="245" t="s">
        <v>1632</v>
      </c>
      <c r="AS90" s="245" t="s">
        <v>730</v>
      </c>
      <c r="AT90" s="245" t="s">
        <v>143</v>
      </c>
    </row>
    <row r="91" spans="1:65" s="245" customFormat="1" ht="13.8" x14ac:dyDescent="0.25">
      <c r="A91" s="241">
        <v>420491</v>
      </c>
      <c r="B91" s="241" t="s">
        <v>143</v>
      </c>
      <c r="C91" s="241"/>
      <c r="D91" s="241"/>
      <c r="E91" s="241"/>
      <c r="F91" s="241"/>
      <c r="G91" s="241"/>
      <c r="H91" s="241" t="s">
        <v>153</v>
      </c>
      <c r="I91" s="241"/>
      <c r="J91" s="241" t="s">
        <v>153</v>
      </c>
      <c r="K91" s="241"/>
      <c r="L91" s="241"/>
      <c r="M91" s="241" t="s">
        <v>153</v>
      </c>
      <c r="N91" s="241" t="s">
        <v>151</v>
      </c>
      <c r="O91" s="241" t="s">
        <v>151</v>
      </c>
      <c r="P91" s="241"/>
      <c r="Q91" s="241"/>
      <c r="R91" s="241" t="s">
        <v>149</v>
      </c>
      <c r="S91" s="241" t="s">
        <v>149</v>
      </c>
      <c r="T91" s="241" t="s">
        <v>149</v>
      </c>
      <c r="U91" s="241" t="s">
        <v>149</v>
      </c>
      <c r="V91" s="241"/>
      <c r="W91" s="241" t="s">
        <v>149</v>
      </c>
      <c r="X91" s="241"/>
      <c r="Y91" s="241"/>
      <c r="Z91" s="241"/>
      <c r="AA91" s="241"/>
      <c r="AB91" s="241"/>
      <c r="AC91" s="241"/>
      <c r="AD91" s="241"/>
      <c r="AE91" s="241"/>
      <c r="AF91" s="241"/>
      <c r="AG91" s="241"/>
      <c r="AH91" s="241"/>
      <c r="AI91" s="241"/>
      <c r="AJ91" s="241"/>
      <c r="AK91" s="241"/>
      <c r="AL91" s="241"/>
      <c r="AM91" s="241"/>
      <c r="AN91" s="241"/>
      <c r="AO91" s="241"/>
      <c r="AP91" s="241"/>
      <c r="AQ91" s="241"/>
      <c r="AR91" s="241"/>
      <c r="AS91" s="241"/>
      <c r="AT91" s="241"/>
      <c r="AU91" s="237"/>
      <c r="AV91" s="237"/>
      <c r="AW91" s="237"/>
      <c r="AX91" s="237"/>
      <c r="AY91" s="237"/>
      <c r="AZ91" s="237"/>
      <c r="BA91" s="237"/>
      <c r="BB91" s="237"/>
      <c r="BC91" s="237"/>
      <c r="BD91" s="237"/>
      <c r="BE91" s="237"/>
      <c r="BF91" s="237"/>
      <c r="BG91" s="237"/>
      <c r="BH91" s="237"/>
      <c r="BI91" s="237"/>
      <c r="BJ91" s="237"/>
      <c r="BK91" s="237"/>
      <c r="BL91" s="237"/>
    </row>
    <row r="92" spans="1:65" s="245" customFormat="1" ht="13.8" x14ac:dyDescent="0.25">
      <c r="A92" s="245">
        <v>420512</v>
      </c>
      <c r="B92" s="245" t="s">
        <v>143</v>
      </c>
      <c r="D92" s="245" t="s">
        <v>1632</v>
      </c>
      <c r="G92" s="245" t="s">
        <v>1632</v>
      </c>
      <c r="L92" s="245" t="s">
        <v>1632</v>
      </c>
      <c r="N92" s="245" t="s">
        <v>1632</v>
      </c>
      <c r="P92" s="245" t="s">
        <v>1632</v>
      </c>
      <c r="R92" s="245" t="s">
        <v>1632</v>
      </c>
      <c r="V92" s="245" t="s">
        <v>1632</v>
      </c>
      <c r="AS92" s="245" t="s">
        <v>685</v>
      </c>
      <c r="AT92" s="245" t="s">
        <v>143</v>
      </c>
    </row>
    <row r="93" spans="1:65" s="245" customFormat="1" ht="13.8" x14ac:dyDescent="0.25">
      <c r="A93" s="245">
        <v>420584</v>
      </c>
      <c r="B93" s="245" t="s">
        <v>143</v>
      </c>
      <c r="P93" s="245" t="s">
        <v>153</v>
      </c>
      <c r="Q93" s="245" t="s">
        <v>153</v>
      </c>
      <c r="S93" s="245" t="s">
        <v>153</v>
      </c>
      <c r="U93" s="245" t="s">
        <v>151</v>
      </c>
      <c r="V93" s="245" t="s">
        <v>151</v>
      </c>
      <c r="W93" s="245" t="s">
        <v>151</v>
      </c>
      <c r="X93" s="245" t="s">
        <v>149</v>
      </c>
      <c r="AT93" s="245" t="s">
        <v>143</v>
      </c>
    </row>
    <row r="94" spans="1:65" s="245" customFormat="1" ht="13.8" x14ac:dyDescent="0.25">
      <c r="A94" s="241">
        <v>420646</v>
      </c>
      <c r="B94" s="241" t="s">
        <v>143</v>
      </c>
      <c r="C94" s="241"/>
      <c r="D94" s="241"/>
      <c r="E94" s="241" t="s">
        <v>153</v>
      </c>
      <c r="F94" s="241"/>
      <c r="G94" s="241"/>
      <c r="H94" s="241"/>
      <c r="I94" s="241"/>
      <c r="J94" s="241"/>
      <c r="K94" s="241"/>
      <c r="L94" s="241" t="s">
        <v>149</v>
      </c>
      <c r="M94" s="241"/>
      <c r="N94" s="241"/>
      <c r="O94" s="241"/>
      <c r="P94" s="241"/>
      <c r="Q94" s="241" t="s">
        <v>153</v>
      </c>
      <c r="R94" s="241" t="s">
        <v>149</v>
      </c>
      <c r="S94" s="241" t="s">
        <v>151</v>
      </c>
      <c r="T94" s="241" t="s">
        <v>153</v>
      </c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  <c r="AF94" s="241"/>
      <c r="AG94" s="241"/>
      <c r="AH94" s="241"/>
      <c r="AI94" s="241"/>
      <c r="AJ94" s="241"/>
      <c r="AK94" s="241"/>
      <c r="AL94" s="241"/>
      <c r="AM94" s="241"/>
      <c r="AN94" s="241"/>
      <c r="AO94" s="241"/>
      <c r="AP94" s="241"/>
      <c r="AQ94" s="241"/>
      <c r="AR94" s="241"/>
      <c r="AS94" s="241"/>
      <c r="AT94" s="241"/>
      <c r="AU94" s="237"/>
      <c r="AV94" s="237"/>
      <c r="AW94" s="237"/>
      <c r="AX94" s="237"/>
      <c r="AY94" s="237"/>
      <c r="AZ94" s="237"/>
      <c r="BA94" s="237"/>
      <c r="BB94" s="237"/>
      <c r="BC94" s="237"/>
      <c r="BD94" s="237"/>
      <c r="BE94" s="237"/>
      <c r="BF94" s="237"/>
      <c r="BG94" s="237"/>
      <c r="BH94" s="237"/>
      <c r="BI94" s="237"/>
      <c r="BJ94" s="237"/>
      <c r="BK94" s="237"/>
      <c r="BL94" s="237"/>
    </row>
    <row r="95" spans="1:65" s="245" customFormat="1" ht="13.8" x14ac:dyDescent="0.25">
      <c r="A95" s="245">
        <v>420684</v>
      </c>
      <c r="B95" s="245" t="s">
        <v>143</v>
      </c>
      <c r="E95" s="245" t="s">
        <v>1632</v>
      </c>
      <c r="F95" s="245" t="s">
        <v>1632</v>
      </c>
      <c r="O95" s="245" t="s">
        <v>1632</v>
      </c>
      <c r="P95" s="245" t="s">
        <v>1632</v>
      </c>
      <c r="Q95" s="245" t="s">
        <v>1632</v>
      </c>
      <c r="U95" s="245" t="s">
        <v>1632</v>
      </c>
      <c r="AS95" s="245" t="s">
        <v>730</v>
      </c>
      <c r="AT95" s="245" t="s">
        <v>143</v>
      </c>
    </row>
    <row r="96" spans="1:65" s="245" customFormat="1" ht="13.8" x14ac:dyDescent="0.25">
      <c r="A96" s="245">
        <v>420961</v>
      </c>
      <c r="B96" s="245" t="s">
        <v>143</v>
      </c>
      <c r="H96" s="245" t="s">
        <v>1632</v>
      </c>
      <c r="L96" s="245" t="s">
        <v>1632</v>
      </c>
      <c r="N96" s="245" t="s">
        <v>1632</v>
      </c>
      <c r="P96" s="245" t="s">
        <v>1632</v>
      </c>
      <c r="Q96" s="245" t="s">
        <v>1632</v>
      </c>
      <c r="R96" s="245" t="s">
        <v>1632</v>
      </c>
      <c r="U96" s="245" t="s">
        <v>1632</v>
      </c>
      <c r="AS96" s="245" t="s">
        <v>1634</v>
      </c>
      <c r="AT96" s="245" t="s">
        <v>143</v>
      </c>
    </row>
    <row r="97" spans="1:65" s="245" customFormat="1" ht="13.8" x14ac:dyDescent="0.25">
      <c r="A97" s="245">
        <v>421281</v>
      </c>
      <c r="B97" s="245" t="s">
        <v>143</v>
      </c>
      <c r="J97" s="245" t="s">
        <v>1632</v>
      </c>
      <c r="K97" s="245" t="s">
        <v>1632</v>
      </c>
      <c r="M97" s="245" t="s">
        <v>1632</v>
      </c>
      <c r="N97" s="245" t="s">
        <v>1632</v>
      </c>
      <c r="O97" s="245" t="s">
        <v>1632</v>
      </c>
      <c r="R97" s="245" t="s">
        <v>1632</v>
      </c>
      <c r="S97" s="245" t="s">
        <v>1632</v>
      </c>
      <c r="T97" s="245" t="s">
        <v>1632</v>
      </c>
      <c r="U97" s="245" t="s">
        <v>1632</v>
      </c>
      <c r="W97" s="245" t="s">
        <v>1632</v>
      </c>
      <c r="AS97" s="245" t="s">
        <v>684</v>
      </c>
    </row>
    <row r="98" spans="1:65" s="245" customFormat="1" ht="13.8" x14ac:dyDescent="0.25">
      <c r="A98" s="245">
        <v>421684</v>
      </c>
      <c r="B98" s="245" t="s">
        <v>143</v>
      </c>
      <c r="P98" s="245" t="s">
        <v>1632</v>
      </c>
      <c r="S98" s="245" t="s">
        <v>1632</v>
      </c>
      <c r="U98" s="245" t="s">
        <v>1632</v>
      </c>
      <c r="V98" s="245" t="s">
        <v>1632</v>
      </c>
      <c r="W98" s="245" t="s">
        <v>1632</v>
      </c>
      <c r="X98" s="245" t="s">
        <v>1632</v>
      </c>
      <c r="AS98" s="245" t="s">
        <v>1643</v>
      </c>
      <c r="AT98" s="245" t="s">
        <v>143</v>
      </c>
    </row>
    <row r="99" spans="1:65" s="245" customFormat="1" ht="13.8" x14ac:dyDescent="0.25">
      <c r="A99" s="245">
        <v>422056</v>
      </c>
      <c r="B99" s="245" t="s">
        <v>143</v>
      </c>
      <c r="E99" s="245" t="s">
        <v>1632</v>
      </c>
      <c r="F99" s="245" t="s">
        <v>1632</v>
      </c>
      <c r="L99" s="245" t="s">
        <v>1632</v>
      </c>
      <c r="N99" s="245" t="s">
        <v>1632</v>
      </c>
      <c r="O99" s="245" t="s">
        <v>1632</v>
      </c>
      <c r="P99" s="245" t="s">
        <v>1632</v>
      </c>
      <c r="Q99" s="245" t="s">
        <v>1632</v>
      </c>
      <c r="R99" s="245" t="s">
        <v>1632</v>
      </c>
      <c r="S99" s="245" t="s">
        <v>1632</v>
      </c>
      <c r="T99" s="245" t="s">
        <v>1632</v>
      </c>
      <c r="U99" s="245" t="s">
        <v>1632</v>
      </c>
      <c r="V99" s="245" t="s">
        <v>1632</v>
      </c>
      <c r="W99" s="245" t="s">
        <v>1632</v>
      </c>
      <c r="X99" s="245" t="s">
        <v>1632</v>
      </c>
      <c r="AS99" s="245" t="s">
        <v>685</v>
      </c>
      <c r="AT99" s="245" t="s">
        <v>143</v>
      </c>
      <c r="BM99" s="237"/>
    </row>
    <row r="100" spans="1:65" s="245" customFormat="1" ht="13.8" x14ac:dyDescent="0.25">
      <c r="A100" s="241">
        <v>422078</v>
      </c>
      <c r="B100" s="241" t="s">
        <v>143</v>
      </c>
      <c r="C100" s="241"/>
      <c r="D100" s="241"/>
      <c r="E100" s="241" t="s">
        <v>153</v>
      </c>
      <c r="F100" s="241" t="s">
        <v>153</v>
      </c>
      <c r="G100" s="241"/>
      <c r="H100" s="241"/>
      <c r="I100" s="241"/>
      <c r="J100" s="241"/>
      <c r="K100" s="241" t="s">
        <v>153</v>
      </c>
      <c r="L100" s="241"/>
      <c r="M100" s="241"/>
      <c r="N100" s="241" t="s">
        <v>153</v>
      </c>
      <c r="O100" s="241"/>
      <c r="P100" s="241"/>
      <c r="Q100" s="241" t="s">
        <v>153</v>
      </c>
      <c r="R100" s="241"/>
      <c r="S100" s="241" t="s">
        <v>149</v>
      </c>
      <c r="T100" s="241" t="s">
        <v>151</v>
      </c>
      <c r="U100" s="241" t="s">
        <v>151</v>
      </c>
      <c r="V100" s="241" t="s">
        <v>151</v>
      </c>
      <c r="W100" s="241" t="s">
        <v>149</v>
      </c>
      <c r="X100" s="241" t="s">
        <v>149</v>
      </c>
      <c r="Y100" s="241"/>
      <c r="Z100" s="241"/>
      <c r="AA100" s="241"/>
      <c r="AB100" s="241"/>
      <c r="AC100" s="241"/>
      <c r="AD100" s="241"/>
      <c r="AE100" s="241"/>
      <c r="AF100" s="241"/>
      <c r="AG100" s="241"/>
      <c r="AH100" s="241"/>
      <c r="AI100" s="241"/>
      <c r="AJ100" s="241"/>
      <c r="AK100" s="241"/>
      <c r="AL100" s="241"/>
      <c r="AM100" s="241"/>
      <c r="AN100" s="241"/>
      <c r="AO100" s="241"/>
      <c r="AP100" s="241"/>
      <c r="AQ100" s="241"/>
      <c r="AR100" s="241"/>
      <c r="AS100" s="241"/>
      <c r="AT100" s="241"/>
      <c r="AU100" s="237"/>
      <c r="AV100" s="237"/>
      <c r="AW100" s="237"/>
      <c r="AX100" s="237"/>
      <c r="AY100" s="237"/>
      <c r="AZ100" s="237"/>
      <c r="BA100" s="237"/>
      <c r="BB100" s="237"/>
      <c r="BC100" s="237"/>
      <c r="BD100" s="237"/>
      <c r="BE100" s="237"/>
      <c r="BF100" s="237"/>
      <c r="BG100" s="237"/>
      <c r="BH100" s="237"/>
      <c r="BI100" s="237"/>
      <c r="BJ100" s="237"/>
      <c r="BK100" s="237"/>
      <c r="BL100" s="237"/>
    </row>
    <row r="101" spans="1:65" s="245" customFormat="1" ht="13.8" x14ac:dyDescent="0.25">
      <c r="A101" s="245">
        <v>422096</v>
      </c>
      <c r="B101" s="245" t="s">
        <v>143</v>
      </c>
      <c r="E101" s="245" t="s">
        <v>1632</v>
      </c>
      <c r="P101" s="245" t="s">
        <v>1632</v>
      </c>
      <c r="Q101" s="245" t="s">
        <v>1632</v>
      </c>
      <c r="R101" s="245" t="s">
        <v>1632</v>
      </c>
      <c r="T101" s="245" t="s">
        <v>1632</v>
      </c>
      <c r="U101" s="245" t="s">
        <v>1632</v>
      </c>
      <c r="W101" s="245" t="s">
        <v>1632</v>
      </c>
      <c r="X101" s="245" t="s">
        <v>1632</v>
      </c>
      <c r="AS101" s="245" t="s">
        <v>720</v>
      </c>
      <c r="AT101" s="245" t="s">
        <v>143</v>
      </c>
    </row>
    <row r="102" spans="1:65" s="245" customFormat="1" ht="13.8" x14ac:dyDescent="0.25">
      <c r="A102" s="241">
        <v>422103</v>
      </c>
      <c r="B102" s="241" t="s">
        <v>143</v>
      </c>
      <c r="C102" s="241"/>
      <c r="D102" s="241"/>
      <c r="E102" s="241"/>
      <c r="F102" s="241"/>
      <c r="G102" s="241"/>
      <c r="H102" s="241" t="s">
        <v>153</v>
      </c>
      <c r="I102" s="241" t="s">
        <v>153</v>
      </c>
      <c r="J102" s="241"/>
      <c r="K102" s="241" t="s">
        <v>153</v>
      </c>
      <c r="L102" s="241" t="s">
        <v>151</v>
      </c>
      <c r="M102" s="241"/>
      <c r="N102" s="241" t="s">
        <v>153</v>
      </c>
      <c r="O102" s="241"/>
      <c r="P102" s="241"/>
      <c r="Q102" s="241" t="s">
        <v>151</v>
      </c>
      <c r="R102" s="241" t="s">
        <v>151</v>
      </c>
      <c r="S102" s="241" t="s">
        <v>153</v>
      </c>
      <c r="T102" s="241" t="s">
        <v>151</v>
      </c>
      <c r="U102" s="241" t="s">
        <v>151</v>
      </c>
      <c r="V102" s="241" t="s">
        <v>153</v>
      </c>
      <c r="W102" s="241" t="s">
        <v>149</v>
      </c>
      <c r="X102" s="241"/>
      <c r="Y102" s="241"/>
      <c r="Z102" s="241"/>
      <c r="AA102" s="241"/>
      <c r="AB102" s="241"/>
      <c r="AC102" s="241"/>
      <c r="AD102" s="241"/>
      <c r="AE102" s="241"/>
      <c r="AF102" s="241"/>
      <c r="AG102" s="241"/>
      <c r="AH102" s="241"/>
      <c r="AI102" s="241"/>
      <c r="AJ102" s="241"/>
      <c r="AK102" s="241"/>
      <c r="AL102" s="241"/>
      <c r="AM102" s="241"/>
      <c r="AN102" s="241"/>
      <c r="AO102" s="241"/>
      <c r="AP102" s="241"/>
      <c r="AQ102" s="241"/>
      <c r="AR102" s="241"/>
      <c r="AS102" s="241"/>
      <c r="AT102" s="241"/>
      <c r="AU102" s="237"/>
      <c r="AV102" s="237"/>
      <c r="AW102" s="237"/>
      <c r="AX102" s="237"/>
      <c r="AY102" s="237"/>
      <c r="AZ102" s="237"/>
      <c r="BA102" s="237"/>
      <c r="BB102" s="237"/>
      <c r="BC102" s="237"/>
      <c r="BD102" s="237"/>
      <c r="BE102" s="237"/>
      <c r="BF102" s="237"/>
      <c r="BG102" s="237"/>
      <c r="BH102" s="237"/>
      <c r="BI102" s="237"/>
      <c r="BJ102" s="237"/>
      <c r="BK102" s="237"/>
      <c r="BL102" s="237"/>
    </row>
    <row r="103" spans="1:65" s="245" customFormat="1" ht="13.8" x14ac:dyDescent="0.25">
      <c r="A103" s="241">
        <v>422167</v>
      </c>
      <c r="B103" s="241" t="s">
        <v>143</v>
      </c>
      <c r="C103" s="241"/>
      <c r="D103" s="241"/>
      <c r="E103" s="241"/>
      <c r="F103" s="241"/>
      <c r="G103" s="241" t="s">
        <v>153</v>
      </c>
      <c r="H103" s="241" t="s">
        <v>149</v>
      </c>
      <c r="I103" s="241"/>
      <c r="J103" s="241"/>
      <c r="K103" s="241"/>
      <c r="L103" s="241"/>
      <c r="M103" s="241"/>
      <c r="N103" s="241" t="s">
        <v>153</v>
      </c>
      <c r="O103" s="241" t="s">
        <v>153</v>
      </c>
      <c r="P103" s="241"/>
      <c r="Q103" s="241"/>
      <c r="R103" s="241" t="s">
        <v>151</v>
      </c>
      <c r="S103" s="241" t="s">
        <v>149</v>
      </c>
      <c r="T103" s="241" t="s">
        <v>149</v>
      </c>
      <c r="U103" s="241" t="s">
        <v>151</v>
      </c>
      <c r="V103" s="241" t="s">
        <v>151</v>
      </c>
      <c r="W103" s="241" t="s">
        <v>149</v>
      </c>
      <c r="X103" s="241" t="s">
        <v>149</v>
      </c>
      <c r="Y103" s="241"/>
      <c r="Z103" s="241"/>
      <c r="AA103" s="241"/>
      <c r="AB103" s="241"/>
      <c r="AC103" s="241"/>
      <c r="AD103" s="241"/>
      <c r="AE103" s="241"/>
      <c r="AF103" s="241"/>
      <c r="AG103" s="241"/>
      <c r="AH103" s="241"/>
      <c r="AI103" s="241"/>
      <c r="AJ103" s="241"/>
      <c r="AK103" s="241"/>
      <c r="AL103" s="241"/>
      <c r="AM103" s="241"/>
      <c r="AN103" s="241"/>
      <c r="AO103" s="241"/>
      <c r="AP103" s="241"/>
      <c r="AQ103" s="241"/>
      <c r="AR103" s="241"/>
      <c r="AS103" s="241"/>
      <c r="AT103" s="241"/>
      <c r="AU103" s="237"/>
      <c r="AV103" s="237"/>
      <c r="AW103" s="237"/>
      <c r="AX103" s="237"/>
      <c r="AY103" s="237"/>
      <c r="AZ103" s="237"/>
      <c r="BA103" s="237"/>
      <c r="BB103" s="237"/>
      <c r="BC103" s="237"/>
      <c r="BD103" s="237"/>
      <c r="BE103" s="237"/>
      <c r="BF103" s="237"/>
      <c r="BG103" s="237"/>
      <c r="BH103" s="237"/>
      <c r="BI103" s="237"/>
      <c r="BJ103" s="237"/>
      <c r="BK103" s="237"/>
      <c r="BL103" s="237"/>
    </row>
    <row r="104" spans="1:65" s="245" customFormat="1" ht="13.8" x14ac:dyDescent="0.25">
      <c r="A104" s="245">
        <v>422202</v>
      </c>
      <c r="B104" s="245" t="s">
        <v>143</v>
      </c>
      <c r="I104" s="245" t="s">
        <v>1632</v>
      </c>
      <c r="K104" s="245" t="s">
        <v>1632</v>
      </c>
      <c r="L104" s="245" t="s">
        <v>1632</v>
      </c>
      <c r="N104" s="245" t="s">
        <v>1632</v>
      </c>
      <c r="O104" s="245" t="s">
        <v>1632</v>
      </c>
      <c r="P104" s="245" t="s">
        <v>1632</v>
      </c>
      <c r="Q104" s="245" t="s">
        <v>1632</v>
      </c>
      <c r="R104" s="245" t="s">
        <v>1632</v>
      </c>
      <c r="S104" s="245" t="s">
        <v>1632</v>
      </c>
      <c r="T104" s="245" t="s">
        <v>1632</v>
      </c>
      <c r="U104" s="245" t="s">
        <v>1632</v>
      </c>
      <c r="V104" s="245" t="s">
        <v>1632</v>
      </c>
      <c r="W104" s="245" t="s">
        <v>1632</v>
      </c>
      <c r="X104" s="245" t="s">
        <v>1632</v>
      </c>
      <c r="AS104" s="245" t="s">
        <v>730</v>
      </c>
      <c r="AT104" s="245" t="s">
        <v>832</v>
      </c>
      <c r="BM104" s="237"/>
    </row>
    <row r="105" spans="1:65" s="245" customFormat="1" ht="13.8" x14ac:dyDescent="0.25">
      <c r="A105" s="245">
        <v>422261</v>
      </c>
      <c r="B105" s="245" t="s">
        <v>143</v>
      </c>
      <c r="D105" s="245" t="s">
        <v>1632</v>
      </c>
      <c r="H105" s="245" t="s">
        <v>1632</v>
      </c>
      <c r="K105" s="245" t="s">
        <v>1632</v>
      </c>
      <c r="L105" s="245" t="s">
        <v>1632</v>
      </c>
      <c r="N105" s="245" t="s">
        <v>1632</v>
      </c>
      <c r="P105" s="245" t="s">
        <v>1632</v>
      </c>
      <c r="Q105" s="245" t="s">
        <v>1632</v>
      </c>
      <c r="R105" s="245" t="s">
        <v>1632</v>
      </c>
      <c r="S105" s="245" t="s">
        <v>1632</v>
      </c>
      <c r="T105" s="245" t="s">
        <v>1632</v>
      </c>
      <c r="U105" s="245" t="s">
        <v>1632</v>
      </c>
      <c r="V105" s="245" t="s">
        <v>1632</v>
      </c>
      <c r="W105" s="245" t="s">
        <v>1632</v>
      </c>
      <c r="X105" s="245" t="s">
        <v>1632</v>
      </c>
      <c r="AS105" s="245" t="s">
        <v>730</v>
      </c>
      <c r="AT105" s="245" t="s">
        <v>143</v>
      </c>
      <c r="BM105" s="237"/>
    </row>
    <row r="106" spans="1:65" s="245" customFormat="1" ht="13.8" x14ac:dyDescent="0.25">
      <c r="A106" s="245">
        <v>422369</v>
      </c>
      <c r="B106" s="245" t="s">
        <v>143</v>
      </c>
      <c r="G106" s="245" t="s">
        <v>153</v>
      </c>
      <c r="L106" s="245" t="s">
        <v>151</v>
      </c>
      <c r="P106" s="245" t="s">
        <v>153</v>
      </c>
      <c r="R106" s="245" t="s">
        <v>151</v>
      </c>
      <c r="S106" s="245" t="s">
        <v>153</v>
      </c>
      <c r="T106" s="245" t="s">
        <v>153</v>
      </c>
      <c r="V106" s="245" t="s">
        <v>153</v>
      </c>
      <c r="W106" s="245" t="s">
        <v>153</v>
      </c>
      <c r="AT106" s="245" t="s">
        <v>143</v>
      </c>
    </row>
    <row r="107" spans="1:65" s="245" customFormat="1" ht="13.8" x14ac:dyDescent="0.25">
      <c r="A107" s="245">
        <v>422375</v>
      </c>
      <c r="B107" s="245" t="s">
        <v>143</v>
      </c>
      <c r="D107" s="245" t="s">
        <v>1632</v>
      </c>
      <c r="H107" s="245" t="s">
        <v>1632</v>
      </c>
      <c r="I107" s="245" t="s">
        <v>1632</v>
      </c>
      <c r="J107" s="245" t="s">
        <v>1632</v>
      </c>
      <c r="K107" s="245" t="s">
        <v>1632</v>
      </c>
      <c r="L107" s="245" t="s">
        <v>1632</v>
      </c>
      <c r="N107" s="245" t="s">
        <v>1632</v>
      </c>
      <c r="O107" s="245" t="s">
        <v>1632</v>
      </c>
      <c r="P107" s="245" t="s">
        <v>1632</v>
      </c>
      <c r="Q107" s="245" t="s">
        <v>1632</v>
      </c>
      <c r="S107" s="245" t="s">
        <v>1632</v>
      </c>
      <c r="T107" s="245" t="s">
        <v>1632</v>
      </c>
      <c r="U107" s="245" t="s">
        <v>1632</v>
      </c>
      <c r="V107" s="245" t="s">
        <v>1632</v>
      </c>
      <c r="W107" s="245" t="s">
        <v>1632</v>
      </c>
      <c r="X107" s="245" t="s">
        <v>1632</v>
      </c>
      <c r="AS107" s="245" t="s">
        <v>685</v>
      </c>
      <c r="AT107" s="245" t="s">
        <v>143</v>
      </c>
      <c r="BM107" s="237"/>
    </row>
    <row r="108" spans="1:65" s="245" customFormat="1" ht="13.8" x14ac:dyDescent="0.25">
      <c r="A108" s="245">
        <v>422546</v>
      </c>
      <c r="B108" s="245" t="s">
        <v>143</v>
      </c>
      <c r="D108" s="245" t="s">
        <v>1632</v>
      </c>
      <c r="I108" s="245" t="s">
        <v>1632</v>
      </c>
      <c r="J108" s="245" t="s">
        <v>1632</v>
      </c>
      <c r="L108" s="245" t="s">
        <v>1632</v>
      </c>
      <c r="N108" s="245" t="s">
        <v>1632</v>
      </c>
      <c r="P108" s="245" t="s">
        <v>1632</v>
      </c>
      <c r="Q108" s="245" t="s">
        <v>1632</v>
      </c>
      <c r="R108" s="245" t="s">
        <v>1632</v>
      </c>
      <c r="T108" s="245" t="s">
        <v>1632</v>
      </c>
      <c r="U108" s="245" t="s">
        <v>1632</v>
      </c>
      <c r="V108" s="245" t="s">
        <v>1632</v>
      </c>
      <c r="W108" s="245" t="s">
        <v>1632</v>
      </c>
      <c r="X108" s="245" t="s">
        <v>1632</v>
      </c>
      <c r="AS108" s="245" t="s">
        <v>1643</v>
      </c>
      <c r="AT108" s="245" t="s">
        <v>143</v>
      </c>
    </row>
    <row r="109" spans="1:65" s="245" customFormat="1" ht="13.8" x14ac:dyDescent="0.25">
      <c r="A109" s="241">
        <v>422613</v>
      </c>
      <c r="B109" s="241" t="s">
        <v>143</v>
      </c>
      <c r="C109" s="241"/>
      <c r="D109" s="241" t="s">
        <v>151</v>
      </c>
      <c r="E109" s="241"/>
      <c r="F109" s="241"/>
      <c r="G109" s="241"/>
      <c r="H109" s="241"/>
      <c r="I109" s="241" t="s">
        <v>151</v>
      </c>
      <c r="J109" s="241"/>
      <c r="K109" s="241"/>
      <c r="L109" s="241" t="s">
        <v>149</v>
      </c>
      <c r="M109" s="241" t="s">
        <v>153</v>
      </c>
      <c r="N109" s="241" t="s">
        <v>151</v>
      </c>
      <c r="O109" s="241" t="s">
        <v>149</v>
      </c>
      <c r="P109" s="241" t="s">
        <v>151</v>
      </c>
      <c r="Q109" s="241" t="s">
        <v>151</v>
      </c>
      <c r="R109" s="241" t="s">
        <v>149</v>
      </c>
      <c r="S109" s="241"/>
      <c r="T109" s="241" t="s">
        <v>149</v>
      </c>
      <c r="U109" s="241" t="s">
        <v>149</v>
      </c>
      <c r="V109" s="241" t="s">
        <v>149</v>
      </c>
      <c r="W109" s="241" t="s">
        <v>149</v>
      </c>
      <c r="X109" s="241" t="s">
        <v>149</v>
      </c>
      <c r="Y109" s="241"/>
      <c r="Z109" s="241"/>
      <c r="AA109" s="241"/>
      <c r="AB109" s="241"/>
      <c r="AC109" s="241"/>
      <c r="AD109" s="241"/>
      <c r="AE109" s="241"/>
      <c r="AF109" s="241"/>
      <c r="AG109" s="241"/>
      <c r="AH109" s="241"/>
      <c r="AI109" s="241"/>
      <c r="AJ109" s="241"/>
      <c r="AK109" s="241"/>
      <c r="AL109" s="241"/>
      <c r="AM109" s="241"/>
      <c r="AN109" s="241"/>
      <c r="AO109" s="241"/>
      <c r="AP109" s="241"/>
      <c r="AQ109" s="241"/>
      <c r="AR109" s="241"/>
      <c r="AS109" s="241"/>
      <c r="AT109" s="241"/>
      <c r="AU109" s="237"/>
      <c r="AV109" s="237"/>
      <c r="AW109" s="237"/>
      <c r="AX109" s="237"/>
      <c r="AY109" s="237"/>
      <c r="AZ109" s="237"/>
      <c r="BA109" s="237"/>
      <c r="BB109" s="237"/>
      <c r="BC109" s="237"/>
      <c r="BD109" s="237"/>
      <c r="BE109" s="237"/>
      <c r="BF109" s="237"/>
      <c r="BG109" s="237"/>
      <c r="BH109" s="237"/>
      <c r="BI109" s="237"/>
      <c r="BJ109" s="237"/>
      <c r="BK109" s="237"/>
      <c r="BL109" s="237"/>
      <c r="BM109" s="237"/>
    </row>
    <row r="110" spans="1:65" s="245" customFormat="1" ht="13.8" x14ac:dyDescent="0.25">
      <c r="A110" s="245">
        <v>422624</v>
      </c>
      <c r="B110" s="245" t="s">
        <v>143</v>
      </c>
      <c r="D110" s="245" t="s">
        <v>1632</v>
      </c>
      <c r="N110" s="245" t="s">
        <v>1632</v>
      </c>
      <c r="R110" s="245" t="s">
        <v>1632</v>
      </c>
      <c r="U110" s="245" t="s">
        <v>1632</v>
      </c>
      <c r="V110" s="245" t="s">
        <v>1632</v>
      </c>
      <c r="W110" s="245" t="s">
        <v>1632</v>
      </c>
      <c r="X110" s="245" t="s">
        <v>1632</v>
      </c>
      <c r="AS110" s="245" t="s">
        <v>684</v>
      </c>
      <c r="AT110" s="245" t="s">
        <v>143</v>
      </c>
    </row>
    <row r="111" spans="1:65" s="245" customFormat="1" ht="13.8" x14ac:dyDescent="0.25">
      <c r="A111" s="245">
        <v>422686</v>
      </c>
      <c r="B111" s="245" t="s">
        <v>143</v>
      </c>
      <c r="C111" s="245" t="s">
        <v>1632</v>
      </c>
      <c r="I111" s="245" t="s">
        <v>1632</v>
      </c>
      <c r="K111" s="245" t="s">
        <v>1632</v>
      </c>
      <c r="L111" s="245" t="s">
        <v>1632</v>
      </c>
      <c r="N111" s="245" t="s">
        <v>1632</v>
      </c>
      <c r="O111" s="245" t="s">
        <v>1632</v>
      </c>
      <c r="P111" s="245" t="s">
        <v>1632</v>
      </c>
      <c r="Q111" s="245" t="s">
        <v>1632</v>
      </c>
      <c r="R111" s="245" t="s">
        <v>1632</v>
      </c>
      <c r="S111" s="245" t="s">
        <v>1632</v>
      </c>
      <c r="T111" s="245" t="s">
        <v>1632</v>
      </c>
      <c r="U111" s="245" t="s">
        <v>1632</v>
      </c>
      <c r="V111" s="245" t="s">
        <v>1632</v>
      </c>
      <c r="W111" s="245" t="s">
        <v>1632</v>
      </c>
      <c r="X111" s="245" t="s">
        <v>1632</v>
      </c>
      <c r="AS111" s="245" t="s">
        <v>730</v>
      </c>
      <c r="AT111" s="245" t="s">
        <v>143</v>
      </c>
      <c r="BM111" s="237"/>
    </row>
    <row r="112" spans="1:65" s="245" customFormat="1" ht="13.8" x14ac:dyDescent="0.25">
      <c r="A112" s="241">
        <v>422704</v>
      </c>
      <c r="B112" s="241" t="s">
        <v>143</v>
      </c>
      <c r="C112" s="241"/>
      <c r="D112" s="241"/>
      <c r="E112" s="241"/>
      <c r="F112" s="241"/>
      <c r="G112" s="241"/>
      <c r="H112" s="241"/>
      <c r="I112" s="241"/>
      <c r="J112" s="241" t="s">
        <v>149</v>
      </c>
      <c r="K112" s="241"/>
      <c r="L112" s="241" t="s">
        <v>149</v>
      </c>
      <c r="M112" s="241"/>
      <c r="N112" s="241"/>
      <c r="O112" s="241"/>
      <c r="P112" s="241"/>
      <c r="Q112" s="241" t="s">
        <v>151</v>
      </c>
      <c r="R112" s="241" t="s">
        <v>151</v>
      </c>
      <c r="S112" s="241"/>
      <c r="T112" s="241" t="s">
        <v>149</v>
      </c>
      <c r="U112" s="241" t="s">
        <v>149</v>
      </c>
      <c r="V112" s="241" t="s">
        <v>149</v>
      </c>
      <c r="W112" s="241" t="s">
        <v>149</v>
      </c>
      <c r="X112" s="241" t="s">
        <v>149</v>
      </c>
      <c r="Y112" s="241"/>
      <c r="Z112" s="241"/>
      <c r="AA112" s="241"/>
      <c r="AB112" s="241"/>
      <c r="AC112" s="241"/>
      <c r="AD112" s="241"/>
      <c r="AE112" s="241"/>
      <c r="AF112" s="241"/>
      <c r="AG112" s="241"/>
      <c r="AH112" s="241"/>
      <c r="AI112" s="241"/>
      <c r="AJ112" s="241"/>
      <c r="AK112" s="241"/>
      <c r="AL112" s="241"/>
      <c r="AM112" s="241"/>
      <c r="AN112" s="241"/>
      <c r="AO112" s="241"/>
      <c r="AP112" s="241"/>
      <c r="AQ112" s="241"/>
      <c r="AR112" s="241"/>
      <c r="AS112" s="241"/>
      <c r="AT112" s="241"/>
      <c r="AU112" s="237"/>
      <c r="AV112" s="237"/>
      <c r="AW112" s="237"/>
      <c r="AX112" s="237"/>
      <c r="AY112" s="237"/>
      <c r="AZ112" s="237"/>
      <c r="BA112" s="237"/>
      <c r="BB112" s="237"/>
      <c r="BC112" s="237"/>
      <c r="BD112" s="237"/>
      <c r="BE112" s="237"/>
      <c r="BF112" s="237"/>
      <c r="BG112" s="237"/>
      <c r="BH112" s="237"/>
      <c r="BI112" s="237"/>
      <c r="BJ112" s="237"/>
      <c r="BK112" s="237"/>
      <c r="BL112" s="237"/>
    </row>
    <row r="113" spans="1:65" s="245" customFormat="1" ht="13.8" x14ac:dyDescent="0.25">
      <c r="A113" s="245">
        <v>422726</v>
      </c>
      <c r="B113" s="245" t="s">
        <v>143</v>
      </c>
      <c r="H113" s="245" t="s">
        <v>1632</v>
      </c>
      <c r="K113" s="245" t="s">
        <v>1632</v>
      </c>
      <c r="L113" s="245" t="s">
        <v>1632</v>
      </c>
      <c r="N113" s="245" t="s">
        <v>1632</v>
      </c>
      <c r="O113" s="245" t="s">
        <v>1632</v>
      </c>
      <c r="R113" s="245" t="s">
        <v>1632</v>
      </c>
      <c r="S113" s="245" t="s">
        <v>1632</v>
      </c>
      <c r="T113" s="245" t="s">
        <v>1632</v>
      </c>
      <c r="V113" s="245" t="s">
        <v>1632</v>
      </c>
      <c r="W113" s="245" t="s">
        <v>1632</v>
      </c>
      <c r="AS113" s="245" t="s">
        <v>1643</v>
      </c>
      <c r="AT113" s="245" t="s">
        <v>143</v>
      </c>
    </row>
    <row r="114" spans="1:65" s="245" customFormat="1" ht="13.8" x14ac:dyDescent="0.25">
      <c r="A114" s="245">
        <v>422744</v>
      </c>
      <c r="B114" s="245" t="s">
        <v>143</v>
      </c>
      <c r="G114" s="245" t="s">
        <v>1632</v>
      </c>
      <c r="H114" s="245" t="s">
        <v>1632</v>
      </c>
      <c r="K114" s="245" t="s">
        <v>1632</v>
      </c>
      <c r="L114" s="245" t="s">
        <v>1632</v>
      </c>
      <c r="N114" s="245" t="s">
        <v>1632</v>
      </c>
      <c r="O114" s="245" t="s">
        <v>1632</v>
      </c>
      <c r="P114" s="245" t="s">
        <v>1632</v>
      </c>
      <c r="Q114" s="245" t="s">
        <v>1632</v>
      </c>
      <c r="R114" s="245" t="s">
        <v>1632</v>
      </c>
      <c r="S114" s="245" t="s">
        <v>1632</v>
      </c>
      <c r="T114" s="245" t="s">
        <v>1632</v>
      </c>
      <c r="U114" s="245" t="s">
        <v>1632</v>
      </c>
      <c r="V114" s="245" t="s">
        <v>1632</v>
      </c>
      <c r="W114" s="245" t="s">
        <v>1632</v>
      </c>
      <c r="X114" s="245" t="s">
        <v>1632</v>
      </c>
      <c r="AS114" s="245" t="s">
        <v>1643</v>
      </c>
      <c r="AT114" s="245" t="s">
        <v>143</v>
      </c>
      <c r="BM114" s="237"/>
    </row>
    <row r="115" spans="1:65" s="245" customFormat="1" ht="13.8" x14ac:dyDescent="0.25">
      <c r="A115" s="241">
        <v>422848</v>
      </c>
      <c r="B115" s="241" t="s">
        <v>143</v>
      </c>
      <c r="C115" s="241"/>
      <c r="D115" s="241" t="s">
        <v>153</v>
      </c>
      <c r="E115" s="241"/>
      <c r="F115" s="241"/>
      <c r="G115" s="241"/>
      <c r="H115" s="241"/>
      <c r="I115" s="241"/>
      <c r="J115" s="241"/>
      <c r="K115" s="241"/>
      <c r="L115" s="241"/>
      <c r="M115" s="241"/>
      <c r="N115" s="241"/>
      <c r="O115" s="241"/>
      <c r="P115" s="241"/>
      <c r="Q115" s="241" t="s">
        <v>153</v>
      </c>
      <c r="R115" s="241" t="s">
        <v>153</v>
      </c>
      <c r="S115" s="241"/>
      <c r="T115" s="241" t="s">
        <v>153</v>
      </c>
      <c r="U115" s="241" t="s">
        <v>153</v>
      </c>
      <c r="V115" s="241" t="s">
        <v>153</v>
      </c>
      <c r="W115" s="241"/>
      <c r="X115" s="241"/>
      <c r="Y115" s="241"/>
      <c r="Z115" s="241"/>
      <c r="AA115" s="241"/>
      <c r="AB115" s="241"/>
      <c r="AC115" s="241"/>
      <c r="AD115" s="241"/>
      <c r="AE115" s="241"/>
      <c r="AF115" s="241"/>
      <c r="AG115" s="241"/>
      <c r="AH115" s="241"/>
      <c r="AI115" s="241"/>
      <c r="AJ115" s="241"/>
      <c r="AK115" s="241"/>
      <c r="AL115" s="241"/>
      <c r="AM115" s="241"/>
      <c r="AN115" s="241"/>
      <c r="AO115" s="241"/>
      <c r="AP115" s="241"/>
      <c r="AQ115" s="241"/>
      <c r="AR115" s="241"/>
      <c r="AS115" s="241"/>
      <c r="AT115" s="241"/>
      <c r="AU115" s="237"/>
      <c r="AV115" s="237"/>
      <c r="AW115" s="237"/>
      <c r="AX115" s="237"/>
      <c r="AY115" s="237"/>
      <c r="AZ115" s="237"/>
      <c r="BA115" s="237"/>
      <c r="BB115" s="237"/>
      <c r="BC115" s="237"/>
      <c r="BD115" s="237"/>
      <c r="BE115" s="237"/>
      <c r="BF115" s="237"/>
      <c r="BG115" s="237"/>
      <c r="BH115" s="237"/>
      <c r="BI115" s="237"/>
      <c r="BJ115" s="237"/>
      <c r="BK115" s="237"/>
      <c r="BL115" s="237"/>
    </row>
    <row r="116" spans="1:65" s="245" customFormat="1" ht="13.8" x14ac:dyDescent="0.25">
      <c r="A116" s="245">
        <v>422875</v>
      </c>
      <c r="B116" s="245" t="s">
        <v>143</v>
      </c>
      <c r="C116" s="245" t="s">
        <v>153</v>
      </c>
      <c r="I116" s="245" t="s">
        <v>153</v>
      </c>
      <c r="N116" s="245" t="s">
        <v>153</v>
      </c>
      <c r="P116" s="245" t="s">
        <v>153</v>
      </c>
      <c r="Q116" s="245" t="s">
        <v>151</v>
      </c>
      <c r="R116" s="245" t="s">
        <v>151</v>
      </c>
      <c r="T116" s="245" t="s">
        <v>153</v>
      </c>
      <c r="U116" s="245" t="s">
        <v>153</v>
      </c>
      <c r="V116" s="245" t="s">
        <v>153</v>
      </c>
      <c r="X116" s="245" t="s">
        <v>153</v>
      </c>
      <c r="AT116" s="245" t="s">
        <v>143</v>
      </c>
    </row>
    <row r="117" spans="1:65" s="245" customFormat="1" ht="13.8" x14ac:dyDescent="0.25">
      <c r="A117" s="245">
        <v>422908</v>
      </c>
      <c r="B117" s="245" t="s">
        <v>143</v>
      </c>
      <c r="E117" s="245" t="s">
        <v>1632</v>
      </c>
      <c r="J117" s="245" t="s">
        <v>1632</v>
      </c>
      <c r="L117" s="245" t="s">
        <v>1632</v>
      </c>
      <c r="M117" s="245" t="s">
        <v>1632</v>
      </c>
      <c r="N117" s="245" t="s">
        <v>1632</v>
      </c>
      <c r="O117" s="245" t="s">
        <v>1632</v>
      </c>
      <c r="P117" s="245" t="s">
        <v>1632</v>
      </c>
      <c r="Q117" s="245" t="s">
        <v>1632</v>
      </c>
      <c r="R117" s="245" t="s">
        <v>1632</v>
      </c>
      <c r="T117" s="245" t="s">
        <v>1632</v>
      </c>
      <c r="U117" s="245" t="s">
        <v>1632</v>
      </c>
      <c r="V117" s="245" t="s">
        <v>1632</v>
      </c>
      <c r="W117" s="245" t="s">
        <v>1632</v>
      </c>
      <c r="AS117" s="245" t="s">
        <v>730</v>
      </c>
      <c r="AT117" s="245" t="s">
        <v>143</v>
      </c>
    </row>
    <row r="118" spans="1:65" s="245" customFormat="1" ht="13.8" x14ac:dyDescent="0.25">
      <c r="A118" s="245">
        <v>423150</v>
      </c>
      <c r="B118" s="245" t="s">
        <v>143</v>
      </c>
      <c r="C118" s="245" t="s">
        <v>1632</v>
      </c>
      <c r="D118" s="245" t="s">
        <v>1632</v>
      </c>
      <c r="K118" s="245" t="s">
        <v>1632</v>
      </c>
      <c r="N118" s="245" t="s">
        <v>1632</v>
      </c>
      <c r="Q118" s="245" t="s">
        <v>1632</v>
      </c>
      <c r="R118" s="245" t="s">
        <v>1632</v>
      </c>
      <c r="S118" s="245" t="s">
        <v>1632</v>
      </c>
      <c r="V118" s="245" t="s">
        <v>1632</v>
      </c>
      <c r="X118" s="245" t="s">
        <v>1632</v>
      </c>
      <c r="AS118" s="245" t="s">
        <v>684</v>
      </c>
    </row>
    <row r="119" spans="1:65" s="245" customFormat="1" ht="13.8" x14ac:dyDescent="0.25">
      <c r="A119" s="245">
        <v>423176</v>
      </c>
      <c r="B119" s="245" t="s">
        <v>143</v>
      </c>
      <c r="H119" s="245" t="s">
        <v>1632</v>
      </c>
      <c r="K119" s="245" t="s">
        <v>1632</v>
      </c>
      <c r="L119" s="245" t="s">
        <v>1632</v>
      </c>
      <c r="N119" s="245" t="s">
        <v>1632</v>
      </c>
      <c r="P119" s="245" t="s">
        <v>1632</v>
      </c>
      <c r="R119" s="245" t="s">
        <v>1632</v>
      </c>
      <c r="S119" s="245" t="s">
        <v>1632</v>
      </c>
      <c r="T119" s="245" t="s">
        <v>1632</v>
      </c>
      <c r="U119" s="245" t="s">
        <v>1632</v>
      </c>
      <c r="V119" s="245" t="s">
        <v>1632</v>
      </c>
      <c r="W119" s="245" t="s">
        <v>1632</v>
      </c>
      <c r="AS119" s="245" t="s">
        <v>1643</v>
      </c>
      <c r="AT119" s="245" t="s">
        <v>143</v>
      </c>
    </row>
    <row r="120" spans="1:65" s="245" customFormat="1" ht="13.8" x14ac:dyDescent="0.25">
      <c r="A120" s="245">
        <v>423181</v>
      </c>
      <c r="B120" s="245" t="s">
        <v>143</v>
      </c>
      <c r="H120" s="245" t="s">
        <v>1632</v>
      </c>
      <c r="P120" s="245" t="s">
        <v>1632</v>
      </c>
      <c r="Q120" s="245" t="s">
        <v>1632</v>
      </c>
      <c r="R120" s="245" t="s">
        <v>1632</v>
      </c>
      <c r="S120" s="245" t="s">
        <v>1632</v>
      </c>
      <c r="V120" s="245" t="s">
        <v>1632</v>
      </c>
      <c r="AS120" s="245" t="s">
        <v>1643</v>
      </c>
      <c r="AT120" s="245" t="s">
        <v>143</v>
      </c>
    </row>
    <row r="121" spans="1:65" s="245" customFormat="1" ht="13.8" x14ac:dyDescent="0.25">
      <c r="A121" s="245">
        <v>423194</v>
      </c>
      <c r="B121" s="245" t="s">
        <v>143</v>
      </c>
      <c r="H121" s="245" t="s">
        <v>1632</v>
      </c>
      <c r="I121" s="245" t="s">
        <v>1632</v>
      </c>
      <c r="L121" s="245" t="s">
        <v>1632</v>
      </c>
      <c r="O121" s="245" t="s">
        <v>1632</v>
      </c>
      <c r="P121" s="245" t="s">
        <v>1632</v>
      </c>
      <c r="Q121" s="245" t="s">
        <v>1632</v>
      </c>
      <c r="R121" s="245" t="s">
        <v>1632</v>
      </c>
      <c r="S121" s="245" t="s">
        <v>1632</v>
      </c>
      <c r="T121" s="245" t="s">
        <v>1632</v>
      </c>
      <c r="U121" s="245" t="s">
        <v>1632</v>
      </c>
      <c r="V121" s="245" t="s">
        <v>1632</v>
      </c>
      <c r="W121" s="245" t="s">
        <v>1632</v>
      </c>
      <c r="AS121" s="245" t="s">
        <v>720</v>
      </c>
      <c r="AT121" s="245" t="s">
        <v>143</v>
      </c>
    </row>
    <row r="122" spans="1:65" s="245" customFormat="1" ht="13.8" x14ac:dyDescent="0.25">
      <c r="A122" s="241">
        <v>423260</v>
      </c>
      <c r="B122" s="241" t="s">
        <v>143</v>
      </c>
      <c r="C122" s="241"/>
      <c r="D122" s="241"/>
      <c r="E122" s="241"/>
      <c r="F122" s="241"/>
      <c r="G122" s="241"/>
      <c r="H122" s="241"/>
      <c r="I122" s="241"/>
      <c r="J122" s="241"/>
      <c r="K122" s="241"/>
      <c r="L122" s="241" t="s">
        <v>151</v>
      </c>
      <c r="M122" s="241"/>
      <c r="N122" s="241"/>
      <c r="O122" s="241" t="s">
        <v>149</v>
      </c>
      <c r="P122" s="241"/>
      <c r="Q122" s="241" t="s">
        <v>149</v>
      </c>
      <c r="R122" s="241" t="s">
        <v>149</v>
      </c>
      <c r="S122" s="241"/>
      <c r="T122" s="241" t="s">
        <v>149</v>
      </c>
      <c r="U122" s="241" t="s">
        <v>149</v>
      </c>
      <c r="V122" s="241" t="s">
        <v>149</v>
      </c>
      <c r="W122" s="241" t="s">
        <v>149</v>
      </c>
      <c r="X122" s="241"/>
      <c r="Y122" s="241"/>
      <c r="Z122" s="241"/>
      <c r="AA122" s="241"/>
      <c r="AB122" s="241"/>
      <c r="AC122" s="241"/>
      <c r="AD122" s="241"/>
      <c r="AE122" s="241"/>
      <c r="AF122" s="241"/>
      <c r="AG122" s="241"/>
      <c r="AH122" s="241"/>
      <c r="AI122" s="241"/>
      <c r="AJ122" s="241"/>
      <c r="AK122" s="241"/>
      <c r="AL122" s="241"/>
      <c r="AM122" s="241"/>
      <c r="AN122" s="241"/>
      <c r="AO122" s="241"/>
      <c r="AP122" s="241"/>
      <c r="AQ122" s="241"/>
      <c r="AR122" s="241"/>
      <c r="AS122" s="241"/>
      <c r="AT122" s="241"/>
      <c r="AU122" s="237"/>
      <c r="AV122" s="237"/>
      <c r="AW122" s="237"/>
      <c r="AX122" s="237"/>
      <c r="AY122" s="237"/>
      <c r="AZ122" s="237"/>
      <c r="BA122" s="237"/>
      <c r="BB122" s="237"/>
      <c r="BC122" s="237"/>
      <c r="BD122" s="237"/>
      <c r="BE122" s="237"/>
      <c r="BF122" s="237"/>
      <c r="BG122" s="237"/>
      <c r="BH122" s="237"/>
      <c r="BI122" s="237"/>
      <c r="BJ122" s="237"/>
      <c r="BK122" s="237"/>
      <c r="BL122" s="237"/>
    </row>
    <row r="123" spans="1:65" s="245" customFormat="1" ht="13.8" x14ac:dyDescent="0.25">
      <c r="A123" s="245">
        <v>423299</v>
      </c>
      <c r="B123" s="245" t="s">
        <v>143</v>
      </c>
      <c r="E123" s="245" t="s">
        <v>1632</v>
      </c>
      <c r="K123" s="245" t="s">
        <v>1632</v>
      </c>
      <c r="P123" s="245" t="s">
        <v>1632</v>
      </c>
      <c r="R123" s="245" t="s">
        <v>1632</v>
      </c>
      <c r="T123" s="245" t="s">
        <v>1632</v>
      </c>
      <c r="U123" s="245" t="s">
        <v>1632</v>
      </c>
      <c r="V123" s="245" t="s">
        <v>1632</v>
      </c>
      <c r="W123" s="245" t="s">
        <v>1632</v>
      </c>
      <c r="X123" s="245" t="s">
        <v>1632</v>
      </c>
      <c r="AS123" s="245" t="s">
        <v>720</v>
      </c>
      <c r="AT123" s="245" t="s">
        <v>143</v>
      </c>
    </row>
    <row r="124" spans="1:65" s="245" customFormat="1" ht="13.8" x14ac:dyDescent="0.25">
      <c r="A124" s="245">
        <v>423306</v>
      </c>
      <c r="B124" s="245" t="s">
        <v>143</v>
      </c>
      <c r="C124" s="245" t="s">
        <v>153</v>
      </c>
      <c r="N124" s="245" t="s">
        <v>153</v>
      </c>
      <c r="P124" s="245" t="s">
        <v>151</v>
      </c>
      <c r="R124" s="245" t="s">
        <v>151</v>
      </c>
      <c r="S124" s="245" t="s">
        <v>153</v>
      </c>
      <c r="T124" s="245" t="s">
        <v>149</v>
      </c>
      <c r="U124" s="245" t="s">
        <v>149</v>
      </c>
      <c r="V124" s="245" t="s">
        <v>149</v>
      </c>
      <c r="W124" s="245" t="s">
        <v>153</v>
      </c>
      <c r="X124" s="245" t="s">
        <v>151</v>
      </c>
      <c r="AT124" s="245" t="s">
        <v>143</v>
      </c>
    </row>
    <row r="125" spans="1:65" s="245" customFormat="1" ht="13.8" x14ac:dyDescent="0.25">
      <c r="A125" s="241">
        <v>423317</v>
      </c>
      <c r="B125" s="241" t="s">
        <v>143</v>
      </c>
      <c r="C125" s="241"/>
      <c r="D125" s="241"/>
      <c r="E125" s="241"/>
      <c r="F125" s="241"/>
      <c r="G125" s="241"/>
      <c r="H125" s="241"/>
      <c r="I125" s="241" t="s">
        <v>151</v>
      </c>
      <c r="J125" s="241"/>
      <c r="K125" s="241" t="s">
        <v>153</v>
      </c>
      <c r="L125" s="241" t="s">
        <v>151</v>
      </c>
      <c r="M125" s="241"/>
      <c r="N125" s="241" t="s">
        <v>151</v>
      </c>
      <c r="O125" s="241" t="s">
        <v>153</v>
      </c>
      <c r="P125" s="241" t="s">
        <v>151</v>
      </c>
      <c r="Q125" s="241" t="s">
        <v>149</v>
      </c>
      <c r="R125" s="241" t="s">
        <v>149</v>
      </c>
      <c r="S125" s="241" t="s">
        <v>153</v>
      </c>
      <c r="T125" s="241" t="s">
        <v>149</v>
      </c>
      <c r="U125" s="241" t="s">
        <v>151</v>
      </c>
      <c r="V125" s="241" t="s">
        <v>149</v>
      </c>
      <c r="W125" s="241" t="s">
        <v>151</v>
      </c>
      <c r="X125" s="241" t="s">
        <v>151</v>
      </c>
      <c r="Y125" s="241"/>
      <c r="Z125" s="241"/>
      <c r="AA125" s="241"/>
      <c r="AB125" s="241"/>
      <c r="AC125" s="241"/>
      <c r="AD125" s="241"/>
      <c r="AE125" s="241"/>
      <c r="AF125" s="241"/>
      <c r="AG125" s="241"/>
      <c r="AH125" s="241"/>
      <c r="AI125" s="241"/>
      <c r="AJ125" s="241"/>
      <c r="AK125" s="241"/>
      <c r="AL125" s="241"/>
      <c r="AM125" s="241"/>
      <c r="AN125" s="241"/>
      <c r="AO125" s="241"/>
      <c r="AP125" s="241"/>
      <c r="AQ125" s="241"/>
      <c r="AR125" s="241"/>
      <c r="AS125" s="241"/>
      <c r="AT125" s="241"/>
      <c r="AU125" s="237"/>
      <c r="AV125" s="237"/>
      <c r="AW125" s="237"/>
      <c r="AX125" s="237"/>
      <c r="AY125" s="237"/>
      <c r="AZ125" s="237"/>
      <c r="BA125" s="237"/>
      <c r="BB125" s="237"/>
      <c r="BC125" s="237"/>
      <c r="BD125" s="237"/>
      <c r="BE125" s="237"/>
      <c r="BF125" s="237"/>
      <c r="BG125" s="237"/>
      <c r="BH125" s="237"/>
      <c r="BI125" s="237"/>
      <c r="BJ125" s="237"/>
      <c r="BK125" s="237"/>
      <c r="BL125" s="237"/>
      <c r="BM125" s="237"/>
    </row>
    <row r="126" spans="1:65" s="245" customFormat="1" ht="13.8" x14ac:dyDescent="0.25">
      <c r="A126" s="241">
        <v>423445</v>
      </c>
      <c r="B126" s="241" t="s">
        <v>143</v>
      </c>
      <c r="C126" s="241"/>
      <c r="D126" s="241"/>
      <c r="E126" s="241" t="s">
        <v>153</v>
      </c>
      <c r="F126" s="241"/>
      <c r="G126" s="241"/>
      <c r="H126" s="241"/>
      <c r="I126" s="241"/>
      <c r="J126" s="241"/>
      <c r="K126" s="241"/>
      <c r="L126" s="241"/>
      <c r="M126" s="241"/>
      <c r="N126" s="241"/>
      <c r="O126" s="241"/>
      <c r="P126" s="241" t="s">
        <v>153</v>
      </c>
      <c r="Q126" s="241"/>
      <c r="R126" s="241"/>
      <c r="S126" s="241" t="s">
        <v>153</v>
      </c>
      <c r="T126" s="241" t="s">
        <v>153</v>
      </c>
      <c r="U126" s="241" t="s">
        <v>153</v>
      </c>
      <c r="V126" s="241" t="s">
        <v>153</v>
      </c>
      <c r="W126" s="241" t="s">
        <v>153</v>
      </c>
      <c r="X126" s="241" t="s">
        <v>153</v>
      </c>
      <c r="Y126" s="241"/>
      <c r="Z126" s="241"/>
      <c r="AA126" s="241"/>
      <c r="AB126" s="241"/>
      <c r="AC126" s="241"/>
      <c r="AD126" s="241"/>
      <c r="AE126" s="241"/>
      <c r="AF126" s="241"/>
      <c r="AG126" s="241"/>
      <c r="AH126" s="241"/>
      <c r="AI126" s="241"/>
      <c r="AJ126" s="241"/>
      <c r="AK126" s="241"/>
      <c r="AL126" s="241"/>
      <c r="AM126" s="241"/>
      <c r="AN126" s="241"/>
      <c r="AO126" s="241"/>
      <c r="AP126" s="241"/>
      <c r="AQ126" s="241"/>
      <c r="AR126" s="241"/>
      <c r="AS126" s="241"/>
      <c r="AT126" s="241"/>
      <c r="AU126" s="237"/>
      <c r="AV126" s="237"/>
      <c r="AW126" s="237"/>
      <c r="AX126" s="237"/>
      <c r="AY126" s="237"/>
      <c r="AZ126" s="237"/>
      <c r="BA126" s="237"/>
      <c r="BB126" s="237"/>
      <c r="BC126" s="237"/>
      <c r="BD126" s="237"/>
      <c r="BE126" s="237"/>
      <c r="BF126" s="237"/>
      <c r="BG126" s="237"/>
      <c r="BH126" s="237"/>
      <c r="BI126" s="237"/>
      <c r="BJ126" s="237"/>
      <c r="BK126" s="237"/>
      <c r="BL126" s="237"/>
    </row>
    <row r="127" spans="1:65" s="245" customFormat="1" ht="13.8" x14ac:dyDescent="0.25">
      <c r="A127" s="245">
        <v>423482</v>
      </c>
      <c r="B127" s="245" t="s">
        <v>143</v>
      </c>
      <c r="H127" s="245" t="s">
        <v>1632</v>
      </c>
      <c r="I127" s="245" t="s">
        <v>1632</v>
      </c>
      <c r="K127" s="245" t="s">
        <v>1632</v>
      </c>
      <c r="L127" s="245" t="s">
        <v>1632</v>
      </c>
      <c r="N127" s="245" t="s">
        <v>1632</v>
      </c>
      <c r="R127" s="245" t="s">
        <v>1632</v>
      </c>
      <c r="S127" s="245" t="s">
        <v>1632</v>
      </c>
      <c r="T127" s="245" t="s">
        <v>1632</v>
      </c>
      <c r="V127" s="245" t="s">
        <v>1632</v>
      </c>
      <c r="W127" s="245" t="s">
        <v>1632</v>
      </c>
      <c r="AS127" s="245" t="s">
        <v>1643</v>
      </c>
      <c r="AT127" s="245" t="s">
        <v>143</v>
      </c>
    </row>
    <row r="128" spans="1:65" s="245" customFormat="1" ht="13.8" x14ac:dyDescent="0.25">
      <c r="A128" s="241">
        <v>423707</v>
      </c>
      <c r="B128" s="241" t="s">
        <v>143</v>
      </c>
      <c r="C128" s="241"/>
      <c r="D128" s="241"/>
      <c r="E128" s="241" t="s">
        <v>153</v>
      </c>
      <c r="F128" s="241" t="s">
        <v>153</v>
      </c>
      <c r="G128" s="241"/>
      <c r="H128" s="241"/>
      <c r="I128" s="241"/>
      <c r="J128" s="241"/>
      <c r="K128" s="241"/>
      <c r="L128" s="241"/>
      <c r="M128" s="241"/>
      <c r="N128" s="241"/>
      <c r="O128" s="241"/>
      <c r="P128" s="241"/>
      <c r="Q128" s="241"/>
      <c r="R128" s="241"/>
      <c r="S128" s="241" t="s">
        <v>153</v>
      </c>
      <c r="T128" s="241"/>
      <c r="U128" s="241"/>
      <c r="V128" s="241" t="s">
        <v>153</v>
      </c>
      <c r="W128" s="241" t="s">
        <v>153</v>
      </c>
      <c r="X128" s="241"/>
      <c r="Y128" s="241"/>
      <c r="Z128" s="241"/>
      <c r="AA128" s="241"/>
      <c r="AB128" s="241"/>
      <c r="AC128" s="241"/>
      <c r="AD128" s="241"/>
      <c r="AE128" s="241"/>
      <c r="AF128" s="241"/>
      <c r="AG128" s="241"/>
      <c r="AH128" s="241"/>
      <c r="AI128" s="241"/>
      <c r="AJ128" s="241"/>
      <c r="AK128" s="241"/>
      <c r="AL128" s="241"/>
      <c r="AM128" s="241"/>
      <c r="AN128" s="241"/>
      <c r="AO128" s="241"/>
      <c r="AP128" s="241"/>
      <c r="AQ128" s="241"/>
      <c r="AR128" s="241"/>
      <c r="AS128" s="241"/>
      <c r="AT128" s="241"/>
      <c r="AU128" s="237"/>
      <c r="AV128" s="237"/>
      <c r="AW128" s="237"/>
      <c r="AX128" s="237"/>
      <c r="AY128" s="237"/>
      <c r="AZ128" s="237"/>
      <c r="BA128" s="237"/>
      <c r="BB128" s="237"/>
      <c r="BC128" s="237"/>
      <c r="BD128" s="237"/>
      <c r="BE128" s="237"/>
      <c r="BF128" s="237"/>
      <c r="BG128" s="237"/>
      <c r="BH128" s="237"/>
      <c r="BI128" s="237"/>
      <c r="BJ128" s="237"/>
      <c r="BK128" s="237"/>
      <c r="BL128" s="237"/>
    </row>
    <row r="129" spans="1:65" s="245" customFormat="1" ht="13.8" x14ac:dyDescent="0.25">
      <c r="A129" s="245">
        <v>423755</v>
      </c>
      <c r="B129" s="245" t="s">
        <v>143</v>
      </c>
      <c r="G129" s="245" t="s">
        <v>1632</v>
      </c>
      <c r="K129" s="245" t="s">
        <v>1632</v>
      </c>
      <c r="L129" s="245" t="s">
        <v>1632</v>
      </c>
      <c r="N129" s="245" t="s">
        <v>1632</v>
      </c>
      <c r="Q129" s="245" t="s">
        <v>1632</v>
      </c>
      <c r="R129" s="245" t="s">
        <v>1632</v>
      </c>
      <c r="S129" s="245" t="s">
        <v>1632</v>
      </c>
      <c r="T129" s="245" t="s">
        <v>1632</v>
      </c>
      <c r="U129" s="245" t="s">
        <v>1632</v>
      </c>
      <c r="V129" s="245" t="s">
        <v>1632</v>
      </c>
      <c r="W129" s="245" t="s">
        <v>1632</v>
      </c>
      <c r="X129" s="245" t="s">
        <v>1632</v>
      </c>
      <c r="AS129" s="245" t="s">
        <v>720</v>
      </c>
      <c r="AT129" s="245" t="s">
        <v>143</v>
      </c>
    </row>
    <row r="130" spans="1:65" s="245" customFormat="1" ht="13.8" x14ac:dyDescent="0.25">
      <c r="A130" s="245">
        <v>423786</v>
      </c>
      <c r="B130" s="245" t="s">
        <v>143</v>
      </c>
      <c r="H130" s="245" t="s">
        <v>1632</v>
      </c>
      <c r="L130" s="245" t="s">
        <v>1632</v>
      </c>
      <c r="R130" s="245" t="s">
        <v>1632</v>
      </c>
      <c r="S130" s="245" t="s">
        <v>1632</v>
      </c>
      <c r="W130" s="245" t="s">
        <v>1632</v>
      </c>
      <c r="AS130" s="245" t="s">
        <v>1643</v>
      </c>
      <c r="AT130" s="245" t="s">
        <v>143</v>
      </c>
    </row>
    <row r="131" spans="1:65" s="245" customFormat="1" ht="13.8" x14ac:dyDescent="0.25">
      <c r="A131" s="245">
        <v>423830</v>
      </c>
      <c r="B131" s="245" t="s">
        <v>143</v>
      </c>
      <c r="F131" s="245" t="s">
        <v>1632</v>
      </c>
      <c r="K131" s="245" t="s">
        <v>1632</v>
      </c>
      <c r="L131" s="245" t="s">
        <v>1632</v>
      </c>
      <c r="N131" s="245" t="s">
        <v>1632</v>
      </c>
      <c r="O131" s="245" t="s">
        <v>1632</v>
      </c>
      <c r="P131" s="245" t="s">
        <v>1632</v>
      </c>
      <c r="Q131" s="245" t="s">
        <v>1632</v>
      </c>
      <c r="S131" s="245" t="s">
        <v>1632</v>
      </c>
      <c r="T131" s="245" t="s">
        <v>1632</v>
      </c>
      <c r="U131" s="245" t="s">
        <v>1632</v>
      </c>
      <c r="V131" s="245" t="s">
        <v>1632</v>
      </c>
      <c r="AS131" s="245" t="s">
        <v>1643</v>
      </c>
      <c r="AT131" s="245" t="s">
        <v>143</v>
      </c>
    </row>
    <row r="132" spans="1:65" s="245" customFormat="1" ht="13.8" x14ac:dyDescent="0.25">
      <c r="A132" s="241">
        <v>423878</v>
      </c>
      <c r="B132" s="241" t="s">
        <v>143</v>
      </c>
      <c r="C132" s="241"/>
      <c r="D132" s="241"/>
      <c r="E132" s="241"/>
      <c r="F132" s="241"/>
      <c r="G132" s="241"/>
      <c r="H132" s="241" t="s">
        <v>151</v>
      </c>
      <c r="I132" s="241"/>
      <c r="J132" s="241" t="s">
        <v>153</v>
      </c>
      <c r="K132" s="241"/>
      <c r="L132" s="241" t="s">
        <v>149</v>
      </c>
      <c r="M132" s="241"/>
      <c r="N132" s="241" t="s">
        <v>153</v>
      </c>
      <c r="O132" s="241" t="s">
        <v>153</v>
      </c>
      <c r="P132" s="241" t="s">
        <v>153</v>
      </c>
      <c r="Q132" s="241"/>
      <c r="R132" s="241" t="s">
        <v>149</v>
      </c>
      <c r="S132" s="241" t="s">
        <v>149</v>
      </c>
      <c r="T132" s="241" t="s">
        <v>149</v>
      </c>
      <c r="U132" s="241" t="s">
        <v>151</v>
      </c>
      <c r="V132" s="241" t="s">
        <v>153</v>
      </c>
      <c r="W132" s="241" t="s">
        <v>149</v>
      </c>
      <c r="X132" s="241" t="s">
        <v>149</v>
      </c>
      <c r="Y132" s="241"/>
      <c r="Z132" s="241"/>
      <c r="AA132" s="241"/>
      <c r="AB132" s="241"/>
      <c r="AC132" s="241"/>
      <c r="AD132" s="241"/>
      <c r="AE132" s="241"/>
      <c r="AF132" s="241"/>
      <c r="AG132" s="241"/>
      <c r="AH132" s="241"/>
      <c r="AI132" s="241"/>
      <c r="AJ132" s="241"/>
      <c r="AK132" s="241"/>
      <c r="AL132" s="241"/>
      <c r="AM132" s="241"/>
      <c r="AN132" s="241"/>
      <c r="AO132" s="241"/>
      <c r="AP132" s="241"/>
      <c r="AQ132" s="241"/>
      <c r="AR132" s="241"/>
      <c r="AS132" s="241"/>
      <c r="AT132" s="241"/>
      <c r="AU132" s="237"/>
      <c r="AV132" s="237"/>
      <c r="AW132" s="237"/>
      <c r="AX132" s="237"/>
      <c r="AY132" s="237"/>
      <c r="AZ132" s="237"/>
      <c r="BA132" s="237"/>
      <c r="BB132" s="237"/>
      <c r="BC132" s="237"/>
      <c r="BD132" s="237"/>
      <c r="BE132" s="237"/>
      <c r="BF132" s="237"/>
      <c r="BG132" s="237"/>
      <c r="BH132" s="237"/>
      <c r="BI132" s="237"/>
      <c r="BJ132" s="237"/>
      <c r="BK132" s="237"/>
      <c r="BL132" s="237"/>
    </row>
    <row r="133" spans="1:65" s="245" customFormat="1" ht="13.8" x14ac:dyDescent="0.25">
      <c r="A133" s="241">
        <v>423879</v>
      </c>
      <c r="B133" s="241" t="s">
        <v>143</v>
      </c>
      <c r="C133" s="241"/>
      <c r="D133" s="241"/>
      <c r="E133" s="241" t="s">
        <v>153</v>
      </c>
      <c r="F133" s="241"/>
      <c r="G133" s="241" t="s">
        <v>153</v>
      </c>
      <c r="H133" s="241"/>
      <c r="I133" s="241"/>
      <c r="J133" s="241"/>
      <c r="K133" s="241" t="s">
        <v>153</v>
      </c>
      <c r="L133" s="241" t="s">
        <v>153</v>
      </c>
      <c r="M133" s="241"/>
      <c r="N133" s="241" t="s">
        <v>149</v>
      </c>
      <c r="O133" s="241"/>
      <c r="P133" s="241" t="s">
        <v>153</v>
      </c>
      <c r="Q133" s="241" t="s">
        <v>153</v>
      </c>
      <c r="R133" s="241" t="s">
        <v>151</v>
      </c>
      <c r="S133" s="241" t="s">
        <v>153</v>
      </c>
      <c r="T133" s="241" t="s">
        <v>151</v>
      </c>
      <c r="U133" s="241" t="s">
        <v>151</v>
      </c>
      <c r="V133" s="241" t="s">
        <v>149</v>
      </c>
      <c r="W133" s="241"/>
      <c r="X133" s="241"/>
      <c r="Y133" s="241"/>
      <c r="Z133" s="241"/>
      <c r="AA133" s="241"/>
      <c r="AB133" s="241"/>
      <c r="AC133" s="241"/>
      <c r="AD133" s="241"/>
      <c r="AE133" s="241"/>
      <c r="AF133" s="241"/>
      <c r="AG133" s="241"/>
      <c r="AH133" s="241"/>
      <c r="AI133" s="241"/>
      <c r="AJ133" s="241"/>
      <c r="AK133" s="241"/>
      <c r="AL133" s="241"/>
      <c r="AM133" s="241"/>
      <c r="AN133" s="241"/>
      <c r="AO133" s="241"/>
      <c r="AP133" s="241"/>
      <c r="AQ133" s="241"/>
      <c r="AR133" s="241"/>
      <c r="AS133" s="241"/>
      <c r="AT133" s="241"/>
      <c r="AU133" s="237"/>
      <c r="AV133" s="237"/>
      <c r="AW133" s="237"/>
      <c r="AX133" s="237"/>
      <c r="AY133" s="237"/>
      <c r="AZ133" s="237"/>
      <c r="BA133" s="237"/>
      <c r="BB133" s="237"/>
      <c r="BC133" s="237"/>
      <c r="BD133" s="237"/>
      <c r="BE133" s="237"/>
      <c r="BF133" s="237"/>
      <c r="BG133" s="237"/>
      <c r="BH133" s="237"/>
      <c r="BI133" s="237"/>
      <c r="BJ133" s="237"/>
      <c r="BK133" s="237"/>
      <c r="BL133" s="237"/>
    </row>
    <row r="134" spans="1:65" s="245" customFormat="1" ht="13.8" x14ac:dyDescent="0.25">
      <c r="A134" s="245">
        <v>423972</v>
      </c>
      <c r="B134" s="245" t="s">
        <v>143</v>
      </c>
      <c r="E134" s="245" t="s">
        <v>153</v>
      </c>
      <c r="H134" s="245" t="s">
        <v>153</v>
      </c>
      <c r="J134" s="245" t="s">
        <v>151</v>
      </c>
      <c r="K134" s="245" t="s">
        <v>153</v>
      </c>
      <c r="N134" s="245" t="s">
        <v>149</v>
      </c>
      <c r="O134" s="245" t="s">
        <v>149</v>
      </c>
      <c r="R134" s="245" t="s">
        <v>149</v>
      </c>
      <c r="S134" s="245" t="s">
        <v>149</v>
      </c>
      <c r="T134" s="245" t="s">
        <v>149</v>
      </c>
      <c r="U134" s="245" t="s">
        <v>149</v>
      </c>
      <c r="W134" s="245" t="s">
        <v>149</v>
      </c>
      <c r="AT134" s="245" t="s">
        <v>143</v>
      </c>
    </row>
    <row r="135" spans="1:65" s="245" customFormat="1" ht="13.8" x14ac:dyDescent="0.25">
      <c r="A135" s="245">
        <v>423982</v>
      </c>
      <c r="B135" s="245" t="s">
        <v>143</v>
      </c>
      <c r="E135" s="245" t="s">
        <v>1632</v>
      </c>
      <c r="K135" s="245" t="s">
        <v>1632</v>
      </c>
      <c r="P135" s="245" t="s">
        <v>1632</v>
      </c>
      <c r="Q135" s="245" t="s">
        <v>1632</v>
      </c>
      <c r="S135" s="245" t="s">
        <v>1632</v>
      </c>
      <c r="V135" s="245" t="s">
        <v>1632</v>
      </c>
      <c r="W135" s="245" t="s">
        <v>1632</v>
      </c>
      <c r="AS135" s="245" t="s">
        <v>1643</v>
      </c>
      <c r="AT135" s="245" t="s">
        <v>143</v>
      </c>
    </row>
    <row r="136" spans="1:65" s="245" customFormat="1" ht="13.8" x14ac:dyDescent="0.25">
      <c r="A136" s="245">
        <v>424093</v>
      </c>
      <c r="B136" s="245" t="s">
        <v>143</v>
      </c>
      <c r="H136" s="245" t="s">
        <v>153</v>
      </c>
      <c r="K136" s="245" t="s">
        <v>153</v>
      </c>
      <c r="L136" s="245" t="s">
        <v>149</v>
      </c>
      <c r="Q136" s="245" t="s">
        <v>153</v>
      </c>
      <c r="R136" s="245" t="s">
        <v>149</v>
      </c>
      <c r="S136" s="245" t="s">
        <v>153</v>
      </c>
      <c r="T136" s="245" t="s">
        <v>153</v>
      </c>
      <c r="U136" s="245" t="s">
        <v>151</v>
      </c>
      <c r="V136" s="245" t="s">
        <v>149</v>
      </c>
      <c r="X136" s="245" t="s">
        <v>153</v>
      </c>
      <c r="AT136" s="245" t="s">
        <v>143</v>
      </c>
    </row>
    <row r="137" spans="1:65" s="245" customFormat="1" ht="13.8" x14ac:dyDescent="0.25">
      <c r="A137" s="245">
        <v>424204</v>
      </c>
      <c r="B137" s="245" t="s">
        <v>143</v>
      </c>
      <c r="K137" s="245" t="s">
        <v>1632</v>
      </c>
      <c r="L137" s="245" t="s">
        <v>1632</v>
      </c>
      <c r="N137" s="245" t="s">
        <v>1632</v>
      </c>
      <c r="P137" s="245" t="s">
        <v>1632</v>
      </c>
      <c r="Q137" s="245" t="s">
        <v>1632</v>
      </c>
      <c r="R137" s="245" t="s">
        <v>1632</v>
      </c>
      <c r="S137" s="245" t="s">
        <v>1632</v>
      </c>
      <c r="T137" s="245" t="s">
        <v>1632</v>
      </c>
      <c r="U137" s="245" t="s">
        <v>1632</v>
      </c>
      <c r="V137" s="245" t="s">
        <v>1632</v>
      </c>
      <c r="W137" s="245" t="s">
        <v>1632</v>
      </c>
      <c r="X137" s="245" t="s">
        <v>1632</v>
      </c>
      <c r="AS137" s="245" t="s">
        <v>730</v>
      </c>
      <c r="AT137" s="245" t="s">
        <v>832</v>
      </c>
    </row>
    <row r="138" spans="1:65" s="245" customFormat="1" ht="13.8" x14ac:dyDescent="0.25">
      <c r="A138" s="245">
        <v>424253</v>
      </c>
      <c r="B138" s="245" t="s">
        <v>143</v>
      </c>
      <c r="D138" s="245" t="s">
        <v>1632</v>
      </c>
      <c r="F138" s="245" t="s">
        <v>1632</v>
      </c>
      <c r="H138" s="245" t="s">
        <v>1632</v>
      </c>
      <c r="K138" s="245" t="s">
        <v>1632</v>
      </c>
      <c r="L138" s="245" t="s">
        <v>1632</v>
      </c>
      <c r="N138" s="245" t="s">
        <v>1632</v>
      </c>
      <c r="O138" s="245" t="s">
        <v>1632</v>
      </c>
      <c r="P138" s="245" t="s">
        <v>1632</v>
      </c>
      <c r="Q138" s="245" t="s">
        <v>1632</v>
      </c>
      <c r="R138" s="245" t="s">
        <v>1632</v>
      </c>
      <c r="S138" s="245" t="s">
        <v>1632</v>
      </c>
      <c r="T138" s="245" t="s">
        <v>1632</v>
      </c>
      <c r="U138" s="245" t="s">
        <v>1632</v>
      </c>
      <c r="V138" s="245" t="s">
        <v>1632</v>
      </c>
      <c r="W138" s="245" t="s">
        <v>1632</v>
      </c>
      <c r="X138" s="245" t="s">
        <v>1632</v>
      </c>
      <c r="AS138" s="245" t="s">
        <v>685</v>
      </c>
      <c r="AT138" s="245" t="s">
        <v>143</v>
      </c>
      <c r="BM138" s="237"/>
    </row>
    <row r="139" spans="1:65" s="245" customFormat="1" ht="13.8" x14ac:dyDescent="0.25">
      <c r="A139" s="245">
        <v>424291</v>
      </c>
      <c r="B139" s="245" t="s">
        <v>143</v>
      </c>
      <c r="H139" s="245" t="s">
        <v>1632</v>
      </c>
      <c r="L139" s="245" t="s">
        <v>1632</v>
      </c>
      <c r="M139" s="245" t="s">
        <v>1632</v>
      </c>
      <c r="Q139" s="245" t="s">
        <v>1632</v>
      </c>
      <c r="R139" s="245" t="s">
        <v>1632</v>
      </c>
      <c r="S139" s="245" t="s">
        <v>1632</v>
      </c>
      <c r="V139" s="245" t="s">
        <v>1632</v>
      </c>
      <c r="W139" s="245" t="s">
        <v>1632</v>
      </c>
      <c r="AS139" s="245" t="s">
        <v>733</v>
      </c>
      <c r="AT139" s="245" t="s">
        <v>143</v>
      </c>
    </row>
    <row r="140" spans="1:65" s="245" customFormat="1" ht="13.8" x14ac:dyDescent="0.25">
      <c r="A140" s="245">
        <v>424342</v>
      </c>
      <c r="B140" s="245" t="s">
        <v>143</v>
      </c>
      <c r="E140" s="245" t="s">
        <v>153</v>
      </c>
      <c r="G140" s="245" t="s">
        <v>153</v>
      </c>
      <c r="K140" s="245" t="s">
        <v>153</v>
      </c>
      <c r="N140" s="245" t="s">
        <v>151</v>
      </c>
      <c r="P140" s="245" t="s">
        <v>151</v>
      </c>
      <c r="Q140" s="245" t="s">
        <v>151</v>
      </c>
      <c r="R140" s="245" t="s">
        <v>151</v>
      </c>
      <c r="S140" s="245" t="s">
        <v>151</v>
      </c>
      <c r="T140" s="245" t="s">
        <v>151</v>
      </c>
      <c r="U140" s="245" t="s">
        <v>151</v>
      </c>
      <c r="V140" s="245" t="s">
        <v>153</v>
      </c>
      <c r="W140" s="245" t="s">
        <v>151</v>
      </c>
      <c r="X140" s="245" t="s">
        <v>151</v>
      </c>
      <c r="AT140" s="245" t="s">
        <v>143</v>
      </c>
    </row>
    <row r="141" spans="1:65" s="245" customFormat="1" ht="13.8" x14ac:dyDescent="0.25">
      <c r="A141" s="241">
        <v>424412</v>
      </c>
      <c r="B141" s="241" t="s">
        <v>143</v>
      </c>
      <c r="C141" s="241"/>
      <c r="D141" s="241"/>
      <c r="E141" s="241" t="s">
        <v>153</v>
      </c>
      <c r="F141" s="241"/>
      <c r="G141" s="241"/>
      <c r="H141" s="241"/>
      <c r="I141" s="241"/>
      <c r="J141" s="241"/>
      <c r="K141" s="241"/>
      <c r="L141" s="241"/>
      <c r="M141" s="241"/>
      <c r="N141" s="241" t="s">
        <v>153</v>
      </c>
      <c r="O141" s="241" t="s">
        <v>153</v>
      </c>
      <c r="P141" s="241"/>
      <c r="Q141" s="241" t="s">
        <v>153</v>
      </c>
      <c r="R141" s="241" t="s">
        <v>151</v>
      </c>
      <c r="S141" s="241"/>
      <c r="T141" s="241"/>
      <c r="U141" s="241" t="s">
        <v>153</v>
      </c>
      <c r="V141" s="241"/>
      <c r="W141" s="241" t="s">
        <v>153</v>
      </c>
      <c r="X141" s="241" t="s">
        <v>153</v>
      </c>
      <c r="Y141" s="241"/>
      <c r="Z141" s="241"/>
      <c r="AA141" s="241"/>
      <c r="AB141" s="241"/>
      <c r="AC141" s="241"/>
      <c r="AD141" s="241"/>
      <c r="AE141" s="241"/>
      <c r="AF141" s="241"/>
      <c r="AG141" s="241"/>
      <c r="AH141" s="241"/>
      <c r="AI141" s="241"/>
      <c r="AJ141" s="241"/>
      <c r="AK141" s="241"/>
      <c r="AL141" s="241"/>
      <c r="AM141" s="241"/>
      <c r="AN141" s="241"/>
      <c r="AO141" s="241"/>
      <c r="AP141" s="241"/>
      <c r="AQ141" s="241"/>
      <c r="AR141" s="241"/>
      <c r="AS141" s="241"/>
      <c r="AT141" s="241"/>
      <c r="AU141" s="237"/>
      <c r="AV141" s="237"/>
      <c r="AW141" s="237"/>
      <c r="AX141" s="237"/>
      <c r="AY141" s="237"/>
      <c r="AZ141" s="237"/>
      <c r="BA141" s="237"/>
      <c r="BB141" s="237"/>
      <c r="BC141" s="237"/>
      <c r="BD141" s="237"/>
      <c r="BE141" s="237"/>
      <c r="BF141" s="237"/>
      <c r="BG141" s="237"/>
      <c r="BH141" s="237"/>
      <c r="BI141" s="237"/>
      <c r="BJ141" s="237"/>
      <c r="BK141" s="237"/>
      <c r="BL141" s="237"/>
    </row>
    <row r="142" spans="1:65" s="245" customFormat="1" ht="13.8" x14ac:dyDescent="0.25">
      <c r="A142" s="245">
        <v>424432</v>
      </c>
      <c r="B142" s="245" t="s">
        <v>143</v>
      </c>
      <c r="E142" s="245" t="s">
        <v>1632</v>
      </c>
      <c r="I142" s="245" t="s">
        <v>1632</v>
      </c>
      <c r="K142" s="245" t="s">
        <v>1632</v>
      </c>
      <c r="L142" s="245" t="s">
        <v>1632</v>
      </c>
      <c r="M142" s="245" t="s">
        <v>1632</v>
      </c>
      <c r="N142" s="245" t="s">
        <v>1632</v>
      </c>
      <c r="O142" s="245" t="s">
        <v>1632</v>
      </c>
      <c r="P142" s="245" t="s">
        <v>1632</v>
      </c>
      <c r="Q142" s="245" t="s">
        <v>1632</v>
      </c>
      <c r="R142" s="245" t="s">
        <v>1632</v>
      </c>
      <c r="S142" s="245" t="s">
        <v>1632</v>
      </c>
      <c r="T142" s="245" t="s">
        <v>1632</v>
      </c>
      <c r="U142" s="245" t="s">
        <v>1632</v>
      </c>
      <c r="V142" s="245" t="s">
        <v>1632</v>
      </c>
      <c r="W142" s="245" t="s">
        <v>1632</v>
      </c>
      <c r="X142" s="245" t="s">
        <v>1632</v>
      </c>
      <c r="AS142" s="245" t="s">
        <v>684</v>
      </c>
      <c r="AT142" s="245" t="s">
        <v>143</v>
      </c>
      <c r="BM142" s="237"/>
    </row>
    <row r="143" spans="1:65" s="245" customFormat="1" ht="13.8" x14ac:dyDescent="0.25">
      <c r="A143" s="245">
        <v>424463</v>
      </c>
      <c r="B143" s="245" t="s">
        <v>832</v>
      </c>
      <c r="D143" s="245" t="s">
        <v>1632</v>
      </c>
      <c r="G143" s="245" t="s">
        <v>1632</v>
      </c>
      <c r="I143" s="245" t="s">
        <v>1632</v>
      </c>
      <c r="J143" s="245" t="s">
        <v>1632</v>
      </c>
      <c r="N143" s="245" t="s">
        <v>1632</v>
      </c>
      <c r="O143" s="245" t="s">
        <v>1632</v>
      </c>
      <c r="P143" s="245" t="s">
        <v>1632</v>
      </c>
      <c r="Q143" s="245" t="s">
        <v>1632</v>
      </c>
      <c r="R143" s="245" t="s">
        <v>1632</v>
      </c>
      <c r="S143" s="245" t="s">
        <v>1632</v>
      </c>
      <c r="AS143" s="245" t="s">
        <v>730</v>
      </c>
      <c r="AT143" s="245" t="s">
        <v>111</v>
      </c>
    </row>
    <row r="144" spans="1:65" s="245" customFormat="1" ht="13.8" x14ac:dyDescent="0.25">
      <c r="A144" s="245">
        <v>424501</v>
      </c>
      <c r="B144" s="245" t="s">
        <v>143</v>
      </c>
      <c r="E144" s="245" t="s">
        <v>1632</v>
      </c>
      <c r="K144" s="245" t="s">
        <v>1632</v>
      </c>
      <c r="L144" s="245" t="s">
        <v>1632</v>
      </c>
      <c r="O144" s="245" t="s">
        <v>1632</v>
      </c>
      <c r="R144" s="245" t="s">
        <v>1632</v>
      </c>
      <c r="U144" s="245" t="s">
        <v>1632</v>
      </c>
      <c r="V144" s="245" t="s">
        <v>1632</v>
      </c>
      <c r="W144" s="245" t="s">
        <v>1632</v>
      </c>
      <c r="AS144" s="245" t="s">
        <v>1643</v>
      </c>
      <c r="AT144" s="245" t="s">
        <v>143</v>
      </c>
    </row>
    <row r="145" spans="1:65" s="245" customFormat="1" ht="13.8" x14ac:dyDescent="0.25">
      <c r="A145" s="245">
        <v>424546</v>
      </c>
      <c r="B145" s="245" t="s">
        <v>143</v>
      </c>
      <c r="D145" s="245" t="s">
        <v>1632</v>
      </c>
      <c r="J145" s="245" t="s">
        <v>1632</v>
      </c>
      <c r="L145" s="245" t="s">
        <v>1632</v>
      </c>
      <c r="M145" s="245" t="s">
        <v>1632</v>
      </c>
      <c r="N145" s="245" t="s">
        <v>1632</v>
      </c>
      <c r="O145" s="245" t="s">
        <v>1632</v>
      </c>
      <c r="P145" s="245" t="s">
        <v>1632</v>
      </c>
      <c r="R145" s="245" t="s">
        <v>1632</v>
      </c>
      <c r="T145" s="245" t="s">
        <v>1632</v>
      </c>
      <c r="U145" s="245" t="s">
        <v>1632</v>
      </c>
      <c r="W145" s="245" t="s">
        <v>1632</v>
      </c>
      <c r="AS145" s="245" t="s">
        <v>1643</v>
      </c>
      <c r="AT145" s="245" t="s">
        <v>143</v>
      </c>
    </row>
    <row r="146" spans="1:65" s="245" customFormat="1" ht="13.8" x14ac:dyDescent="0.25">
      <c r="A146" s="245">
        <v>424561</v>
      </c>
      <c r="B146" s="245" t="s">
        <v>143</v>
      </c>
      <c r="I146" s="245" t="s">
        <v>1632</v>
      </c>
      <c r="N146" s="245" t="s">
        <v>1632</v>
      </c>
      <c r="P146" s="245" t="s">
        <v>1632</v>
      </c>
      <c r="Q146" s="245" t="s">
        <v>1632</v>
      </c>
      <c r="T146" s="245" t="s">
        <v>1632</v>
      </c>
      <c r="U146" s="245" t="s">
        <v>1632</v>
      </c>
      <c r="V146" s="245" t="s">
        <v>1632</v>
      </c>
      <c r="W146" s="245" t="s">
        <v>1632</v>
      </c>
      <c r="AS146" s="245" t="s">
        <v>733</v>
      </c>
      <c r="AT146" s="245" t="s">
        <v>143</v>
      </c>
    </row>
    <row r="147" spans="1:65" s="245" customFormat="1" ht="13.8" x14ac:dyDescent="0.25">
      <c r="A147" s="245">
        <v>424591</v>
      </c>
      <c r="B147" s="245" t="s">
        <v>143</v>
      </c>
      <c r="L147" s="245" t="s">
        <v>149</v>
      </c>
      <c r="M147" s="245" t="s">
        <v>151</v>
      </c>
      <c r="N147" s="245" t="s">
        <v>153</v>
      </c>
      <c r="O147" s="245" t="s">
        <v>149</v>
      </c>
      <c r="P147" s="245" t="s">
        <v>153</v>
      </c>
      <c r="Q147" s="245" t="s">
        <v>153</v>
      </c>
      <c r="R147" s="245" t="s">
        <v>149</v>
      </c>
      <c r="S147" s="245" t="s">
        <v>151</v>
      </c>
      <c r="V147" s="245" t="s">
        <v>151</v>
      </c>
      <c r="W147" s="245" t="s">
        <v>153</v>
      </c>
      <c r="AT147" s="245" t="s">
        <v>143</v>
      </c>
    </row>
    <row r="148" spans="1:65" s="245" customFormat="1" ht="13.8" x14ac:dyDescent="0.25">
      <c r="A148" s="241">
        <v>424618</v>
      </c>
      <c r="B148" s="241" t="s">
        <v>143</v>
      </c>
      <c r="C148" s="241"/>
      <c r="D148" s="241"/>
      <c r="E148" s="241"/>
      <c r="F148" s="241"/>
      <c r="G148" s="241"/>
      <c r="H148" s="241"/>
      <c r="I148" s="241"/>
      <c r="J148" s="241"/>
      <c r="K148" s="241" t="s">
        <v>153</v>
      </c>
      <c r="L148" s="241" t="s">
        <v>153</v>
      </c>
      <c r="M148" s="241"/>
      <c r="N148" s="241" t="s">
        <v>153</v>
      </c>
      <c r="O148" s="241"/>
      <c r="P148" s="241" t="s">
        <v>153</v>
      </c>
      <c r="Q148" s="241"/>
      <c r="R148" s="241" t="s">
        <v>149</v>
      </c>
      <c r="S148" s="241"/>
      <c r="T148" s="241"/>
      <c r="U148" s="241"/>
      <c r="V148" s="241"/>
      <c r="W148" s="241" t="s">
        <v>153</v>
      </c>
      <c r="X148" s="241"/>
      <c r="Y148" s="241"/>
      <c r="Z148" s="241"/>
      <c r="AA148" s="241"/>
      <c r="AB148" s="241"/>
      <c r="AC148" s="241"/>
      <c r="AD148" s="241"/>
      <c r="AE148" s="241"/>
      <c r="AF148" s="241"/>
      <c r="AG148" s="241"/>
      <c r="AH148" s="241"/>
      <c r="AI148" s="241"/>
      <c r="AJ148" s="241"/>
      <c r="AK148" s="241"/>
      <c r="AL148" s="241"/>
      <c r="AM148" s="241"/>
      <c r="AN148" s="241"/>
      <c r="AO148" s="241"/>
      <c r="AP148" s="241"/>
      <c r="AQ148" s="241"/>
      <c r="AR148" s="241"/>
      <c r="AS148" s="241"/>
      <c r="AT148" s="241"/>
      <c r="AU148" s="237"/>
      <c r="AV148" s="237"/>
      <c r="AW148" s="237"/>
      <c r="AX148" s="237"/>
      <c r="AY148" s="237"/>
      <c r="AZ148" s="237"/>
      <c r="BA148" s="237"/>
      <c r="BB148" s="237"/>
      <c r="BC148" s="237"/>
      <c r="BD148" s="237"/>
      <c r="BE148" s="237"/>
      <c r="BF148" s="237"/>
      <c r="BG148" s="237"/>
      <c r="BH148" s="237"/>
      <c r="BI148" s="237"/>
      <c r="BJ148" s="237"/>
      <c r="BK148" s="237"/>
      <c r="BL148" s="237"/>
    </row>
    <row r="149" spans="1:65" s="245" customFormat="1" ht="13.8" x14ac:dyDescent="0.25">
      <c r="A149" s="245">
        <v>424643</v>
      </c>
      <c r="B149" s="245" t="s">
        <v>143</v>
      </c>
      <c r="E149" s="245" t="s">
        <v>1632</v>
      </c>
      <c r="L149" s="245" t="s">
        <v>1632</v>
      </c>
      <c r="P149" s="245" t="s">
        <v>1632</v>
      </c>
      <c r="Q149" s="245" t="s">
        <v>1632</v>
      </c>
      <c r="R149" s="245" t="s">
        <v>1632</v>
      </c>
      <c r="U149" s="245" t="s">
        <v>1632</v>
      </c>
      <c r="W149" s="245" t="s">
        <v>1632</v>
      </c>
      <c r="AS149" s="245" t="s">
        <v>1634</v>
      </c>
      <c r="AT149" s="245" t="s">
        <v>143</v>
      </c>
    </row>
    <row r="150" spans="1:65" s="245" customFormat="1" ht="13.8" x14ac:dyDescent="0.25">
      <c r="A150" s="245">
        <v>424649</v>
      </c>
      <c r="B150" s="245" t="s">
        <v>143</v>
      </c>
      <c r="C150" s="245" t="s">
        <v>1632</v>
      </c>
      <c r="D150" s="245" t="s">
        <v>1632</v>
      </c>
      <c r="H150" s="245" t="s">
        <v>1632</v>
      </c>
      <c r="J150" s="245" t="s">
        <v>1632</v>
      </c>
      <c r="P150" s="245" t="s">
        <v>1632</v>
      </c>
      <c r="Q150" s="245" t="s">
        <v>1632</v>
      </c>
      <c r="R150" s="245" t="s">
        <v>1632</v>
      </c>
      <c r="S150" s="245" t="s">
        <v>1632</v>
      </c>
      <c r="T150" s="245" t="s">
        <v>1632</v>
      </c>
      <c r="U150" s="245" t="s">
        <v>1632</v>
      </c>
      <c r="V150" s="245" t="s">
        <v>1632</v>
      </c>
      <c r="W150" s="245" t="s">
        <v>1632</v>
      </c>
      <c r="X150" s="245" t="s">
        <v>1632</v>
      </c>
      <c r="AS150" s="245" t="s">
        <v>1643</v>
      </c>
      <c r="AT150" s="245" t="s">
        <v>143</v>
      </c>
    </row>
    <row r="151" spans="1:65" s="245" customFormat="1" ht="13.8" x14ac:dyDescent="0.25">
      <c r="A151" s="241">
        <v>424685</v>
      </c>
      <c r="B151" s="241" t="s">
        <v>143</v>
      </c>
      <c r="C151" s="241"/>
      <c r="D151" s="241"/>
      <c r="E151" s="241"/>
      <c r="F151" s="241"/>
      <c r="G151" s="241"/>
      <c r="H151" s="241"/>
      <c r="I151" s="241" t="s">
        <v>153</v>
      </c>
      <c r="J151" s="241"/>
      <c r="K151" s="241"/>
      <c r="L151" s="241"/>
      <c r="M151" s="241"/>
      <c r="N151" s="241" t="s">
        <v>153</v>
      </c>
      <c r="O151" s="241"/>
      <c r="P151" s="241"/>
      <c r="Q151" s="241" t="s">
        <v>153</v>
      </c>
      <c r="R151" s="241" t="s">
        <v>153</v>
      </c>
      <c r="S151" s="241"/>
      <c r="T151" s="241" t="s">
        <v>153</v>
      </c>
      <c r="U151" s="241"/>
      <c r="V151" s="241" t="s">
        <v>153</v>
      </c>
      <c r="W151" s="241"/>
      <c r="X151" s="241" t="s">
        <v>151</v>
      </c>
      <c r="Y151" s="241"/>
      <c r="Z151" s="241"/>
      <c r="AA151" s="241"/>
      <c r="AB151" s="241"/>
      <c r="AC151" s="241"/>
      <c r="AD151" s="241"/>
      <c r="AE151" s="241"/>
      <c r="AF151" s="241"/>
      <c r="AG151" s="241"/>
      <c r="AH151" s="241"/>
      <c r="AI151" s="241"/>
      <c r="AJ151" s="241"/>
      <c r="AK151" s="241"/>
      <c r="AL151" s="241"/>
      <c r="AM151" s="241"/>
      <c r="AN151" s="241"/>
      <c r="AO151" s="241"/>
      <c r="AP151" s="241"/>
      <c r="AQ151" s="241"/>
      <c r="AR151" s="241"/>
      <c r="AS151" s="241"/>
      <c r="AT151" s="241"/>
      <c r="AU151" s="237"/>
      <c r="AV151" s="237"/>
      <c r="AW151" s="237"/>
      <c r="AX151" s="237"/>
      <c r="AY151" s="237"/>
      <c r="AZ151" s="237"/>
      <c r="BA151" s="237"/>
      <c r="BB151" s="237"/>
      <c r="BC151" s="237"/>
      <c r="BD151" s="237"/>
      <c r="BE151" s="237"/>
      <c r="BF151" s="237"/>
      <c r="BG151" s="237"/>
      <c r="BH151" s="237"/>
      <c r="BI151" s="237"/>
      <c r="BJ151" s="237"/>
      <c r="BK151" s="237"/>
      <c r="BL151" s="237"/>
    </row>
    <row r="152" spans="1:65" s="245" customFormat="1" ht="13.8" x14ac:dyDescent="0.25">
      <c r="A152" s="245">
        <v>424693</v>
      </c>
      <c r="B152" s="245" t="s">
        <v>143</v>
      </c>
      <c r="E152" s="245" t="s">
        <v>153</v>
      </c>
      <c r="L152" s="245" t="s">
        <v>153</v>
      </c>
      <c r="P152" s="245" t="s">
        <v>153</v>
      </c>
      <c r="Q152" s="245" t="s">
        <v>151</v>
      </c>
      <c r="R152" s="245" t="s">
        <v>149</v>
      </c>
      <c r="T152" s="245" t="s">
        <v>151</v>
      </c>
      <c r="U152" s="245" t="s">
        <v>149</v>
      </c>
      <c r="V152" s="245" t="s">
        <v>149</v>
      </c>
      <c r="W152" s="245" t="s">
        <v>153</v>
      </c>
      <c r="X152" s="245" t="s">
        <v>149</v>
      </c>
      <c r="AT152" s="245" t="s">
        <v>143</v>
      </c>
    </row>
    <row r="153" spans="1:65" s="245" customFormat="1" ht="13.8" x14ac:dyDescent="0.25">
      <c r="A153" s="245">
        <v>424705</v>
      </c>
      <c r="B153" s="245" t="s">
        <v>143</v>
      </c>
      <c r="G153" s="245" t="s">
        <v>1632</v>
      </c>
      <c r="J153" s="245" t="s">
        <v>1632</v>
      </c>
      <c r="L153" s="245" t="s">
        <v>1632</v>
      </c>
      <c r="N153" s="245" t="s">
        <v>1632</v>
      </c>
      <c r="O153" s="245" t="s">
        <v>1632</v>
      </c>
      <c r="P153" s="245" t="s">
        <v>1632</v>
      </c>
      <c r="Q153" s="245" t="s">
        <v>1632</v>
      </c>
      <c r="R153" s="245" t="s">
        <v>1632</v>
      </c>
      <c r="S153" s="245" t="s">
        <v>1632</v>
      </c>
      <c r="T153" s="245" t="s">
        <v>1632</v>
      </c>
      <c r="U153" s="245" t="s">
        <v>1632</v>
      </c>
      <c r="V153" s="245" t="s">
        <v>1632</v>
      </c>
      <c r="W153" s="245" t="s">
        <v>1632</v>
      </c>
      <c r="X153" s="245" t="s">
        <v>1632</v>
      </c>
      <c r="AS153" s="245" t="s">
        <v>1643</v>
      </c>
      <c r="AT153" s="245" t="s">
        <v>143</v>
      </c>
      <c r="BM153" s="237"/>
    </row>
    <row r="154" spans="1:65" s="245" customFormat="1" ht="13.8" x14ac:dyDescent="0.25">
      <c r="A154" s="245">
        <v>424714</v>
      </c>
      <c r="B154" s="245" t="s">
        <v>143</v>
      </c>
      <c r="C154" s="245" t="s">
        <v>153</v>
      </c>
      <c r="I154" s="245" t="s">
        <v>149</v>
      </c>
      <c r="J154" s="245" t="s">
        <v>153</v>
      </c>
      <c r="L154" s="245" t="s">
        <v>151</v>
      </c>
      <c r="N154" s="245" t="s">
        <v>149</v>
      </c>
      <c r="O154" s="245" t="s">
        <v>151</v>
      </c>
      <c r="P154" s="245" t="s">
        <v>151</v>
      </c>
      <c r="Q154" s="245" t="s">
        <v>149</v>
      </c>
      <c r="R154" s="245" t="s">
        <v>149</v>
      </c>
      <c r="T154" s="245" t="s">
        <v>149</v>
      </c>
      <c r="U154" s="245" t="s">
        <v>149</v>
      </c>
      <c r="V154" s="245" t="s">
        <v>149</v>
      </c>
      <c r="W154" s="245" t="s">
        <v>149</v>
      </c>
      <c r="X154" s="245" t="s">
        <v>149</v>
      </c>
      <c r="AT154" s="245" t="s">
        <v>143</v>
      </c>
      <c r="BM154" s="237"/>
    </row>
    <row r="155" spans="1:65" s="245" customFormat="1" ht="13.8" x14ac:dyDescent="0.25">
      <c r="A155" s="245">
        <v>424771</v>
      </c>
      <c r="B155" s="245" t="s">
        <v>143</v>
      </c>
      <c r="C155" s="245" t="s">
        <v>1632</v>
      </c>
      <c r="E155" s="245" t="s">
        <v>1632</v>
      </c>
      <c r="I155" s="245" t="s">
        <v>1632</v>
      </c>
      <c r="J155" s="245" t="s">
        <v>1632</v>
      </c>
      <c r="K155" s="245" t="s">
        <v>1632</v>
      </c>
      <c r="N155" s="245" t="s">
        <v>1632</v>
      </c>
      <c r="O155" s="245" t="s">
        <v>1632</v>
      </c>
      <c r="P155" s="245" t="s">
        <v>1632</v>
      </c>
      <c r="Q155" s="245" t="s">
        <v>1632</v>
      </c>
      <c r="R155" s="245" t="s">
        <v>1632</v>
      </c>
      <c r="S155" s="245" t="s">
        <v>1632</v>
      </c>
      <c r="T155" s="245" t="s">
        <v>1632</v>
      </c>
      <c r="U155" s="245" t="s">
        <v>1632</v>
      </c>
      <c r="V155" s="245" t="s">
        <v>1632</v>
      </c>
      <c r="W155" s="245" t="s">
        <v>1632</v>
      </c>
      <c r="X155" s="245" t="s">
        <v>1632</v>
      </c>
      <c r="AS155" s="245" t="s">
        <v>685</v>
      </c>
      <c r="AT155" s="245" t="s">
        <v>143</v>
      </c>
      <c r="BM155" s="237"/>
    </row>
    <row r="156" spans="1:65" s="245" customFormat="1" ht="13.8" x14ac:dyDescent="0.25">
      <c r="A156" s="245">
        <v>424774</v>
      </c>
      <c r="B156" s="245" t="s">
        <v>143</v>
      </c>
      <c r="F156" s="245" t="s">
        <v>153</v>
      </c>
      <c r="G156" s="245" t="s">
        <v>153</v>
      </c>
      <c r="L156" s="245" t="s">
        <v>151</v>
      </c>
      <c r="M156" s="245" t="s">
        <v>153</v>
      </c>
      <c r="N156" s="245" t="s">
        <v>151</v>
      </c>
      <c r="O156" s="245" t="s">
        <v>151</v>
      </c>
      <c r="P156" s="245" t="s">
        <v>151</v>
      </c>
      <c r="Q156" s="245" t="s">
        <v>151</v>
      </c>
      <c r="R156" s="245" t="s">
        <v>149</v>
      </c>
      <c r="S156" s="245" t="s">
        <v>149</v>
      </c>
      <c r="T156" s="245" t="s">
        <v>149</v>
      </c>
      <c r="U156" s="245" t="s">
        <v>149</v>
      </c>
      <c r="V156" s="245" t="s">
        <v>149</v>
      </c>
      <c r="W156" s="245" t="s">
        <v>149</v>
      </c>
      <c r="X156" s="245" t="s">
        <v>149</v>
      </c>
      <c r="AT156" s="245" t="s">
        <v>143</v>
      </c>
      <c r="BM156" s="237"/>
    </row>
    <row r="157" spans="1:65" s="245" customFormat="1" ht="13.8" x14ac:dyDescent="0.25">
      <c r="A157" s="245">
        <v>424778</v>
      </c>
      <c r="B157" s="245" t="s">
        <v>143</v>
      </c>
      <c r="D157" s="245" t="s">
        <v>1632</v>
      </c>
      <c r="I157" s="245" t="s">
        <v>1632</v>
      </c>
      <c r="M157" s="245" t="s">
        <v>1632</v>
      </c>
      <c r="O157" s="245" t="s">
        <v>1632</v>
      </c>
      <c r="P157" s="245" t="s">
        <v>1632</v>
      </c>
      <c r="Q157" s="245" t="s">
        <v>1632</v>
      </c>
      <c r="S157" s="245" t="s">
        <v>1632</v>
      </c>
      <c r="T157" s="245" t="s">
        <v>1632</v>
      </c>
      <c r="U157" s="245" t="s">
        <v>1632</v>
      </c>
      <c r="V157" s="245" t="s">
        <v>1632</v>
      </c>
      <c r="W157" s="245" t="s">
        <v>1632</v>
      </c>
      <c r="X157" s="245" t="s">
        <v>1632</v>
      </c>
      <c r="AS157" s="245" t="s">
        <v>730</v>
      </c>
      <c r="AT157" s="245" t="s">
        <v>832</v>
      </c>
    </row>
    <row r="158" spans="1:65" s="245" customFormat="1" ht="13.8" x14ac:dyDescent="0.25">
      <c r="A158" s="245">
        <v>424898</v>
      </c>
      <c r="B158" s="245" t="s">
        <v>143</v>
      </c>
      <c r="K158" s="245" t="s">
        <v>1632</v>
      </c>
      <c r="R158" s="245" t="s">
        <v>1632</v>
      </c>
      <c r="T158" s="245" t="s">
        <v>1632</v>
      </c>
      <c r="U158" s="245" t="s">
        <v>1632</v>
      </c>
      <c r="V158" s="245" t="s">
        <v>1632</v>
      </c>
      <c r="W158" s="245" t="s">
        <v>1632</v>
      </c>
      <c r="AS158" s="245" t="s">
        <v>685</v>
      </c>
      <c r="AT158" s="245" t="s">
        <v>143</v>
      </c>
    </row>
    <row r="159" spans="1:65" s="245" customFormat="1" ht="13.8" x14ac:dyDescent="0.25">
      <c r="A159" s="245">
        <v>424975</v>
      </c>
      <c r="B159" s="245" t="s">
        <v>143</v>
      </c>
      <c r="E159" s="245" t="s">
        <v>1632</v>
      </c>
      <c r="J159" s="245" t="s">
        <v>1632</v>
      </c>
      <c r="K159" s="245" t="s">
        <v>1632</v>
      </c>
      <c r="L159" s="245" t="s">
        <v>1632</v>
      </c>
      <c r="N159" s="245" t="s">
        <v>1632</v>
      </c>
      <c r="P159" s="245" t="s">
        <v>1632</v>
      </c>
      <c r="Q159" s="245" t="s">
        <v>1632</v>
      </c>
      <c r="R159" s="245" t="s">
        <v>1632</v>
      </c>
      <c r="T159" s="245" t="s">
        <v>1632</v>
      </c>
      <c r="U159" s="245" t="s">
        <v>1632</v>
      </c>
      <c r="V159" s="245" t="s">
        <v>1632</v>
      </c>
      <c r="W159" s="245" t="s">
        <v>1632</v>
      </c>
      <c r="X159" s="245" t="s">
        <v>1632</v>
      </c>
      <c r="AS159" s="245" t="s">
        <v>685</v>
      </c>
      <c r="AT159" s="245" t="s">
        <v>143</v>
      </c>
    </row>
    <row r="160" spans="1:65" s="245" customFormat="1" ht="13.8" x14ac:dyDescent="0.25">
      <c r="A160" s="245">
        <v>424987</v>
      </c>
      <c r="B160" s="245" t="s">
        <v>143</v>
      </c>
      <c r="E160" s="245" t="s">
        <v>1632</v>
      </c>
      <c r="J160" s="245" t="s">
        <v>1632</v>
      </c>
      <c r="K160" s="245" t="s">
        <v>1632</v>
      </c>
      <c r="L160" s="245" t="s">
        <v>1632</v>
      </c>
      <c r="N160" s="245" t="s">
        <v>1632</v>
      </c>
      <c r="R160" s="245" t="s">
        <v>1632</v>
      </c>
      <c r="T160" s="245" t="s">
        <v>1632</v>
      </c>
      <c r="U160" s="245" t="s">
        <v>1632</v>
      </c>
      <c r="V160" s="245" t="s">
        <v>1632</v>
      </c>
      <c r="W160" s="245" t="s">
        <v>1632</v>
      </c>
      <c r="AS160" s="245" t="s">
        <v>1643</v>
      </c>
      <c r="AT160" s="245" t="s">
        <v>143</v>
      </c>
    </row>
    <row r="161" spans="1:65" s="245" customFormat="1" ht="13.8" x14ac:dyDescent="0.25">
      <c r="A161" s="245">
        <v>425220</v>
      </c>
      <c r="B161" s="245" t="s">
        <v>143</v>
      </c>
      <c r="E161" s="245" t="s">
        <v>1632</v>
      </c>
      <c r="J161" s="245" t="s">
        <v>1632</v>
      </c>
      <c r="L161" s="245" t="s">
        <v>1632</v>
      </c>
      <c r="N161" s="245" t="s">
        <v>1632</v>
      </c>
      <c r="O161" s="245" t="s">
        <v>1632</v>
      </c>
      <c r="R161" s="245" t="s">
        <v>1632</v>
      </c>
      <c r="T161" s="245" t="s">
        <v>1632</v>
      </c>
      <c r="V161" s="245" t="s">
        <v>1632</v>
      </c>
      <c r="W161" s="245" t="s">
        <v>1632</v>
      </c>
      <c r="AS161" s="245" t="s">
        <v>684</v>
      </c>
      <c r="AT161" s="245" t="s">
        <v>143</v>
      </c>
    </row>
    <row r="162" spans="1:65" s="245" customFormat="1" ht="13.8" x14ac:dyDescent="0.25">
      <c r="A162" s="245">
        <v>425225</v>
      </c>
      <c r="B162" s="245" t="s">
        <v>143</v>
      </c>
      <c r="I162" s="245" t="s">
        <v>1632</v>
      </c>
      <c r="J162" s="245" t="s">
        <v>1632</v>
      </c>
      <c r="M162" s="245" t="s">
        <v>1632</v>
      </c>
      <c r="T162" s="245" t="s">
        <v>1632</v>
      </c>
      <c r="U162" s="245" t="s">
        <v>1632</v>
      </c>
      <c r="V162" s="245" t="s">
        <v>1632</v>
      </c>
      <c r="W162" s="245" t="s">
        <v>1632</v>
      </c>
      <c r="AS162" s="245" t="s">
        <v>720</v>
      </c>
    </row>
    <row r="163" spans="1:65" s="245" customFormat="1" ht="13.8" x14ac:dyDescent="0.25">
      <c r="A163" s="245">
        <v>425455</v>
      </c>
      <c r="B163" s="245" t="s">
        <v>143</v>
      </c>
      <c r="E163" s="245" t="s">
        <v>1632</v>
      </c>
      <c r="G163" s="245" t="s">
        <v>1632</v>
      </c>
      <c r="K163" s="245" t="s">
        <v>1632</v>
      </c>
      <c r="L163" s="245" t="s">
        <v>1632</v>
      </c>
      <c r="N163" s="245" t="s">
        <v>1632</v>
      </c>
      <c r="O163" s="245" t="s">
        <v>1632</v>
      </c>
      <c r="P163" s="245" t="s">
        <v>1632</v>
      </c>
      <c r="Q163" s="245" t="s">
        <v>1632</v>
      </c>
      <c r="R163" s="245" t="s">
        <v>1632</v>
      </c>
      <c r="S163" s="245" t="s">
        <v>1632</v>
      </c>
      <c r="T163" s="245" t="s">
        <v>1632</v>
      </c>
      <c r="U163" s="245" t="s">
        <v>1632</v>
      </c>
      <c r="V163" s="245" t="s">
        <v>1632</v>
      </c>
      <c r="W163" s="245" t="s">
        <v>1632</v>
      </c>
      <c r="X163" s="245" t="s">
        <v>1632</v>
      </c>
      <c r="AS163" s="245" t="s">
        <v>685</v>
      </c>
      <c r="AT163" s="245" t="s">
        <v>143</v>
      </c>
      <c r="BM163" s="237"/>
    </row>
    <row r="164" spans="1:65" s="245" customFormat="1" ht="13.8" x14ac:dyDescent="0.25">
      <c r="A164" s="245">
        <v>425467</v>
      </c>
      <c r="B164" s="245" t="s">
        <v>143</v>
      </c>
      <c r="N164" s="245" t="s">
        <v>1632</v>
      </c>
      <c r="P164" s="245" t="s">
        <v>1632</v>
      </c>
      <c r="R164" s="245" t="s">
        <v>1632</v>
      </c>
      <c r="W164" s="245" t="s">
        <v>1632</v>
      </c>
      <c r="X164" s="245" t="s">
        <v>1632</v>
      </c>
      <c r="AS164" s="245" t="s">
        <v>685</v>
      </c>
      <c r="AT164" s="245" t="s">
        <v>143</v>
      </c>
    </row>
    <row r="165" spans="1:65" s="245" customFormat="1" ht="13.8" x14ac:dyDescent="0.25">
      <c r="A165" s="245">
        <v>425536</v>
      </c>
      <c r="B165" s="245" t="s">
        <v>143</v>
      </c>
      <c r="E165" s="245" t="s">
        <v>1632</v>
      </c>
      <c r="I165" s="245" t="s">
        <v>1632</v>
      </c>
      <c r="J165" s="245" t="s">
        <v>1632</v>
      </c>
      <c r="L165" s="245" t="s">
        <v>1632</v>
      </c>
      <c r="N165" s="245" t="s">
        <v>1632</v>
      </c>
      <c r="O165" s="245" t="s">
        <v>1632</v>
      </c>
      <c r="P165" s="245" t="s">
        <v>1632</v>
      </c>
      <c r="Q165" s="245" t="s">
        <v>1632</v>
      </c>
      <c r="R165" s="245" t="s">
        <v>1632</v>
      </c>
      <c r="S165" s="245" t="s">
        <v>1632</v>
      </c>
      <c r="T165" s="245" t="s">
        <v>1632</v>
      </c>
      <c r="U165" s="245" t="s">
        <v>1632</v>
      </c>
      <c r="V165" s="245" t="s">
        <v>1632</v>
      </c>
      <c r="W165" s="245" t="s">
        <v>1632</v>
      </c>
      <c r="X165" s="245" t="s">
        <v>1632</v>
      </c>
      <c r="AS165" s="245" t="s">
        <v>685</v>
      </c>
      <c r="AT165" s="245" t="s">
        <v>143</v>
      </c>
      <c r="BM165" s="237"/>
    </row>
    <row r="166" spans="1:65" s="245" customFormat="1" ht="13.8" x14ac:dyDescent="0.25">
      <c r="A166" s="245">
        <v>425572</v>
      </c>
      <c r="B166" s="245" t="s">
        <v>143</v>
      </c>
      <c r="E166" s="245" t="s">
        <v>1632</v>
      </c>
      <c r="I166" s="245" t="s">
        <v>1632</v>
      </c>
      <c r="K166" s="245" t="s">
        <v>1632</v>
      </c>
      <c r="L166" s="245" t="s">
        <v>1632</v>
      </c>
      <c r="N166" s="245" t="s">
        <v>1632</v>
      </c>
      <c r="O166" s="245" t="s">
        <v>1632</v>
      </c>
      <c r="P166" s="245" t="s">
        <v>1632</v>
      </c>
      <c r="Q166" s="245" t="s">
        <v>1632</v>
      </c>
      <c r="R166" s="245" t="s">
        <v>1632</v>
      </c>
      <c r="T166" s="245" t="s">
        <v>1632</v>
      </c>
      <c r="U166" s="245" t="s">
        <v>1632</v>
      </c>
      <c r="V166" s="245" t="s">
        <v>1632</v>
      </c>
      <c r="X166" s="245" t="s">
        <v>1632</v>
      </c>
      <c r="AS166" s="245" t="s">
        <v>685</v>
      </c>
      <c r="AT166" s="245" t="s">
        <v>143</v>
      </c>
    </row>
    <row r="167" spans="1:65" s="245" customFormat="1" ht="13.8" x14ac:dyDescent="0.25">
      <c r="A167" s="245">
        <v>425608</v>
      </c>
      <c r="B167" s="245" t="s">
        <v>143</v>
      </c>
      <c r="K167" s="245" t="s">
        <v>1632</v>
      </c>
      <c r="L167" s="245" t="s">
        <v>1632</v>
      </c>
      <c r="M167" s="245" t="s">
        <v>1632</v>
      </c>
      <c r="N167" s="245" t="s">
        <v>1632</v>
      </c>
      <c r="Q167" s="245" t="s">
        <v>1632</v>
      </c>
      <c r="R167" s="245" t="s">
        <v>1632</v>
      </c>
      <c r="S167" s="245" t="s">
        <v>1632</v>
      </c>
      <c r="T167" s="245" t="s">
        <v>1632</v>
      </c>
      <c r="V167" s="245" t="s">
        <v>1632</v>
      </c>
      <c r="W167" s="245" t="s">
        <v>1632</v>
      </c>
      <c r="AS167" s="245" t="s">
        <v>1634</v>
      </c>
      <c r="AT167" s="245" t="s">
        <v>143</v>
      </c>
    </row>
    <row r="168" spans="1:65" s="245" customFormat="1" ht="13.8" x14ac:dyDescent="0.25">
      <c r="A168" s="245">
        <v>425776</v>
      </c>
      <c r="B168" s="245" t="s">
        <v>143</v>
      </c>
      <c r="E168" s="245" t="s">
        <v>1632</v>
      </c>
      <c r="J168" s="245" t="s">
        <v>1632</v>
      </c>
      <c r="K168" s="245" t="s">
        <v>1632</v>
      </c>
      <c r="L168" s="245" t="s">
        <v>1632</v>
      </c>
      <c r="N168" s="245" t="s">
        <v>1632</v>
      </c>
      <c r="O168" s="245" t="s">
        <v>1632</v>
      </c>
      <c r="P168" s="245" t="s">
        <v>1632</v>
      </c>
      <c r="Q168" s="245" t="s">
        <v>1632</v>
      </c>
      <c r="R168" s="245" t="s">
        <v>1632</v>
      </c>
      <c r="T168" s="245" t="s">
        <v>1632</v>
      </c>
      <c r="U168" s="245" t="s">
        <v>1632</v>
      </c>
      <c r="V168" s="245" t="s">
        <v>1632</v>
      </c>
      <c r="W168" s="245" t="s">
        <v>1632</v>
      </c>
      <c r="X168" s="245" t="s">
        <v>1632</v>
      </c>
      <c r="AS168" s="245" t="s">
        <v>1643</v>
      </c>
      <c r="AT168" s="245" t="s">
        <v>143</v>
      </c>
      <c r="BM168" s="237"/>
    </row>
    <row r="169" spans="1:65" s="245" customFormat="1" ht="13.8" x14ac:dyDescent="0.25">
      <c r="A169" s="245">
        <v>425794</v>
      </c>
      <c r="B169" s="245" t="s">
        <v>143</v>
      </c>
      <c r="E169" s="245" t="s">
        <v>153</v>
      </c>
      <c r="I169" s="245" t="s">
        <v>153</v>
      </c>
      <c r="N169" s="245" t="s">
        <v>151</v>
      </c>
      <c r="P169" s="245" t="s">
        <v>153</v>
      </c>
      <c r="Q169" s="245" t="s">
        <v>153</v>
      </c>
      <c r="U169" s="245" t="s">
        <v>149</v>
      </c>
      <c r="V169" s="245" t="s">
        <v>153</v>
      </c>
      <c r="W169" s="245" t="s">
        <v>153</v>
      </c>
      <c r="X169" s="245" t="s">
        <v>153</v>
      </c>
      <c r="AT169" s="245" t="s">
        <v>143</v>
      </c>
    </row>
    <row r="170" spans="1:65" s="245" customFormat="1" ht="13.8" x14ac:dyDescent="0.25">
      <c r="A170" s="245">
        <v>425824</v>
      </c>
      <c r="B170" s="245" t="s">
        <v>143</v>
      </c>
      <c r="H170" s="245" t="s">
        <v>1632</v>
      </c>
      <c r="K170" s="245" t="s">
        <v>1632</v>
      </c>
      <c r="M170" s="245" t="s">
        <v>1632</v>
      </c>
      <c r="O170" s="245" t="s">
        <v>1632</v>
      </c>
      <c r="P170" s="245" t="s">
        <v>1632</v>
      </c>
      <c r="Q170" s="245" t="s">
        <v>1632</v>
      </c>
      <c r="R170" s="245" t="s">
        <v>1632</v>
      </c>
      <c r="S170" s="245" t="s">
        <v>1632</v>
      </c>
      <c r="T170" s="245" t="s">
        <v>1632</v>
      </c>
      <c r="U170" s="245" t="s">
        <v>1632</v>
      </c>
      <c r="V170" s="245" t="s">
        <v>1632</v>
      </c>
      <c r="W170" s="245" t="s">
        <v>1632</v>
      </c>
      <c r="X170" s="245" t="s">
        <v>1632</v>
      </c>
      <c r="AS170" s="245" t="s">
        <v>1643</v>
      </c>
      <c r="AT170" s="245" t="s">
        <v>143</v>
      </c>
    </row>
    <row r="171" spans="1:65" s="245" customFormat="1" ht="13.8" x14ac:dyDescent="0.25">
      <c r="A171" s="245">
        <v>425855</v>
      </c>
      <c r="B171" s="245" t="s">
        <v>143</v>
      </c>
      <c r="C171" s="245" t="s">
        <v>1632</v>
      </c>
      <c r="I171" s="245" t="s">
        <v>1632</v>
      </c>
      <c r="K171" s="245" t="s">
        <v>1632</v>
      </c>
      <c r="L171" s="245" t="s">
        <v>1632</v>
      </c>
      <c r="N171" s="245" t="s">
        <v>1632</v>
      </c>
      <c r="O171" s="245" t="s">
        <v>1632</v>
      </c>
      <c r="P171" s="245" t="s">
        <v>1632</v>
      </c>
      <c r="Q171" s="245" t="s">
        <v>1632</v>
      </c>
      <c r="R171" s="245" t="s">
        <v>1632</v>
      </c>
      <c r="S171" s="245" t="s">
        <v>1632</v>
      </c>
      <c r="T171" s="245" t="s">
        <v>1632</v>
      </c>
      <c r="U171" s="245" t="s">
        <v>1632</v>
      </c>
      <c r="V171" s="245" t="s">
        <v>1632</v>
      </c>
      <c r="W171" s="245" t="s">
        <v>1632</v>
      </c>
      <c r="X171" s="245" t="s">
        <v>1632</v>
      </c>
      <c r="AS171" s="245" t="s">
        <v>1643</v>
      </c>
      <c r="AT171" s="245" t="s">
        <v>143</v>
      </c>
      <c r="BM171" s="237"/>
    </row>
    <row r="172" spans="1:65" s="245" customFormat="1" ht="13.8" x14ac:dyDescent="0.25">
      <c r="A172" s="245">
        <v>425871</v>
      </c>
      <c r="B172" s="245" t="s">
        <v>143</v>
      </c>
      <c r="I172" s="245" t="s">
        <v>1632</v>
      </c>
      <c r="L172" s="245" t="s">
        <v>1632</v>
      </c>
      <c r="N172" s="245" t="s">
        <v>1632</v>
      </c>
      <c r="P172" s="245" t="s">
        <v>1632</v>
      </c>
      <c r="Q172" s="245" t="s">
        <v>1632</v>
      </c>
      <c r="R172" s="245" t="s">
        <v>1632</v>
      </c>
      <c r="T172" s="245" t="s">
        <v>1632</v>
      </c>
      <c r="X172" s="245" t="s">
        <v>1632</v>
      </c>
      <c r="AS172" s="245" t="s">
        <v>1643</v>
      </c>
      <c r="AT172" s="245" t="s">
        <v>143</v>
      </c>
    </row>
    <row r="173" spans="1:65" s="245" customFormat="1" ht="13.8" x14ac:dyDescent="0.25">
      <c r="A173" s="245">
        <v>425878</v>
      </c>
      <c r="B173" s="245" t="s">
        <v>143</v>
      </c>
      <c r="C173" s="245" t="s">
        <v>1632</v>
      </c>
      <c r="I173" s="245" t="s">
        <v>1632</v>
      </c>
      <c r="K173" s="245" t="s">
        <v>1632</v>
      </c>
      <c r="L173" s="245" t="s">
        <v>1632</v>
      </c>
      <c r="M173" s="245" t="s">
        <v>1632</v>
      </c>
      <c r="N173" s="245" t="s">
        <v>1632</v>
      </c>
      <c r="O173" s="245" t="s">
        <v>1632</v>
      </c>
      <c r="P173" s="245" t="s">
        <v>1632</v>
      </c>
      <c r="Q173" s="245" t="s">
        <v>1632</v>
      </c>
      <c r="R173" s="245" t="s">
        <v>1632</v>
      </c>
      <c r="S173" s="245" t="s">
        <v>1632</v>
      </c>
      <c r="T173" s="245" t="s">
        <v>1632</v>
      </c>
      <c r="U173" s="245" t="s">
        <v>1632</v>
      </c>
      <c r="V173" s="245" t="s">
        <v>1632</v>
      </c>
      <c r="W173" s="245" t="s">
        <v>1632</v>
      </c>
      <c r="X173" s="245" t="s">
        <v>1632</v>
      </c>
      <c r="AS173" s="245" t="s">
        <v>683</v>
      </c>
      <c r="AT173" s="245" t="s">
        <v>143</v>
      </c>
      <c r="BM173" s="237"/>
    </row>
    <row r="174" spans="1:65" s="245" customFormat="1" ht="13.8" x14ac:dyDescent="0.25">
      <c r="A174" s="245">
        <v>425919</v>
      </c>
      <c r="B174" s="245" t="s">
        <v>143</v>
      </c>
      <c r="K174" s="245" t="s">
        <v>1632</v>
      </c>
      <c r="P174" s="245" t="s">
        <v>1632</v>
      </c>
      <c r="Q174" s="245" t="s">
        <v>1632</v>
      </c>
      <c r="V174" s="245" t="s">
        <v>1632</v>
      </c>
      <c r="W174" s="245" t="s">
        <v>1632</v>
      </c>
      <c r="X174" s="245" t="s">
        <v>1632</v>
      </c>
      <c r="AS174" s="245" t="s">
        <v>1643</v>
      </c>
      <c r="AT174" s="245" t="s">
        <v>143</v>
      </c>
    </row>
    <row r="175" spans="1:65" s="245" customFormat="1" ht="13.8" x14ac:dyDescent="0.25">
      <c r="A175" s="245">
        <v>425936</v>
      </c>
      <c r="B175" s="245" t="s">
        <v>143</v>
      </c>
      <c r="E175" s="245" t="s">
        <v>153</v>
      </c>
      <c r="G175" s="245" t="s">
        <v>153</v>
      </c>
      <c r="K175" s="245" t="s">
        <v>153</v>
      </c>
      <c r="L175" s="245" t="s">
        <v>153</v>
      </c>
      <c r="N175" s="245" t="s">
        <v>149</v>
      </c>
      <c r="O175" s="245" t="s">
        <v>149</v>
      </c>
      <c r="P175" s="245" t="s">
        <v>149</v>
      </c>
      <c r="Q175" s="245" t="s">
        <v>149</v>
      </c>
      <c r="R175" s="245" t="s">
        <v>149</v>
      </c>
      <c r="S175" s="245" t="s">
        <v>149</v>
      </c>
      <c r="T175" s="245" t="s">
        <v>149</v>
      </c>
      <c r="U175" s="245" t="s">
        <v>149</v>
      </c>
      <c r="V175" s="245" t="s">
        <v>149</v>
      </c>
      <c r="W175" s="245" t="s">
        <v>149</v>
      </c>
      <c r="X175" s="245" t="s">
        <v>149</v>
      </c>
      <c r="AT175" s="245" t="s">
        <v>143</v>
      </c>
      <c r="BM175" s="237"/>
    </row>
    <row r="176" spans="1:65" s="245" customFormat="1" ht="13.8" x14ac:dyDescent="0.25">
      <c r="A176" s="245">
        <v>425939</v>
      </c>
      <c r="B176" s="245" t="s">
        <v>143</v>
      </c>
      <c r="F176" s="245" t="s">
        <v>1632</v>
      </c>
      <c r="H176" s="245" t="s">
        <v>1632</v>
      </c>
      <c r="L176" s="245" t="s">
        <v>1632</v>
      </c>
      <c r="M176" s="245" t="s">
        <v>1632</v>
      </c>
      <c r="N176" s="245" t="s">
        <v>1632</v>
      </c>
      <c r="O176" s="245" t="s">
        <v>1632</v>
      </c>
      <c r="P176" s="245" t="s">
        <v>1632</v>
      </c>
      <c r="Q176" s="245" t="s">
        <v>1632</v>
      </c>
      <c r="R176" s="245" t="s">
        <v>1632</v>
      </c>
      <c r="S176" s="245" t="s">
        <v>1632</v>
      </c>
      <c r="T176" s="245" t="s">
        <v>1632</v>
      </c>
      <c r="U176" s="245" t="s">
        <v>1632</v>
      </c>
      <c r="V176" s="245" t="s">
        <v>1632</v>
      </c>
      <c r="W176" s="245" t="s">
        <v>1632</v>
      </c>
      <c r="X176" s="245" t="s">
        <v>1632</v>
      </c>
      <c r="AS176" s="245" t="s">
        <v>683</v>
      </c>
      <c r="AT176" s="245" t="s">
        <v>143</v>
      </c>
      <c r="BM176" s="237"/>
    </row>
    <row r="177" spans="1:65" s="245" customFormat="1" ht="13.8" x14ac:dyDescent="0.25">
      <c r="A177" s="245">
        <v>425947</v>
      </c>
      <c r="B177" s="245" t="s">
        <v>143</v>
      </c>
      <c r="G177" s="245" t="s">
        <v>1632</v>
      </c>
      <c r="L177" s="245" t="s">
        <v>1632</v>
      </c>
      <c r="N177" s="245" t="s">
        <v>1632</v>
      </c>
      <c r="P177" s="245" t="s">
        <v>1632</v>
      </c>
      <c r="Q177" s="245" t="s">
        <v>1632</v>
      </c>
      <c r="R177" s="245" t="s">
        <v>1632</v>
      </c>
      <c r="T177" s="245" t="s">
        <v>1632</v>
      </c>
      <c r="V177" s="245" t="s">
        <v>1632</v>
      </c>
      <c r="W177" s="245" t="s">
        <v>1632</v>
      </c>
      <c r="AS177" s="245" t="s">
        <v>720</v>
      </c>
      <c r="AT177" s="245" t="s">
        <v>143</v>
      </c>
    </row>
    <row r="178" spans="1:65" s="245" customFormat="1" ht="13.8" x14ac:dyDescent="0.25">
      <c r="A178" s="245">
        <v>425962</v>
      </c>
      <c r="B178" s="245" t="s">
        <v>143</v>
      </c>
      <c r="D178" s="245" t="s">
        <v>1632</v>
      </c>
      <c r="E178" s="245" t="s">
        <v>1632</v>
      </c>
      <c r="I178" s="245" t="s">
        <v>1632</v>
      </c>
      <c r="L178" s="245" t="s">
        <v>1632</v>
      </c>
      <c r="N178" s="245" t="s">
        <v>1632</v>
      </c>
      <c r="O178" s="245" t="s">
        <v>1632</v>
      </c>
      <c r="P178" s="245" t="s">
        <v>1632</v>
      </c>
      <c r="Q178" s="245" t="s">
        <v>1632</v>
      </c>
      <c r="R178" s="245" t="s">
        <v>1632</v>
      </c>
      <c r="S178" s="245" t="s">
        <v>1632</v>
      </c>
      <c r="T178" s="245" t="s">
        <v>1632</v>
      </c>
      <c r="U178" s="245" t="s">
        <v>1632</v>
      </c>
      <c r="V178" s="245" t="s">
        <v>1632</v>
      </c>
      <c r="W178" s="245" t="s">
        <v>1632</v>
      </c>
      <c r="X178" s="245" t="s">
        <v>1632</v>
      </c>
      <c r="AS178" s="245" t="s">
        <v>1643</v>
      </c>
      <c r="AT178" s="245" t="s">
        <v>143</v>
      </c>
      <c r="BM178" s="237"/>
    </row>
    <row r="179" spans="1:65" s="245" customFormat="1" ht="13.8" x14ac:dyDescent="0.25">
      <c r="A179" s="245">
        <v>425970</v>
      </c>
      <c r="B179" s="245" t="s">
        <v>143</v>
      </c>
      <c r="G179" s="245" t="s">
        <v>153</v>
      </c>
      <c r="I179" s="245" t="s">
        <v>153</v>
      </c>
      <c r="L179" s="245" t="s">
        <v>153</v>
      </c>
      <c r="P179" s="245" t="s">
        <v>153</v>
      </c>
      <c r="Q179" s="245" t="s">
        <v>153</v>
      </c>
      <c r="R179" s="245" t="s">
        <v>151</v>
      </c>
      <c r="T179" s="245" t="s">
        <v>153</v>
      </c>
      <c r="X179" s="245" t="s">
        <v>153</v>
      </c>
      <c r="AT179" s="245" t="s">
        <v>143</v>
      </c>
    </row>
    <row r="180" spans="1:65" s="245" customFormat="1" ht="13.8" x14ac:dyDescent="0.25">
      <c r="A180" s="245">
        <v>425986</v>
      </c>
      <c r="B180" s="245" t="s">
        <v>143</v>
      </c>
      <c r="E180" s="245" t="s">
        <v>1632</v>
      </c>
      <c r="H180" s="245" t="s">
        <v>1632</v>
      </c>
      <c r="J180" s="245" t="s">
        <v>1632</v>
      </c>
      <c r="L180" s="245" t="s">
        <v>1632</v>
      </c>
      <c r="N180" s="245" t="s">
        <v>1632</v>
      </c>
      <c r="O180" s="245" t="s">
        <v>1632</v>
      </c>
      <c r="P180" s="245" t="s">
        <v>1632</v>
      </c>
      <c r="Q180" s="245" t="s">
        <v>1632</v>
      </c>
      <c r="R180" s="245" t="s">
        <v>1632</v>
      </c>
      <c r="S180" s="245" t="s">
        <v>1632</v>
      </c>
      <c r="T180" s="245" t="s">
        <v>1632</v>
      </c>
      <c r="U180" s="245" t="s">
        <v>1632</v>
      </c>
      <c r="V180" s="245" t="s">
        <v>1632</v>
      </c>
      <c r="W180" s="245" t="s">
        <v>1632</v>
      </c>
      <c r="X180" s="245" t="s">
        <v>1632</v>
      </c>
      <c r="AS180" s="245" t="s">
        <v>1643</v>
      </c>
      <c r="AT180" s="245" t="s">
        <v>143</v>
      </c>
      <c r="BM180" s="237"/>
    </row>
    <row r="181" spans="1:65" s="245" customFormat="1" ht="13.8" x14ac:dyDescent="0.25">
      <c r="A181" s="245">
        <v>425989</v>
      </c>
      <c r="B181" s="245" t="s">
        <v>143</v>
      </c>
      <c r="E181" s="245" t="s">
        <v>153</v>
      </c>
      <c r="F181" s="245" t="s">
        <v>153</v>
      </c>
      <c r="K181" s="245" t="s">
        <v>153</v>
      </c>
      <c r="L181" s="245" t="s">
        <v>151</v>
      </c>
      <c r="N181" s="245" t="s">
        <v>153</v>
      </c>
      <c r="O181" s="245" t="s">
        <v>153</v>
      </c>
      <c r="P181" s="245" t="s">
        <v>153</v>
      </c>
      <c r="Q181" s="245" t="s">
        <v>153</v>
      </c>
      <c r="R181" s="245" t="s">
        <v>149</v>
      </c>
      <c r="S181" s="245" t="s">
        <v>153</v>
      </c>
      <c r="T181" s="245" t="s">
        <v>151</v>
      </c>
      <c r="U181" s="245" t="s">
        <v>149</v>
      </c>
      <c r="V181" s="245" t="s">
        <v>149</v>
      </c>
      <c r="W181" s="245" t="s">
        <v>149</v>
      </c>
      <c r="X181" s="245" t="s">
        <v>149</v>
      </c>
      <c r="AT181" s="245" t="s">
        <v>143</v>
      </c>
      <c r="BM181" s="237"/>
    </row>
    <row r="182" spans="1:65" s="245" customFormat="1" ht="13.8" x14ac:dyDescent="0.25">
      <c r="A182" s="245">
        <v>425991</v>
      </c>
      <c r="B182" s="245" t="s">
        <v>143</v>
      </c>
      <c r="G182" s="245" t="s">
        <v>153</v>
      </c>
      <c r="J182" s="245" t="s">
        <v>153</v>
      </c>
      <c r="L182" s="245" t="s">
        <v>151</v>
      </c>
      <c r="M182" s="245" t="s">
        <v>153</v>
      </c>
      <c r="N182" s="245" t="s">
        <v>151</v>
      </c>
      <c r="O182" s="245" t="s">
        <v>151</v>
      </c>
      <c r="P182" s="245" t="s">
        <v>151</v>
      </c>
      <c r="Q182" s="245" t="s">
        <v>151</v>
      </c>
      <c r="R182" s="245" t="s">
        <v>149</v>
      </c>
      <c r="S182" s="245" t="s">
        <v>151</v>
      </c>
      <c r="T182" s="245" t="s">
        <v>149</v>
      </c>
      <c r="U182" s="245" t="s">
        <v>151</v>
      </c>
      <c r="V182" s="245" t="s">
        <v>149</v>
      </c>
      <c r="W182" s="245" t="s">
        <v>149</v>
      </c>
      <c r="X182" s="245" t="s">
        <v>149</v>
      </c>
      <c r="AT182" s="245" t="s">
        <v>143</v>
      </c>
      <c r="BM182" s="237"/>
    </row>
    <row r="183" spans="1:65" s="245" customFormat="1" ht="13.8" x14ac:dyDescent="0.25">
      <c r="A183" s="245">
        <v>426011</v>
      </c>
      <c r="B183" s="245" t="s">
        <v>143</v>
      </c>
      <c r="I183" s="245" t="s">
        <v>1632</v>
      </c>
      <c r="K183" s="245" t="s">
        <v>1632</v>
      </c>
      <c r="O183" s="245" t="s">
        <v>1632</v>
      </c>
      <c r="P183" s="245" t="s">
        <v>1632</v>
      </c>
      <c r="Q183" s="245" t="s">
        <v>1632</v>
      </c>
      <c r="R183" s="245" t="s">
        <v>1632</v>
      </c>
      <c r="S183" s="245" t="s">
        <v>1632</v>
      </c>
      <c r="T183" s="245" t="s">
        <v>1632</v>
      </c>
      <c r="V183" s="245" t="s">
        <v>1632</v>
      </c>
      <c r="W183" s="245" t="s">
        <v>1632</v>
      </c>
      <c r="AS183" s="245" t="s">
        <v>1643</v>
      </c>
      <c r="AT183" s="245" t="s">
        <v>143</v>
      </c>
    </row>
    <row r="184" spans="1:65" s="245" customFormat="1" ht="13.8" x14ac:dyDescent="0.25">
      <c r="A184" s="241">
        <v>426014</v>
      </c>
      <c r="B184" s="241" t="s">
        <v>143</v>
      </c>
      <c r="C184" s="241"/>
      <c r="D184" s="241" t="s">
        <v>153</v>
      </c>
      <c r="E184" s="241" t="s">
        <v>153</v>
      </c>
      <c r="F184" s="241"/>
      <c r="G184" s="241"/>
      <c r="H184" s="241"/>
      <c r="I184" s="241"/>
      <c r="J184" s="241"/>
      <c r="K184" s="241"/>
      <c r="L184" s="241"/>
      <c r="M184" s="241"/>
      <c r="N184" s="241" t="s">
        <v>151</v>
      </c>
      <c r="O184" s="241"/>
      <c r="P184" s="241" t="s">
        <v>151</v>
      </c>
      <c r="Q184" s="241"/>
      <c r="R184" s="241" t="s">
        <v>151</v>
      </c>
      <c r="S184" s="241"/>
      <c r="T184" s="241" t="s">
        <v>151</v>
      </c>
      <c r="U184" s="241" t="s">
        <v>151</v>
      </c>
      <c r="V184" s="241" t="s">
        <v>149</v>
      </c>
      <c r="W184" s="241" t="s">
        <v>151</v>
      </c>
      <c r="X184" s="241"/>
      <c r="Y184" s="241"/>
      <c r="Z184" s="241"/>
      <c r="AA184" s="241"/>
      <c r="AB184" s="241"/>
      <c r="AC184" s="241"/>
      <c r="AD184" s="241"/>
      <c r="AE184" s="241"/>
      <c r="AF184" s="241"/>
      <c r="AG184" s="241"/>
      <c r="AH184" s="241"/>
      <c r="AI184" s="241"/>
      <c r="AJ184" s="241"/>
      <c r="AK184" s="241"/>
      <c r="AL184" s="241"/>
      <c r="AM184" s="241"/>
      <c r="AN184" s="241"/>
      <c r="AO184" s="241"/>
      <c r="AP184" s="241"/>
      <c r="AQ184" s="241"/>
      <c r="AR184" s="241"/>
      <c r="AS184" s="241"/>
      <c r="AT184" s="241"/>
      <c r="AU184" s="237"/>
      <c r="AV184" s="237"/>
      <c r="AW184" s="237"/>
      <c r="AX184" s="237"/>
      <c r="AY184" s="237"/>
      <c r="AZ184" s="237"/>
      <c r="BA184" s="237"/>
      <c r="BB184" s="237"/>
      <c r="BC184" s="237"/>
      <c r="BD184" s="237"/>
      <c r="BE184" s="237"/>
      <c r="BF184" s="237"/>
      <c r="BG184" s="237"/>
      <c r="BH184" s="237"/>
      <c r="BI184" s="237"/>
      <c r="BJ184" s="237"/>
      <c r="BK184" s="237"/>
      <c r="BL184" s="237"/>
    </row>
    <row r="185" spans="1:65" s="245" customFormat="1" ht="13.8" x14ac:dyDescent="0.25">
      <c r="A185" s="245">
        <v>426036</v>
      </c>
      <c r="B185" s="245" t="s">
        <v>143</v>
      </c>
      <c r="I185" s="245" t="s">
        <v>1632</v>
      </c>
      <c r="K185" s="245" t="s">
        <v>1632</v>
      </c>
      <c r="L185" s="245" t="s">
        <v>1632</v>
      </c>
      <c r="M185" s="245" t="s">
        <v>1632</v>
      </c>
      <c r="N185" s="245" t="s">
        <v>1632</v>
      </c>
      <c r="O185" s="245" t="s">
        <v>1632</v>
      </c>
      <c r="P185" s="245" t="s">
        <v>1632</v>
      </c>
      <c r="Q185" s="245" t="s">
        <v>1632</v>
      </c>
      <c r="R185" s="245" t="s">
        <v>1632</v>
      </c>
      <c r="S185" s="245" t="s">
        <v>1632</v>
      </c>
      <c r="T185" s="245" t="s">
        <v>1632</v>
      </c>
      <c r="U185" s="245" t="s">
        <v>1632</v>
      </c>
      <c r="V185" s="245" t="s">
        <v>1632</v>
      </c>
      <c r="W185" s="245" t="s">
        <v>1632</v>
      </c>
      <c r="X185" s="245" t="s">
        <v>1632</v>
      </c>
      <c r="AS185" s="245" t="s">
        <v>1643</v>
      </c>
      <c r="AT185" s="245" t="s">
        <v>143</v>
      </c>
      <c r="BM185" s="237"/>
    </row>
    <row r="186" spans="1:65" s="245" customFormat="1" ht="13.8" x14ac:dyDescent="0.25">
      <c r="A186" s="245">
        <v>426043</v>
      </c>
      <c r="B186" s="245" t="s">
        <v>143</v>
      </c>
      <c r="E186" s="245" t="s">
        <v>1632</v>
      </c>
      <c r="G186" s="245" t="s">
        <v>1632</v>
      </c>
      <c r="K186" s="245" t="s">
        <v>1632</v>
      </c>
      <c r="L186" s="245" t="s">
        <v>1632</v>
      </c>
      <c r="N186" s="245" t="s">
        <v>1632</v>
      </c>
      <c r="P186" s="245" t="s">
        <v>1632</v>
      </c>
      <c r="Q186" s="245" t="s">
        <v>1632</v>
      </c>
      <c r="R186" s="245" t="s">
        <v>1632</v>
      </c>
      <c r="S186" s="245" t="s">
        <v>1632</v>
      </c>
      <c r="T186" s="245" t="s">
        <v>1632</v>
      </c>
      <c r="U186" s="245" t="s">
        <v>1632</v>
      </c>
      <c r="V186" s="245" t="s">
        <v>1632</v>
      </c>
      <c r="W186" s="245" t="s">
        <v>1632</v>
      </c>
      <c r="X186" s="245" t="s">
        <v>1632</v>
      </c>
      <c r="AS186" s="245" t="s">
        <v>683</v>
      </c>
      <c r="AT186" s="245" t="s">
        <v>143</v>
      </c>
      <c r="BM186" s="237"/>
    </row>
    <row r="187" spans="1:65" s="245" customFormat="1" ht="13.8" x14ac:dyDescent="0.25">
      <c r="A187" s="245">
        <v>426045</v>
      </c>
      <c r="B187" s="245" t="s">
        <v>143</v>
      </c>
      <c r="I187" s="245" t="s">
        <v>1632</v>
      </c>
      <c r="J187" s="245" t="s">
        <v>1632</v>
      </c>
      <c r="K187" s="245" t="s">
        <v>1632</v>
      </c>
      <c r="L187" s="245" t="s">
        <v>1632</v>
      </c>
      <c r="M187" s="245" t="s">
        <v>1632</v>
      </c>
      <c r="N187" s="245" t="s">
        <v>1632</v>
      </c>
      <c r="O187" s="245" t="s">
        <v>1632</v>
      </c>
      <c r="P187" s="245" t="s">
        <v>1632</v>
      </c>
      <c r="Q187" s="245" t="s">
        <v>1632</v>
      </c>
      <c r="R187" s="245" t="s">
        <v>1632</v>
      </c>
      <c r="S187" s="245" t="s">
        <v>1632</v>
      </c>
      <c r="T187" s="245" t="s">
        <v>1632</v>
      </c>
      <c r="U187" s="245" t="s">
        <v>1632</v>
      </c>
      <c r="V187" s="245" t="s">
        <v>1632</v>
      </c>
      <c r="W187" s="245" t="s">
        <v>1632</v>
      </c>
      <c r="X187" s="245" t="s">
        <v>1632</v>
      </c>
      <c r="AS187" s="245" t="s">
        <v>683</v>
      </c>
      <c r="AT187" s="245" t="s">
        <v>143</v>
      </c>
      <c r="BM187" s="237"/>
    </row>
    <row r="188" spans="1:65" s="245" customFormat="1" ht="13.8" x14ac:dyDescent="0.25">
      <c r="A188" s="245">
        <v>426057</v>
      </c>
      <c r="B188" s="245" t="s">
        <v>143</v>
      </c>
      <c r="E188" s="245" t="s">
        <v>1632</v>
      </c>
      <c r="K188" s="245" t="s">
        <v>1632</v>
      </c>
      <c r="L188" s="245" t="s">
        <v>1632</v>
      </c>
      <c r="N188" s="245" t="s">
        <v>1632</v>
      </c>
      <c r="O188" s="245" t="s">
        <v>1632</v>
      </c>
      <c r="P188" s="245" t="s">
        <v>1632</v>
      </c>
      <c r="Q188" s="245" t="s">
        <v>1632</v>
      </c>
      <c r="R188" s="245" t="s">
        <v>1632</v>
      </c>
      <c r="S188" s="245" t="s">
        <v>1632</v>
      </c>
      <c r="T188" s="245" t="s">
        <v>1632</v>
      </c>
      <c r="U188" s="245" t="s">
        <v>1632</v>
      </c>
      <c r="V188" s="245" t="s">
        <v>1632</v>
      </c>
      <c r="W188" s="245" t="s">
        <v>1632</v>
      </c>
      <c r="X188" s="245" t="s">
        <v>1632</v>
      </c>
      <c r="AS188" s="245" t="s">
        <v>1643</v>
      </c>
      <c r="AT188" s="245" t="s">
        <v>143</v>
      </c>
      <c r="BM188" s="237"/>
    </row>
    <row r="189" spans="1:65" s="245" customFormat="1" ht="13.8" x14ac:dyDescent="0.25">
      <c r="A189" s="245">
        <v>426082</v>
      </c>
      <c r="B189" s="245" t="s">
        <v>143</v>
      </c>
      <c r="G189" s="245" t="s">
        <v>1632</v>
      </c>
      <c r="H189" s="245" t="s">
        <v>1632</v>
      </c>
      <c r="K189" s="245" t="s">
        <v>1632</v>
      </c>
      <c r="L189" s="245" t="s">
        <v>1632</v>
      </c>
      <c r="O189" s="245" t="s">
        <v>1632</v>
      </c>
      <c r="P189" s="245" t="s">
        <v>1632</v>
      </c>
      <c r="Q189" s="245" t="s">
        <v>1632</v>
      </c>
      <c r="R189" s="245" t="s">
        <v>1632</v>
      </c>
      <c r="S189" s="245" t="s">
        <v>1632</v>
      </c>
      <c r="T189" s="245" t="s">
        <v>1632</v>
      </c>
      <c r="U189" s="245" t="s">
        <v>1632</v>
      </c>
      <c r="V189" s="245" t="s">
        <v>1632</v>
      </c>
      <c r="W189" s="245" t="s">
        <v>1632</v>
      </c>
      <c r="X189" s="245" t="s">
        <v>1632</v>
      </c>
      <c r="AS189" s="245" t="s">
        <v>1643</v>
      </c>
      <c r="AT189" s="245" t="s">
        <v>143</v>
      </c>
      <c r="BM189" s="237"/>
    </row>
    <row r="190" spans="1:65" s="245" customFormat="1" ht="13.8" x14ac:dyDescent="0.25">
      <c r="A190" s="245">
        <v>426083</v>
      </c>
      <c r="B190" s="245" t="s">
        <v>143</v>
      </c>
      <c r="L190" s="245" t="s">
        <v>153</v>
      </c>
      <c r="O190" s="245" t="s">
        <v>153</v>
      </c>
      <c r="P190" s="245" t="s">
        <v>153</v>
      </c>
      <c r="Q190" s="245" t="s">
        <v>153</v>
      </c>
      <c r="R190" s="245" t="s">
        <v>149</v>
      </c>
      <c r="S190" s="245" t="s">
        <v>153</v>
      </c>
      <c r="U190" s="245" t="s">
        <v>153</v>
      </c>
      <c r="V190" s="245" t="s">
        <v>153</v>
      </c>
      <c r="X190" s="245" t="s">
        <v>153</v>
      </c>
      <c r="AT190" s="245" t="s">
        <v>143</v>
      </c>
    </row>
    <row r="191" spans="1:65" s="245" customFormat="1" ht="13.8" x14ac:dyDescent="0.25">
      <c r="A191" s="245">
        <v>426130</v>
      </c>
      <c r="B191" s="245" t="s">
        <v>143</v>
      </c>
      <c r="P191" s="245" t="s">
        <v>153</v>
      </c>
      <c r="Q191" s="245" t="s">
        <v>153</v>
      </c>
      <c r="R191" s="245" t="s">
        <v>153</v>
      </c>
      <c r="T191" s="245" t="s">
        <v>153</v>
      </c>
      <c r="V191" s="245" t="s">
        <v>153</v>
      </c>
      <c r="X191" s="245" t="s">
        <v>153</v>
      </c>
      <c r="AT191" s="245" t="s">
        <v>143</v>
      </c>
    </row>
    <row r="192" spans="1:65" s="245" customFormat="1" ht="13.8" x14ac:dyDescent="0.25">
      <c r="A192" s="245">
        <v>426142</v>
      </c>
      <c r="B192" s="245" t="s">
        <v>143</v>
      </c>
      <c r="E192" s="245" t="s">
        <v>1632</v>
      </c>
      <c r="G192" s="245" t="s">
        <v>1632</v>
      </c>
      <c r="H192" s="245" t="s">
        <v>1632</v>
      </c>
      <c r="L192" s="245" t="s">
        <v>1632</v>
      </c>
      <c r="N192" s="245" t="s">
        <v>1632</v>
      </c>
      <c r="O192" s="245" t="s">
        <v>1632</v>
      </c>
      <c r="P192" s="245" t="s">
        <v>1632</v>
      </c>
      <c r="Q192" s="245" t="s">
        <v>1632</v>
      </c>
      <c r="R192" s="245" t="s">
        <v>1632</v>
      </c>
      <c r="S192" s="245" t="s">
        <v>1632</v>
      </c>
      <c r="T192" s="245" t="s">
        <v>1632</v>
      </c>
      <c r="U192" s="245" t="s">
        <v>1632</v>
      </c>
      <c r="V192" s="245" t="s">
        <v>1632</v>
      </c>
      <c r="W192" s="245" t="s">
        <v>1632</v>
      </c>
      <c r="X192" s="245" t="s">
        <v>1632</v>
      </c>
      <c r="AS192" s="245" t="s">
        <v>1643</v>
      </c>
      <c r="AT192" s="245" t="s">
        <v>143</v>
      </c>
      <c r="BM192" s="237"/>
    </row>
    <row r="193" spans="1:65" s="245" customFormat="1" ht="13.8" x14ac:dyDescent="0.25">
      <c r="A193" s="245">
        <v>426144</v>
      </c>
      <c r="B193" s="245" t="s">
        <v>143</v>
      </c>
      <c r="E193" s="245" t="s">
        <v>153</v>
      </c>
      <c r="G193" s="245" t="s">
        <v>151</v>
      </c>
      <c r="J193" s="245" t="s">
        <v>153</v>
      </c>
      <c r="N193" s="245" t="s">
        <v>149</v>
      </c>
      <c r="O193" s="245" t="s">
        <v>149</v>
      </c>
      <c r="P193" s="245" t="s">
        <v>149</v>
      </c>
      <c r="Q193" s="245" t="s">
        <v>149</v>
      </c>
      <c r="R193" s="245" t="s">
        <v>149</v>
      </c>
      <c r="S193" s="245" t="s">
        <v>149</v>
      </c>
      <c r="T193" s="245" t="s">
        <v>149</v>
      </c>
      <c r="U193" s="245" t="s">
        <v>149</v>
      </c>
      <c r="V193" s="245" t="s">
        <v>149</v>
      </c>
      <c r="W193" s="245" t="s">
        <v>149</v>
      </c>
      <c r="X193" s="245" t="s">
        <v>149</v>
      </c>
      <c r="AT193" s="245" t="s">
        <v>143</v>
      </c>
      <c r="BM193" s="237"/>
    </row>
    <row r="194" spans="1:65" s="245" customFormat="1" ht="13.8" x14ac:dyDescent="0.25">
      <c r="A194" s="245">
        <v>426147</v>
      </c>
      <c r="B194" s="245" t="s">
        <v>143</v>
      </c>
      <c r="I194" s="245" t="s">
        <v>153</v>
      </c>
      <c r="J194" s="245" t="s">
        <v>153</v>
      </c>
      <c r="L194" s="245" t="s">
        <v>151</v>
      </c>
      <c r="N194" s="245" t="s">
        <v>149</v>
      </c>
      <c r="O194" s="245" t="s">
        <v>151</v>
      </c>
      <c r="P194" s="245" t="s">
        <v>149</v>
      </c>
      <c r="Q194" s="245" t="s">
        <v>151</v>
      </c>
      <c r="R194" s="245" t="s">
        <v>151</v>
      </c>
      <c r="S194" s="245" t="s">
        <v>151</v>
      </c>
      <c r="T194" s="245" t="s">
        <v>149</v>
      </c>
      <c r="U194" s="245" t="s">
        <v>149</v>
      </c>
      <c r="V194" s="245" t="s">
        <v>149</v>
      </c>
      <c r="W194" s="245" t="s">
        <v>149</v>
      </c>
      <c r="X194" s="245" t="s">
        <v>149</v>
      </c>
      <c r="AT194" s="245" t="s">
        <v>832</v>
      </c>
      <c r="BM194" s="237"/>
    </row>
    <row r="195" spans="1:65" s="245" customFormat="1" ht="13.8" x14ac:dyDescent="0.25">
      <c r="A195" s="245">
        <v>426156</v>
      </c>
      <c r="B195" s="245" t="s">
        <v>143</v>
      </c>
      <c r="D195" s="245" t="s">
        <v>1632</v>
      </c>
      <c r="E195" s="245" t="s">
        <v>1632</v>
      </c>
      <c r="J195" s="245" t="s">
        <v>1632</v>
      </c>
      <c r="K195" s="245" t="s">
        <v>1632</v>
      </c>
      <c r="M195" s="245" t="s">
        <v>1632</v>
      </c>
      <c r="O195" s="245" t="s">
        <v>1632</v>
      </c>
      <c r="R195" s="245" t="s">
        <v>1632</v>
      </c>
      <c r="U195" s="245" t="s">
        <v>1632</v>
      </c>
      <c r="V195" s="245" t="s">
        <v>1632</v>
      </c>
      <c r="W195" s="245" t="s">
        <v>1632</v>
      </c>
      <c r="AS195" s="245" t="s">
        <v>683</v>
      </c>
      <c r="AT195" s="245" t="s">
        <v>143</v>
      </c>
    </row>
    <row r="196" spans="1:65" s="245" customFormat="1" ht="13.8" x14ac:dyDescent="0.25">
      <c r="A196" s="245">
        <v>426183</v>
      </c>
      <c r="B196" s="245" t="s">
        <v>143</v>
      </c>
      <c r="I196" s="245" t="s">
        <v>1632</v>
      </c>
      <c r="J196" s="245" t="s">
        <v>1632</v>
      </c>
      <c r="K196" s="245" t="s">
        <v>1632</v>
      </c>
      <c r="N196" s="245" t="s">
        <v>1632</v>
      </c>
      <c r="O196" s="245" t="s">
        <v>1632</v>
      </c>
      <c r="P196" s="245" t="s">
        <v>1632</v>
      </c>
      <c r="Q196" s="245" t="s">
        <v>1632</v>
      </c>
      <c r="R196" s="245" t="s">
        <v>1632</v>
      </c>
      <c r="S196" s="245" t="s">
        <v>1632</v>
      </c>
      <c r="T196" s="245" t="s">
        <v>1632</v>
      </c>
      <c r="U196" s="245" t="s">
        <v>1632</v>
      </c>
      <c r="V196" s="245" t="s">
        <v>1632</v>
      </c>
      <c r="W196" s="245" t="s">
        <v>1632</v>
      </c>
      <c r="X196" s="245" t="s">
        <v>1632</v>
      </c>
      <c r="AS196" s="245" t="s">
        <v>1643</v>
      </c>
      <c r="AT196" s="245" t="s">
        <v>143</v>
      </c>
      <c r="BM196" s="237"/>
    </row>
    <row r="197" spans="1:65" s="245" customFormat="1" ht="13.8" x14ac:dyDescent="0.25">
      <c r="A197" s="245">
        <v>426199</v>
      </c>
      <c r="B197" s="245" t="s">
        <v>143</v>
      </c>
      <c r="I197" s="245" t="s">
        <v>153</v>
      </c>
      <c r="N197" s="245" t="s">
        <v>153</v>
      </c>
      <c r="P197" s="245" t="s">
        <v>149</v>
      </c>
      <c r="Q197" s="245" t="s">
        <v>153</v>
      </c>
      <c r="V197" s="245" t="s">
        <v>151</v>
      </c>
      <c r="AT197" s="245" t="s">
        <v>143</v>
      </c>
    </row>
    <row r="198" spans="1:65" s="245" customFormat="1" ht="13.8" x14ac:dyDescent="0.25">
      <c r="A198" s="245">
        <v>426242</v>
      </c>
      <c r="B198" s="245" t="s">
        <v>143</v>
      </c>
      <c r="H198" s="245" t="s">
        <v>1632</v>
      </c>
      <c r="M198" s="245" t="s">
        <v>1632</v>
      </c>
      <c r="P198" s="245" t="s">
        <v>1632</v>
      </c>
      <c r="Q198" s="245" t="s">
        <v>1632</v>
      </c>
      <c r="U198" s="245" t="s">
        <v>1632</v>
      </c>
      <c r="W198" s="245" t="s">
        <v>1632</v>
      </c>
      <c r="X198" s="245" t="s">
        <v>1632</v>
      </c>
      <c r="AS198" s="245" t="s">
        <v>683</v>
      </c>
      <c r="AT198" s="245" t="s">
        <v>143</v>
      </c>
    </row>
    <row r="199" spans="1:65" s="245" customFormat="1" ht="13.8" x14ac:dyDescent="0.25">
      <c r="A199" s="245">
        <v>426243</v>
      </c>
      <c r="B199" s="245" t="s">
        <v>143</v>
      </c>
      <c r="L199" s="245" t="s">
        <v>1632</v>
      </c>
      <c r="P199" s="245" t="s">
        <v>1632</v>
      </c>
      <c r="R199" s="245" t="s">
        <v>1632</v>
      </c>
      <c r="V199" s="245" t="s">
        <v>1632</v>
      </c>
      <c r="W199" s="245" t="s">
        <v>1632</v>
      </c>
      <c r="AS199" s="245" t="s">
        <v>683</v>
      </c>
      <c r="AT199" s="245" t="s">
        <v>143</v>
      </c>
    </row>
    <row r="200" spans="1:65" s="245" customFormat="1" ht="13.8" x14ac:dyDescent="0.25">
      <c r="A200" s="245">
        <v>426248</v>
      </c>
      <c r="B200" s="245" t="s">
        <v>143</v>
      </c>
      <c r="H200" s="245" t="s">
        <v>1632</v>
      </c>
      <c r="I200" s="245" t="s">
        <v>1632</v>
      </c>
      <c r="K200" s="245" t="s">
        <v>1632</v>
      </c>
      <c r="M200" s="245" t="s">
        <v>1632</v>
      </c>
      <c r="N200" s="245" t="s">
        <v>1632</v>
      </c>
      <c r="O200" s="245" t="s">
        <v>1632</v>
      </c>
      <c r="P200" s="245" t="s">
        <v>1632</v>
      </c>
      <c r="Q200" s="245" t="s">
        <v>1632</v>
      </c>
      <c r="R200" s="245" t="s">
        <v>1632</v>
      </c>
      <c r="S200" s="245" t="s">
        <v>1632</v>
      </c>
      <c r="T200" s="245" t="s">
        <v>1632</v>
      </c>
      <c r="U200" s="245" t="s">
        <v>1632</v>
      </c>
      <c r="V200" s="245" t="s">
        <v>1632</v>
      </c>
      <c r="W200" s="245" t="s">
        <v>1632</v>
      </c>
      <c r="X200" s="245" t="s">
        <v>1632</v>
      </c>
      <c r="AS200" s="245" t="s">
        <v>1643</v>
      </c>
      <c r="AT200" s="245" t="s">
        <v>143</v>
      </c>
      <c r="BM200" s="237"/>
    </row>
    <row r="201" spans="1:65" s="245" customFormat="1" ht="13.8" x14ac:dyDescent="0.25">
      <c r="A201" s="245">
        <v>426266</v>
      </c>
      <c r="B201" s="245" t="s">
        <v>143</v>
      </c>
      <c r="C201" s="245" t="s">
        <v>1632</v>
      </c>
      <c r="E201" s="245" t="s">
        <v>1632</v>
      </c>
      <c r="K201" s="245" t="s">
        <v>1632</v>
      </c>
      <c r="O201" s="245" t="s">
        <v>1632</v>
      </c>
      <c r="P201" s="245" t="s">
        <v>1632</v>
      </c>
      <c r="Q201" s="245" t="s">
        <v>1632</v>
      </c>
      <c r="R201" s="245" t="s">
        <v>1632</v>
      </c>
      <c r="T201" s="245" t="s">
        <v>1632</v>
      </c>
      <c r="U201" s="245" t="s">
        <v>1632</v>
      </c>
      <c r="V201" s="245" t="s">
        <v>1632</v>
      </c>
      <c r="W201" s="245" t="s">
        <v>1632</v>
      </c>
      <c r="X201" s="245" t="s">
        <v>1632</v>
      </c>
      <c r="AS201" s="245" t="s">
        <v>730</v>
      </c>
      <c r="AT201" s="245" t="s">
        <v>143</v>
      </c>
    </row>
    <row r="202" spans="1:65" s="245" customFormat="1" ht="13.8" x14ac:dyDescent="0.25">
      <c r="A202" s="245">
        <v>426269</v>
      </c>
      <c r="B202" s="245" t="s">
        <v>143</v>
      </c>
      <c r="D202" s="245" t="s">
        <v>149</v>
      </c>
      <c r="I202" s="245" t="s">
        <v>153</v>
      </c>
      <c r="T202" s="245" t="s">
        <v>153</v>
      </c>
      <c r="V202" s="245" t="s">
        <v>153</v>
      </c>
      <c r="X202" s="245" t="s">
        <v>153</v>
      </c>
      <c r="AT202" s="245" t="s">
        <v>143</v>
      </c>
    </row>
    <row r="203" spans="1:65" s="245" customFormat="1" ht="13.8" x14ac:dyDescent="0.25">
      <c r="A203" s="245">
        <v>426270</v>
      </c>
      <c r="B203" s="245" t="s">
        <v>143</v>
      </c>
      <c r="I203" s="245" t="s">
        <v>1632</v>
      </c>
      <c r="J203" s="245" t="s">
        <v>1632</v>
      </c>
      <c r="N203" s="245" t="s">
        <v>1632</v>
      </c>
      <c r="O203" s="245" t="s">
        <v>1632</v>
      </c>
      <c r="Q203" s="245" t="s">
        <v>1632</v>
      </c>
      <c r="T203" s="245" t="s">
        <v>1632</v>
      </c>
      <c r="U203" s="245" t="s">
        <v>1632</v>
      </c>
      <c r="V203" s="245" t="s">
        <v>1632</v>
      </c>
      <c r="W203" s="245" t="s">
        <v>1632</v>
      </c>
      <c r="X203" s="245" t="s">
        <v>1632</v>
      </c>
      <c r="AS203" s="245" t="s">
        <v>1634</v>
      </c>
      <c r="AT203" s="245" t="s">
        <v>143</v>
      </c>
    </row>
    <row r="204" spans="1:65" s="245" customFormat="1" ht="13.8" x14ac:dyDescent="0.25">
      <c r="A204" s="245">
        <v>426281</v>
      </c>
      <c r="B204" s="245" t="s">
        <v>143</v>
      </c>
      <c r="D204" s="245" t="s">
        <v>1632</v>
      </c>
      <c r="G204" s="245" t="s">
        <v>1632</v>
      </c>
      <c r="L204" s="245" t="s">
        <v>1632</v>
      </c>
      <c r="N204" s="245" t="s">
        <v>1632</v>
      </c>
      <c r="P204" s="245" t="s">
        <v>1632</v>
      </c>
      <c r="Q204" s="245" t="s">
        <v>1632</v>
      </c>
      <c r="R204" s="245" t="s">
        <v>1632</v>
      </c>
      <c r="S204" s="245" t="s">
        <v>1632</v>
      </c>
      <c r="T204" s="245" t="s">
        <v>1632</v>
      </c>
      <c r="V204" s="245" t="s">
        <v>1632</v>
      </c>
      <c r="W204" s="245" t="s">
        <v>1632</v>
      </c>
      <c r="X204" s="245" t="s">
        <v>1632</v>
      </c>
      <c r="AS204" s="245" t="s">
        <v>683</v>
      </c>
      <c r="AT204" s="245" t="s">
        <v>143</v>
      </c>
    </row>
    <row r="205" spans="1:65" s="245" customFormat="1" ht="13.8" x14ac:dyDescent="0.25">
      <c r="A205" s="245">
        <v>426290</v>
      </c>
      <c r="B205" s="245" t="s">
        <v>143</v>
      </c>
      <c r="E205" s="245" t="s">
        <v>1632</v>
      </c>
      <c r="I205" s="245" t="s">
        <v>1632</v>
      </c>
      <c r="L205" s="245" t="s">
        <v>1632</v>
      </c>
      <c r="N205" s="245" t="s">
        <v>1632</v>
      </c>
      <c r="O205" s="245" t="s">
        <v>1632</v>
      </c>
      <c r="P205" s="245" t="s">
        <v>1632</v>
      </c>
      <c r="Q205" s="245" t="s">
        <v>1632</v>
      </c>
      <c r="R205" s="245" t="s">
        <v>1632</v>
      </c>
      <c r="S205" s="245" t="s">
        <v>1632</v>
      </c>
      <c r="T205" s="245" t="s">
        <v>1632</v>
      </c>
      <c r="U205" s="245" t="s">
        <v>1632</v>
      </c>
      <c r="V205" s="245" t="s">
        <v>1632</v>
      </c>
      <c r="W205" s="245" t="s">
        <v>1632</v>
      </c>
      <c r="X205" s="245" t="s">
        <v>1632</v>
      </c>
      <c r="AS205" s="245" t="s">
        <v>730</v>
      </c>
      <c r="AT205" s="245" t="s">
        <v>143</v>
      </c>
      <c r="BM205" s="237"/>
    </row>
    <row r="206" spans="1:65" s="245" customFormat="1" ht="13.8" x14ac:dyDescent="0.25">
      <c r="A206" s="245">
        <v>426300</v>
      </c>
      <c r="B206" s="245" t="s">
        <v>143</v>
      </c>
      <c r="C206" s="245" t="s">
        <v>1632</v>
      </c>
      <c r="L206" s="245" t="s">
        <v>1632</v>
      </c>
      <c r="Q206" s="245" t="s">
        <v>1632</v>
      </c>
      <c r="R206" s="245" t="s">
        <v>1632</v>
      </c>
      <c r="W206" s="245" t="s">
        <v>1632</v>
      </c>
      <c r="X206" s="245" t="s">
        <v>1632</v>
      </c>
      <c r="AS206" s="245" t="s">
        <v>1643</v>
      </c>
      <c r="AT206" s="245" t="s">
        <v>143</v>
      </c>
    </row>
    <row r="207" spans="1:65" s="245" customFormat="1" ht="13.8" x14ac:dyDescent="0.25">
      <c r="A207" s="245">
        <v>426307</v>
      </c>
      <c r="B207" s="245" t="s">
        <v>143</v>
      </c>
      <c r="H207" s="245" t="s">
        <v>153</v>
      </c>
      <c r="J207" s="245" t="s">
        <v>149</v>
      </c>
      <c r="L207" s="245" t="s">
        <v>153</v>
      </c>
      <c r="N207" s="245" t="s">
        <v>151</v>
      </c>
      <c r="P207" s="245" t="s">
        <v>149</v>
      </c>
      <c r="Q207" s="245" t="s">
        <v>151</v>
      </c>
      <c r="R207" s="245" t="s">
        <v>149</v>
      </c>
      <c r="S207" s="245" t="s">
        <v>149</v>
      </c>
      <c r="T207" s="245" t="s">
        <v>149</v>
      </c>
      <c r="U207" s="245" t="s">
        <v>149</v>
      </c>
      <c r="V207" s="245" t="s">
        <v>149</v>
      </c>
      <c r="W207" s="245" t="s">
        <v>149</v>
      </c>
      <c r="X207" s="245" t="s">
        <v>149</v>
      </c>
      <c r="AT207" s="245" t="s">
        <v>832</v>
      </c>
    </row>
    <row r="208" spans="1:65" s="245" customFormat="1" ht="13.8" x14ac:dyDescent="0.25">
      <c r="A208" s="245">
        <v>426309</v>
      </c>
      <c r="B208" s="245" t="s">
        <v>143</v>
      </c>
      <c r="I208" s="245" t="s">
        <v>1632</v>
      </c>
      <c r="L208" s="245" t="s">
        <v>1632</v>
      </c>
      <c r="Q208" s="245" t="s">
        <v>1632</v>
      </c>
      <c r="U208" s="245" t="s">
        <v>1632</v>
      </c>
      <c r="W208" s="245" t="s">
        <v>1632</v>
      </c>
      <c r="AS208" s="245" t="s">
        <v>720</v>
      </c>
      <c r="AT208" s="245" t="s">
        <v>143</v>
      </c>
    </row>
    <row r="209" spans="1:65" s="245" customFormat="1" ht="13.8" x14ac:dyDescent="0.25">
      <c r="A209" s="245">
        <v>426343</v>
      </c>
      <c r="B209" s="245" t="s">
        <v>143</v>
      </c>
      <c r="E209" s="245" t="s">
        <v>1632</v>
      </c>
      <c r="G209" s="245" t="s">
        <v>1632</v>
      </c>
      <c r="K209" s="245" t="s">
        <v>1632</v>
      </c>
      <c r="N209" s="245" t="s">
        <v>1632</v>
      </c>
      <c r="P209" s="245" t="s">
        <v>1632</v>
      </c>
      <c r="Q209" s="245" t="s">
        <v>1632</v>
      </c>
      <c r="R209" s="245" t="s">
        <v>1632</v>
      </c>
      <c r="T209" s="245" t="s">
        <v>1632</v>
      </c>
      <c r="U209" s="245" t="s">
        <v>1632</v>
      </c>
      <c r="V209" s="245" t="s">
        <v>1632</v>
      </c>
      <c r="W209" s="245" t="s">
        <v>1632</v>
      </c>
      <c r="X209" s="245" t="s">
        <v>1632</v>
      </c>
      <c r="AS209" s="245" t="s">
        <v>1634</v>
      </c>
      <c r="AT209" s="245" t="s">
        <v>143</v>
      </c>
    </row>
    <row r="210" spans="1:65" s="245" customFormat="1" ht="13.8" x14ac:dyDescent="0.25">
      <c r="A210" s="245">
        <v>426344</v>
      </c>
      <c r="B210" s="245" t="s">
        <v>143</v>
      </c>
      <c r="H210" s="245" t="s">
        <v>1632</v>
      </c>
      <c r="L210" s="245" t="s">
        <v>1632</v>
      </c>
      <c r="N210" s="245" t="s">
        <v>1632</v>
      </c>
      <c r="Q210" s="245" t="s">
        <v>1632</v>
      </c>
      <c r="R210" s="245" t="s">
        <v>1632</v>
      </c>
      <c r="S210" s="245" t="s">
        <v>1632</v>
      </c>
      <c r="T210" s="245" t="s">
        <v>1632</v>
      </c>
      <c r="U210" s="245" t="s">
        <v>1632</v>
      </c>
      <c r="V210" s="245" t="s">
        <v>1632</v>
      </c>
      <c r="W210" s="245" t="s">
        <v>1632</v>
      </c>
      <c r="AS210" s="245" t="s">
        <v>683</v>
      </c>
      <c r="AT210" s="245" t="s">
        <v>143</v>
      </c>
    </row>
    <row r="211" spans="1:65" s="245" customFormat="1" ht="13.8" x14ac:dyDescent="0.25">
      <c r="A211" s="245">
        <v>426395</v>
      </c>
      <c r="B211" s="245" t="s">
        <v>143</v>
      </c>
      <c r="E211" s="245" t="s">
        <v>1632</v>
      </c>
      <c r="H211" s="245" t="s">
        <v>1632</v>
      </c>
      <c r="K211" s="245" t="s">
        <v>1632</v>
      </c>
      <c r="L211" s="245" t="s">
        <v>1632</v>
      </c>
      <c r="N211" s="245" t="s">
        <v>1632</v>
      </c>
      <c r="O211" s="245" t="s">
        <v>1632</v>
      </c>
      <c r="P211" s="245" t="s">
        <v>1632</v>
      </c>
      <c r="Q211" s="245" t="s">
        <v>1632</v>
      </c>
      <c r="R211" s="245" t="s">
        <v>1632</v>
      </c>
      <c r="S211" s="245" t="s">
        <v>1632</v>
      </c>
      <c r="T211" s="245" t="s">
        <v>1632</v>
      </c>
      <c r="U211" s="245" t="s">
        <v>1632</v>
      </c>
      <c r="V211" s="245" t="s">
        <v>1632</v>
      </c>
      <c r="W211" s="245" t="s">
        <v>1632</v>
      </c>
      <c r="X211" s="245" t="s">
        <v>1632</v>
      </c>
      <c r="AS211" s="245" t="s">
        <v>1643</v>
      </c>
      <c r="AT211" s="245" t="s">
        <v>143</v>
      </c>
      <c r="BM211" s="237"/>
    </row>
    <row r="212" spans="1:65" s="245" customFormat="1" ht="13.8" x14ac:dyDescent="0.25">
      <c r="A212" s="245">
        <v>426401</v>
      </c>
      <c r="B212" s="245" t="s">
        <v>143</v>
      </c>
      <c r="D212" s="245" t="s">
        <v>149</v>
      </c>
      <c r="J212" s="245" t="s">
        <v>149</v>
      </c>
      <c r="L212" s="245" t="s">
        <v>151</v>
      </c>
      <c r="P212" s="245" t="s">
        <v>153</v>
      </c>
      <c r="R212" s="245" t="s">
        <v>149</v>
      </c>
      <c r="W212" s="245" t="s">
        <v>149</v>
      </c>
      <c r="AT212" s="245" t="s">
        <v>143</v>
      </c>
    </row>
    <row r="213" spans="1:65" s="245" customFormat="1" ht="13.8" x14ac:dyDescent="0.25">
      <c r="A213" s="245">
        <v>426408</v>
      </c>
      <c r="B213" s="245" t="s">
        <v>143</v>
      </c>
      <c r="D213" s="245" t="s">
        <v>153</v>
      </c>
      <c r="L213" s="245" t="s">
        <v>149</v>
      </c>
      <c r="M213" s="245" t="s">
        <v>153</v>
      </c>
      <c r="N213" s="245" t="s">
        <v>153</v>
      </c>
      <c r="O213" s="245" t="s">
        <v>153</v>
      </c>
      <c r="P213" s="245" t="s">
        <v>151</v>
      </c>
      <c r="Q213" s="245" t="s">
        <v>151</v>
      </c>
      <c r="R213" s="245" t="s">
        <v>149</v>
      </c>
      <c r="S213" s="245" t="s">
        <v>153</v>
      </c>
      <c r="T213" s="245" t="s">
        <v>149</v>
      </c>
      <c r="U213" s="245" t="s">
        <v>149</v>
      </c>
      <c r="V213" s="245" t="s">
        <v>151</v>
      </c>
      <c r="W213" s="245" t="s">
        <v>149</v>
      </c>
      <c r="X213" s="245" t="s">
        <v>151</v>
      </c>
      <c r="AT213" s="245" t="s">
        <v>143</v>
      </c>
      <c r="BM213" s="237"/>
    </row>
    <row r="214" spans="1:65" s="245" customFormat="1" ht="13.8" x14ac:dyDescent="0.25">
      <c r="A214" s="245">
        <v>426428</v>
      </c>
      <c r="B214" s="245" t="s">
        <v>143</v>
      </c>
      <c r="D214" s="245" t="s">
        <v>1632</v>
      </c>
      <c r="E214" s="245" t="s">
        <v>1632</v>
      </c>
      <c r="G214" s="245" t="s">
        <v>1632</v>
      </c>
      <c r="H214" s="245" t="s">
        <v>1632</v>
      </c>
      <c r="J214" s="245" t="s">
        <v>1632</v>
      </c>
      <c r="K214" s="245" t="s">
        <v>1632</v>
      </c>
      <c r="N214" s="245" t="s">
        <v>1632</v>
      </c>
      <c r="O214" s="245" t="s">
        <v>1632</v>
      </c>
      <c r="P214" s="245" t="s">
        <v>1632</v>
      </c>
      <c r="Q214" s="245" t="s">
        <v>1632</v>
      </c>
      <c r="R214" s="245" t="s">
        <v>1632</v>
      </c>
      <c r="S214" s="245" t="s">
        <v>1632</v>
      </c>
      <c r="T214" s="245" t="s">
        <v>1632</v>
      </c>
      <c r="U214" s="245" t="s">
        <v>1632</v>
      </c>
      <c r="V214" s="245" t="s">
        <v>1632</v>
      </c>
      <c r="W214" s="245" t="s">
        <v>1632</v>
      </c>
      <c r="X214" s="245" t="s">
        <v>1632</v>
      </c>
      <c r="AS214" s="245" t="s">
        <v>720</v>
      </c>
      <c r="AT214" s="245" t="s">
        <v>143</v>
      </c>
      <c r="BM214" s="237"/>
    </row>
    <row r="215" spans="1:65" s="245" customFormat="1" ht="13.8" x14ac:dyDescent="0.25">
      <c r="A215" s="245">
        <v>426482</v>
      </c>
      <c r="B215" s="245" t="s">
        <v>143</v>
      </c>
      <c r="Q215" s="245" t="s">
        <v>151</v>
      </c>
      <c r="T215" s="245" t="s">
        <v>151</v>
      </c>
      <c r="U215" s="245" t="s">
        <v>151</v>
      </c>
      <c r="V215" s="245" t="s">
        <v>151</v>
      </c>
      <c r="W215" s="245" t="s">
        <v>151</v>
      </c>
      <c r="X215" s="245" t="s">
        <v>151</v>
      </c>
      <c r="AT215" s="245" t="s">
        <v>143</v>
      </c>
    </row>
    <row r="216" spans="1:65" s="245" customFormat="1" ht="13.8" x14ac:dyDescent="0.25">
      <c r="A216" s="245">
        <v>426496</v>
      </c>
      <c r="B216" s="245" t="s">
        <v>143</v>
      </c>
      <c r="D216" s="245" t="s">
        <v>153</v>
      </c>
      <c r="H216" s="245" t="s">
        <v>153</v>
      </c>
      <c r="J216" s="245" t="s">
        <v>149</v>
      </c>
      <c r="L216" s="245" t="s">
        <v>153</v>
      </c>
      <c r="N216" s="245" t="s">
        <v>151</v>
      </c>
      <c r="P216" s="245" t="s">
        <v>149</v>
      </c>
      <c r="Q216" s="245" t="s">
        <v>151</v>
      </c>
      <c r="R216" s="245" t="s">
        <v>149</v>
      </c>
      <c r="S216" s="245" t="s">
        <v>149</v>
      </c>
      <c r="T216" s="245" t="s">
        <v>149</v>
      </c>
      <c r="U216" s="245" t="s">
        <v>149</v>
      </c>
      <c r="V216" s="245" t="s">
        <v>149</v>
      </c>
      <c r="W216" s="245" t="s">
        <v>149</v>
      </c>
      <c r="X216" s="245" t="s">
        <v>149</v>
      </c>
      <c r="AT216" s="245" t="s">
        <v>832</v>
      </c>
      <c r="BM216" s="237"/>
    </row>
    <row r="217" spans="1:65" s="245" customFormat="1" ht="13.8" x14ac:dyDescent="0.25">
      <c r="A217" s="245">
        <v>426514</v>
      </c>
      <c r="B217" s="245" t="s">
        <v>143</v>
      </c>
      <c r="K217" s="245" t="s">
        <v>151</v>
      </c>
      <c r="O217" s="245" t="s">
        <v>149</v>
      </c>
      <c r="R217" s="245" t="s">
        <v>153</v>
      </c>
      <c r="T217" s="245" t="s">
        <v>149</v>
      </c>
      <c r="U217" s="245" t="s">
        <v>151</v>
      </c>
      <c r="V217" s="245" t="s">
        <v>149</v>
      </c>
      <c r="W217" s="245" t="s">
        <v>149</v>
      </c>
      <c r="X217" s="245" t="s">
        <v>149</v>
      </c>
      <c r="AT217" s="245" t="s">
        <v>143</v>
      </c>
    </row>
    <row r="218" spans="1:65" s="245" customFormat="1" ht="13.8" x14ac:dyDescent="0.25">
      <c r="A218" s="245">
        <v>426529</v>
      </c>
      <c r="B218" s="245" t="s">
        <v>143</v>
      </c>
      <c r="C218" s="245" t="s">
        <v>1632</v>
      </c>
      <c r="I218" s="245" t="s">
        <v>1632</v>
      </c>
      <c r="L218" s="245" t="s">
        <v>1632</v>
      </c>
      <c r="M218" s="245" t="s">
        <v>1632</v>
      </c>
      <c r="N218" s="245" t="s">
        <v>1632</v>
      </c>
      <c r="O218" s="245" t="s">
        <v>1632</v>
      </c>
      <c r="P218" s="245" t="s">
        <v>1632</v>
      </c>
      <c r="R218" s="245" t="s">
        <v>1632</v>
      </c>
      <c r="S218" s="245" t="s">
        <v>1632</v>
      </c>
      <c r="T218" s="245" t="s">
        <v>1632</v>
      </c>
      <c r="U218" s="245" t="s">
        <v>1632</v>
      </c>
      <c r="V218" s="245" t="s">
        <v>1632</v>
      </c>
      <c r="W218" s="245" t="s">
        <v>1632</v>
      </c>
      <c r="X218" s="245" t="s">
        <v>1632</v>
      </c>
      <c r="AS218" s="245" t="s">
        <v>1643</v>
      </c>
      <c r="AT218" s="245" t="s">
        <v>143</v>
      </c>
      <c r="BM218" s="237"/>
    </row>
    <row r="219" spans="1:65" s="245" customFormat="1" ht="13.8" x14ac:dyDescent="0.25">
      <c r="A219" s="245">
        <v>426541</v>
      </c>
      <c r="B219" s="245" t="s">
        <v>143</v>
      </c>
      <c r="D219" s="245" t="s">
        <v>1632</v>
      </c>
      <c r="G219" s="245" t="s">
        <v>1632</v>
      </c>
      <c r="L219" s="245" t="s">
        <v>1632</v>
      </c>
      <c r="N219" s="245" t="s">
        <v>1632</v>
      </c>
      <c r="O219" s="245" t="s">
        <v>1632</v>
      </c>
      <c r="Q219" s="245" t="s">
        <v>1632</v>
      </c>
      <c r="R219" s="245" t="s">
        <v>1632</v>
      </c>
      <c r="T219" s="245" t="s">
        <v>1632</v>
      </c>
      <c r="U219" s="245" t="s">
        <v>1632</v>
      </c>
      <c r="V219" s="245" t="s">
        <v>1632</v>
      </c>
      <c r="W219" s="245" t="s">
        <v>1632</v>
      </c>
      <c r="X219" s="245" t="s">
        <v>1632</v>
      </c>
      <c r="AS219" s="245" t="s">
        <v>683</v>
      </c>
      <c r="AT219" s="245" t="s">
        <v>143</v>
      </c>
    </row>
    <row r="220" spans="1:65" s="245" customFormat="1" ht="13.8" x14ac:dyDescent="0.25">
      <c r="A220" s="245">
        <v>426545</v>
      </c>
      <c r="B220" s="245" t="s">
        <v>143</v>
      </c>
      <c r="E220" s="245" t="s">
        <v>1632</v>
      </c>
      <c r="H220" s="245" t="s">
        <v>1632</v>
      </c>
      <c r="L220" s="245" t="s">
        <v>1632</v>
      </c>
      <c r="N220" s="245" t="s">
        <v>1632</v>
      </c>
      <c r="P220" s="245" t="s">
        <v>1632</v>
      </c>
      <c r="Q220" s="245" t="s">
        <v>1632</v>
      </c>
      <c r="R220" s="245" t="s">
        <v>1632</v>
      </c>
      <c r="S220" s="245" t="s">
        <v>1632</v>
      </c>
      <c r="T220" s="245" t="s">
        <v>1632</v>
      </c>
      <c r="U220" s="245" t="s">
        <v>1632</v>
      </c>
      <c r="V220" s="245" t="s">
        <v>1632</v>
      </c>
      <c r="W220" s="245" t="s">
        <v>1632</v>
      </c>
      <c r="X220" s="245" t="s">
        <v>1632</v>
      </c>
      <c r="AS220" s="245" t="s">
        <v>683</v>
      </c>
      <c r="AT220" s="245" t="s">
        <v>143</v>
      </c>
    </row>
    <row r="221" spans="1:65" s="245" customFormat="1" ht="13.8" x14ac:dyDescent="0.25">
      <c r="A221" s="245">
        <v>426567</v>
      </c>
      <c r="B221" s="245" t="s">
        <v>143</v>
      </c>
      <c r="E221" s="245" t="s">
        <v>153</v>
      </c>
      <c r="I221" s="245" t="s">
        <v>153</v>
      </c>
      <c r="L221" s="245" t="s">
        <v>153</v>
      </c>
      <c r="N221" s="245" t="s">
        <v>153</v>
      </c>
      <c r="P221" s="245" t="s">
        <v>153</v>
      </c>
      <c r="T221" s="245" t="s">
        <v>153</v>
      </c>
      <c r="U221" s="245" t="s">
        <v>149</v>
      </c>
      <c r="V221" s="245" t="s">
        <v>153</v>
      </c>
      <c r="W221" s="245" t="s">
        <v>149</v>
      </c>
      <c r="X221" s="245" t="s">
        <v>149</v>
      </c>
      <c r="AT221" s="245" t="s">
        <v>143</v>
      </c>
    </row>
    <row r="222" spans="1:65" s="245" customFormat="1" ht="13.8" x14ac:dyDescent="0.25">
      <c r="A222" s="245">
        <v>426571</v>
      </c>
      <c r="B222" s="245" t="s">
        <v>143</v>
      </c>
      <c r="H222" s="245" t="s">
        <v>1632</v>
      </c>
      <c r="K222" s="245" t="s">
        <v>1632</v>
      </c>
      <c r="L222" s="245" t="s">
        <v>1632</v>
      </c>
      <c r="N222" s="245" t="s">
        <v>1632</v>
      </c>
      <c r="O222" s="245" t="s">
        <v>1632</v>
      </c>
      <c r="P222" s="245" t="s">
        <v>1632</v>
      </c>
      <c r="Q222" s="245" t="s">
        <v>1632</v>
      </c>
      <c r="R222" s="245" t="s">
        <v>1632</v>
      </c>
      <c r="S222" s="245" t="s">
        <v>1632</v>
      </c>
      <c r="T222" s="245" t="s">
        <v>1632</v>
      </c>
      <c r="U222" s="245" t="s">
        <v>1632</v>
      </c>
      <c r="V222" s="245" t="s">
        <v>1632</v>
      </c>
      <c r="W222" s="245" t="s">
        <v>1632</v>
      </c>
      <c r="X222" s="245" t="s">
        <v>1632</v>
      </c>
      <c r="AS222" s="245" t="s">
        <v>683</v>
      </c>
      <c r="AT222" s="245" t="s">
        <v>143</v>
      </c>
      <c r="BM222" s="237"/>
    </row>
    <row r="223" spans="1:65" s="245" customFormat="1" ht="13.8" x14ac:dyDescent="0.25">
      <c r="A223" s="245">
        <v>426580</v>
      </c>
      <c r="B223" s="245" t="s">
        <v>143</v>
      </c>
      <c r="E223" s="245" t="s">
        <v>153</v>
      </c>
      <c r="K223" s="245" t="s">
        <v>153</v>
      </c>
      <c r="L223" s="245" t="s">
        <v>151</v>
      </c>
      <c r="N223" s="245" t="s">
        <v>149</v>
      </c>
      <c r="P223" s="245" t="s">
        <v>149</v>
      </c>
      <c r="Q223" s="245" t="s">
        <v>149</v>
      </c>
      <c r="R223" s="245" t="s">
        <v>149</v>
      </c>
      <c r="S223" s="245" t="s">
        <v>149</v>
      </c>
      <c r="T223" s="245" t="s">
        <v>149</v>
      </c>
      <c r="U223" s="245" t="s">
        <v>149</v>
      </c>
      <c r="V223" s="245" t="s">
        <v>149</v>
      </c>
      <c r="X223" s="245" t="s">
        <v>151</v>
      </c>
      <c r="AT223" s="245" t="s">
        <v>143</v>
      </c>
    </row>
    <row r="224" spans="1:65" s="245" customFormat="1" ht="13.8" x14ac:dyDescent="0.25">
      <c r="A224" s="245">
        <v>426584</v>
      </c>
      <c r="B224" s="245" t="s">
        <v>143</v>
      </c>
      <c r="E224" s="245" t="s">
        <v>1632</v>
      </c>
      <c r="I224" s="245" t="s">
        <v>1632</v>
      </c>
      <c r="P224" s="245" t="s">
        <v>1632</v>
      </c>
      <c r="Q224" s="245" t="s">
        <v>1632</v>
      </c>
      <c r="R224" s="245" t="s">
        <v>1632</v>
      </c>
      <c r="S224" s="245" t="s">
        <v>1632</v>
      </c>
      <c r="T224" s="245" t="s">
        <v>1632</v>
      </c>
      <c r="U224" s="245" t="s">
        <v>1632</v>
      </c>
      <c r="V224" s="245" t="s">
        <v>1632</v>
      </c>
      <c r="X224" s="245" t="s">
        <v>1632</v>
      </c>
      <c r="AS224" s="245" t="s">
        <v>1643</v>
      </c>
      <c r="AT224" s="245" t="s">
        <v>143</v>
      </c>
    </row>
    <row r="225" spans="1:65" s="245" customFormat="1" ht="13.8" x14ac:dyDescent="0.25">
      <c r="A225" s="245">
        <v>426589</v>
      </c>
      <c r="B225" s="245" t="s">
        <v>143</v>
      </c>
      <c r="I225" s="245" t="s">
        <v>1632</v>
      </c>
      <c r="L225" s="245" t="s">
        <v>1632</v>
      </c>
      <c r="N225" s="245" t="s">
        <v>1632</v>
      </c>
      <c r="P225" s="245" t="s">
        <v>1632</v>
      </c>
      <c r="R225" s="245" t="s">
        <v>1632</v>
      </c>
      <c r="T225" s="245" t="s">
        <v>1632</v>
      </c>
      <c r="V225" s="245" t="s">
        <v>1632</v>
      </c>
      <c r="W225" s="245" t="s">
        <v>1632</v>
      </c>
      <c r="AS225" s="245" t="s">
        <v>1643</v>
      </c>
      <c r="AT225" s="245" t="s">
        <v>143</v>
      </c>
    </row>
    <row r="226" spans="1:65" s="245" customFormat="1" ht="13.8" x14ac:dyDescent="0.25">
      <c r="A226" s="245">
        <v>426591</v>
      </c>
      <c r="B226" s="245" t="s">
        <v>143</v>
      </c>
      <c r="N226" s="245" t="s">
        <v>153</v>
      </c>
      <c r="P226" s="245" t="s">
        <v>153</v>
      </c>
      <c r="R226" s="245" t="s">
        <v>153</v>
      </c>
      <c r="V226" s="245" t="s">
        <v>153</v>
      </c>
      <c r="X226" s="245" t="s">
        <v>153</v>
      </c>
      <c r="AT226" s="245" t="s">
        <v>143</v>
      </c>
    </row>
    <row r="227" spans="1:65" s="245" customFormat="1" ht="13.8" x14ac:dyDescent="0.25">
      <c r="A227" s="245">
        <v>426605</v>
      </c>
      <c r="B227" s="245" t="s">
        <v>143</v>
      </c>
      <c r="E227" s="245" t="s">
        <v>153</v>
      </c>
      <c r="H227" s="245" t="s">
        <v>153</v>
      </c>
      <c r="L227" s="245" t="s">
        <v>153</v>
      </c>
      <c r="N227" s="245" t="s">
        <v>153</v>
      </c>
      <c r="O227" s="245" t="s">
        <v>153</v>
      </c>
      <c r="P227" s="245" t="s">
        <v>151</v>
      </c>
      <c r="Q227" s="245" t="s">
        <v>153</v>
      </c>
      <c r="R227" s="245" t="s">
        <v>151</v>
      </c>
      <c r="S227" s="245" t="s">
        <v>149</v>
      </c>
      <c r="T227" s="245" t="s">
        <v>149</v>
      </c>
      <c r="U227" s="245" t="s">
        <v>151</v>
      </c>
      <c r="V227" s="245" t="s">
        <v>151</v>
      </c>
      <c r="W227" s="245" t="s">
        <v>149</v>
      </c>
      <c r="X227" s="245" t="s">
        <v>151</v>
      </c>
      <c r="AT227" s="245" t="s">
        <v>143</v>
      </c>
      <c r="BM227" s="237"/>
    </row>
    <row r="228" spans="1:65" s="245" customFormat="1" ht="13.8" x14ac:dyDescent="0.25">
      <c r="A228" s="245">
        <v>426618</v>
      </c>
      <c r="B228" s="245" t="s">
        <v>143</v>
      </c>
      <c r="D228" s="245" t="s">
        <v>1632</v>
      </c>
      <c r="H228" s="245" t="s">
        <v>1632</v>
      </c>
      <c r="L228" s="245" t="s">
        <v>1632</v>
      </c>
      <c r="N228" s="245" t="s">
        <v>1632</v>
      </c>
      <c r="P228" s="245" t="s">
        <v>1632</v>
      </c>
      <c r="Q228" s="245" t="s">
        <v>1632</v>
      </c>
      <c r="R228" s="245" t="s">
        <v>1632</v>
      </c>
      <c r="S228" s="245" t="s">
        <v>1632</v>
      </c>
      <c r="T228" s="245" t="s">
        <v>1632</v>
      </c>
      <c r="U228" s="245" t="s">
        <v>1632</v>
      </c>
      <c r="V228" s="245" t="s">
        <v>1632</v>
      </c>
      <c r="W228" s="245" t="s">
        <v>1632</v>
      </c>
      <c r="X228" s="245" t="s">
        <v>1632</v>
      </c>
      <c r="AS228" s="245" t="s">
        <v>1643</v>
      </c>
      <c r="AT228" s="245" t="s">
        <v>143</v>
      </c>
    </row>
    <row r="229" spans="1:65" s="245" customFormat="1" ht="13.8" x14ac:dyDescent="0.25">
      <c r="A229" s="245">
        <v>426642</v>
      </c>
      <c r="B229" s="245" t="s">
        <v>143</v>
      </c>
      <c r="L229" s="245" t="s">
        <v>1632</v>
      </c>
      <c r="M229" s="245" t="s">
        <v>1632</v>
      </c>
      <c r="N229" s="245" t="s">
        <v>1632</v>
      </c>
      <c r="O229" s="245" t="s">
        <v>1632</v>
      </c>
      <c r="P229" s="245" t="s">
        <v>1632</v>
      </c>
      <c r="Q229" s="245" t="s">
        <v>1632</v>
      </c>
      <c r="R229" s="245" t="s">
        <v>1632</v>
      </c>
      <c r="S229" s="245" t="s">
        <v>1632</v>
      </c>
      <c r="T229" s="245" t="s">
        <v>1632</v>
      </c>
      <c r="U229" s="245" t="s">
        <v>1632</v>
      </c>
      <c r="V229" s="245" t="s">
        <v>1632</v>
      </c>
      <c r="W229" s="245" t="s">
        <v>1632</v>
      </c>
      <c r="X229" s="245" t="s">
        <v>1632</v>
      </c>
      <c r="AS229" s="245" t="s">
        <v>1643</v>
      </c>
      <c r="AT229" s="245" t="s">
        <v>143</v>
      </c>
    </row>
    <row r="230" spans="1:65" s="245" customFormat="1" ht="13.8" x14ac:dyDescent="0.25">
      <c r="A230" s="245">
        <v>426655</v>
      </c>
      <c r="B230" s="245" t="s">
        <v>143</v>
      </c>
      <c r="H230" s="245" t="s">
        <v>1632</v>
      </c>
      <c r="I230" s="245" t="s">
        <v>1632</v>
      </c>
      <c r="J230" s="245" t="s">
        <v>1632</v>
      </c>
      <c r="K230" s="245" t="s">
        <v>1632</v>
      </c>
      <c r="L230" s="245" t="s">
        <v>1632</v>
      </c>
      <c r="N230" s="245" t="s">
        <v>1632</v>
      </c>
      <c r="O230" s="245" t="s">
        <v>1632</v>
      </c>
      <c r="P230" s="245" t="s">
        <v>1632</v>
      </c>
      <c r="Q230" s="245" t="s">
        <v>1632</v>
      </c>
      <c r="R230" s="245" t="s">
        <v>1632</v>
      </c>
      <c r="S230" s="245" t="s">
        <v>1632</v>
      </c>
      <c r="T230" s="245" t="s">
        <v>1632</v>
      </c>
      <c r="U230" s="245" t="s">
        <v>1632</v>
      </c>
      <c r="V230" s="245" t="s">
        <v>1632</v>
      </c>
      <c r="W230" s="245" t="s">
        <v>1632</v>
      </c>
      <c r="X230" s="245" t="s">
        <v>1632</v>
      </c>
      <c r="AS230" s="245" t="s">
        <v>683</v>
      </c>
      <c r="AT230" s="245" t="s">
        <v>143</v>
      </c>
      <c r="BM230" s="237"/>
    </row>
    <row r="231" spans="1:65" s="245" customFormat="1" ht="13.8" x14ac:dyDescent="0.25">
      <c r="A231" s="245">
        <v>426667</v>
      </c>
      <c r="B231" s="245" t="s">
        <v>143</v>
      </c>
      <c r="I231" s="245" t="s">
        <v>1632</v>
      </c>
      <c r="K231" s="245" t="s">
        <v>1632</v>
      </c>
      <c r="L231" s="245" t="s">
        <v>1632</v>
      </c>
      <c r="N231" s="245" t="s">
        <v>1632</v>
      </c>
      <c r="P231" s="245" t="s">
        <v>1632</v>
      </c>
      <c r="Q231" s="245" t="s">
        <v>1632</v>
      </c>
      <c r="R231" s="245" t="s">
        <v>1632</v>
      </c>
      <c r="T231" s="245" t="s">
        <v>1632</v>
      </c>
      <c r="U231" s="245" t="s">
        <v>1632</v>
      </c>
      <c r="V231" s="245" t="s">
        <v>1632</v>
      </c>
      <c r="W231" s="245" t="s">
        <v>1632</v>
      </c>
      <c r="X231" s="245" t="s">
        <v>1632</v>
      </c>
      <c r="AS231" s="245" t="s">
        <v>1643</v>
      </c>
      <c r="AT231" s="245" t="s">
        <v>143</v>
      </c>
    </row>
    <row r="232" spans="1:65" s="245" customFormat="1" ht="13.8" x14ac:dyDescent="0.25">
      <c r="A232" s="245">
        <v>426668</v>
      </c>
      <c r="B232" s="245" t="s">
        <v>143</v>
      </c>
      <c r="C232" s="245" t="s">
        <v>1632</v>
      </c>
      <c r="H232" s="245" t="s">
        <v>1632</v>
      </c>
      <c r="I232" s="245" t="s">
        <v>1632</v>
      </c>
      <c r="L232" s="245" t="s">
        <v>1632</v>
      </c>
      <c r="N232" s="245" t="s">
        <v>1632</v>
      </c>
      <c r="O232" s="245" t="s">
        <v>1632</v>
      </c>
      <c r="P232" s="245" t="s">
        <v>1632</v>
      </c>
      <c r="Q232" s="245" t="s">
        <v>1632</v>
      </c>
      <c r="R232" s="245" t="s">
        <v>1632</v>
      </c>
      <c r="S232" s="245" t="s">
        <v>1632</v>
      </c>
      <c r="T232" s="245" t="s">
        <v>1632</v>
      </c>
      <c r="U232" s="245" t="s">
        <v>1632</v>
      </c>
      <c r="V232" s="245" t="s">
        <v>1632</v>
      </c>
      <c r="W232" s="245" t="s">
        <v>1632</v>
      </c>
      <c r="X232" s="245" t="s">
        <v>1632</v>
      </c>
      <c r="AS232" s="245" t="s">
        <v>1643</v>
      </c>
      <c r="AT232" s="245" t="s">
        <v>143</v>
      </c>
      <c r="BM232" s="237"/>
    </row>
    <row r="233" spans="1:65" s="245" customFormat="1" ht="13.8" x14ac:dyDescent="0.25">
      <c r="A233" s="245">
        <v>426673</v>
      </c>
      <c r="B233" s="245" t="s">
        <v>143</v>
      </c>
      <c r="G233" s="245" t="s">
        <v>153</v>
      </c>
      <c r="I233" s="245" t="s">
        <v>153</v>
      </c>
      <c r="O233" s="245" t="s">
        <v>153</v>
      </c>
      <c r="P233" s="245" t="s">
        <v>153</v>
      </c>
      <c r="Q233" s="245" t="s">
        <v>153</v>
      </c>
      <c r="R233" s="245" t="s">
        <v>151</v>
      </c>
      <c r="S233" s="245" t="s">
        <v>153</v>
      </c>
      <c r="U233" s="245" t="s">
        <v>149</v>
      </c>
      <c r="V233" s="245" t="s">
        <v>149</v>
      </c>
      <c r="W233" s="245" t="s">
        <v>153</v>
      </c>
      <c r="X233" s="245" t="s">
        <v>153</v>
      </c>
      <c r="AT233" s="245" t="s">
        <v>143</v>
      </c>
    </row>
    <row r="234" spans="1:65" s="245" customFormat="1" ht="13.8" x14ac:dyDescent="0.25">
      <c r="A234" s="245">
        <v>426679</v>
      </c>
      <c r="B234" s="245" t="s">
        <v>143</v>
      </c>
      <c r="N234" s="245" t="s">
        <v>1632</v>
      </c>
      <c r="O234" s="245" t="s">
        <v>1632</v>
      </c>
      <c r="P234" s="245" t="s">
        <v>1632</v>
      </c>
      <c r="Q234" s="245" t="s">
        <v>1632</v>
      </c>
      <c r="R234" s="245" t="s">
        <v>1632</v>
      </c>
      <c r="T234" s="245" t="s">
        <v>1632</v>
      </c>
      <c r="U234" s="245" t="s">
        <v>1632</v>
      </c>
      <c r="V234" s="245" t="s">
        <v>1632</v>
      </c>
      <c r="W234" s="245" t="s">
        <v>1632</v>
      </c>
      <c r="X234" s="245" t="s">
        <v>1632</v>
      </c>
      <c r="AS234" s="245" t="s">
        <v>1643</v>
      </c>
      <c r="AT234" s="245" t="s">
        <v>143</v>
      </c>
    </row>
    <row r="235" spans="1:65" s="245" customFormat="1" ht="13.8" x14ac:dyDescent="0.25">
      <c r="A235" s="245">
        <v>426705</v>
      </c>
      <c r="B235" s="245" t="s">
        <v>143</v>
      </c>
      <c r="C235" s="245" t="s">
        <v>1632</v>
      </c>
      <c r="I235" s="245" t="s">
        <v>1632</v>
      </c>
      <c r="K235" s="245" t="s">
        <v>1632</v>
      </c>
      <c r="L235" s="245" t="s">
        <v>1632</v>
      </c>
      <c r="N235" s="245" t="s">
        <v>1632</v>
      </c>
      <c r="O235" s="245" t="s">
        <v>1632</v>
      </c>
      <c r="P235" s="245" t="s">
        <v>1632</v>
      </c>
      <c r="Q235" s="245" t="s">
        <v>1632</v>
      </c>
      <c r="R235" s="245" t="s">
        <v>1632</v>
      </c>
      <c r="S235" s="245" t="s">
        <v>1632</v>
      </c>
      <c r="T235" s="245" t="s">
        <v>1632</v>
      </c>
      <c r="U235" s="245" t="s">
        <v>1632</v>
      </c>
      <c r="V235" s="245" t="s">
        <v>1632</v>
      </c>
      <c r="W235" s="245" t="s">
        <v>1632</v>
      </c>
      <c r="X235" s="245" t="s">
        <v>1632</v>
      </c>
      <c r="AS235" s="245" t="s">
        <v>1643</v>
      </c>
      <c r="AT235" s="245" t="s">
        <v>143</v>
      </c>
      <c r="BM235" s="237"/>
    </row>
    <row r="236" spans="1:65" s="245" customFormat="1" ht="13.8" x14ac:dyDescent="0.25">
      <c r="A236" s="245">
        <v>426729</v>
      </c>
      <c r="B236" s="245" t="s">
        <v>143</v>
      </c>
      <c r="E236" s="245" t="s">
        <v>1632</v>
      </c>
      <c r="H236" s="245" t="s">
        <v>1632</v>
      </c>
      <c r="N236" s="245" t="s">
        <v>1632</v>
      </c>
      <c r="O236" s="245" t="s">
        <v>1632</v>
      </c>
      <c r="P236" s="245" t="s">
        <v>1632</v>
      </c>
      <c r="Q236" s="245" t="s">
        <v>1632</v>
      </c>
      <c r="R236" s="245" t="s">
        <v>1632</v>
      </c>
      <c r="S236" s="245" t="s">
        <v>1632</v>
      </c>
      <c r="T236" s="245" t="s">
        <v>1632</v>
      </c>
      <c r="U236" s="245" t="s">
        <v>1632</v>
      </c>
      <c r="V236" s="245" t="s">
        <v>1632</v>
      </c>
      <c r="W236" s="245" t="s">
        <v>1632</v>
      </c>
      <c r="X236" s="245" t="s">
        <v>1632</v>
      </c>
      <c r="AS236" s="245" t="s">
        <v>1643</v>
      </c>
      <c r="AT236" s="245" t="s">
        <v>143</v>
      </c>
    </row>
    <row r="237" spans="1:65" s="245" customFormat="1" ht="13.8" x14ac:dyDescent="0.25">
      <c r="A237" s="245">
        <v>426750</v>
      </c>
      <c r="B237" s="245" t="s">
        <v>143</v>
      </c>
      <c r="L237" s="245" t="s">
        <v>151</v>
      </c>
      <c r="N237" s="245" t="s">
        <v>153</v>
      </c>
      <c r="P237" s="245" t="s">
        <v>153</v>
      </c>
      <c r="Q237" s="245" t="s">
        <v>153</v>
      </c>
      <c r="R237" s="245" t="s">
        <v>153</v>
      </c>
      <c r="AT237" s="245" t="s">
        <v>143</v>
      </c>
    </row>
    <row r="238" spans="1:65" s="245" customFormat="1" ht="13.8" x14ac:dyDescent="0.25">
      <c r="A238" s="245">
        <v>426751</v>
      </c>
      <c r="B238" s="245" t="s">
        <v>143</v>
      </c>
      <c r="C238" s="245" t="s">
        <v>153</v>
      </c>
      <c r="I238" s="245" t="s">
        <v>149</v>
      </c>
      <c r="P238" s="245" t="s">
        <v>153</v>
      </c>
      <c r="Q238" s="245" t="s">
        <v>149</v>
      </c>
      <c r="W238" s="245" t="s">
        <v>153</v>
      </c>
      <c r="X238" s="245" t="s">
        <v>149</v>
      </c>
      <c r="AT238" s="245" t="s">
        <v>143</v>
      </c>
    </row>
    <row r="239" spans="1:65" s="245" customFormat="1" ht="13.8" x14ac:dyDescent="0.25">
      <c r="A239" s="245">
        <v>426757</v>
      </c>
      <c r="B239" s="245" t="s">
        <v>143</v>
      </c>
      <c r="G239" s="245" t="s">
        <v>1632</v>
      </c>
      <c r="H239" s="245" t="s">
        <v>1632</v>
      </c>
      <c r="J239" s="245" t="s">
        <v>1632</v>
      </c>
      <c r="L239" s="245" t="s">
        <v>1632</v>
      </c>
      <c r="N239" s="245" t="s">
        <v>1632</v>
      </c>
      <c r="O239" s="245" t="s">
        <v>1632</v>
      </c>
      <c r="P239" s="245" t="s">
        <v>1632</v>
      </c>
      <c r="Q239" s="245" t="s">
        <v>1632</v>
      </c>
      <c r="R239" s="245" t="s">
        <v>1632</v>
      </c>
      <c r="S239" s="245" t="s">
        <v>1632</v>
      </c>
      <c r="T239" s="245" t="s">
        <v>1632</v>
      </c>
      <c r="U239" s="245" t="s">
        <v>1632</v>
      </c>
      <c r="V239" s="245" t="s">
        <v>1632</v>
      </c>
      <c r="W239" s="245" t="s">
        <v>1632</v>
      </c>
      <c r="X239" s="245" t="s">
        <v>1632</v>
      </c>
      <c r="AS239" s="245" t="s">
        <v>1643</v>
      </c>
      <c r="AT239" s="245" t="s">
        <v>143</v>
      </c>
      <c r="BM239" s="237"/>
    </row>
    <row r="240" spans="1:65" s="245" customFormat="1" ht="13.8" x14ac:dyDescent="0.25">
      <c r="A240" s="245">
        <v>426765</v>
      </c>
      <c r="B240" s="245" t="s">
        <v>143</v>
      </c>
      <c r="K240" s="245" t="s">
        <v>153</v>
      </c>
      <c r="N240" s="245" t="s">
        <v>153</v>
      </c>
      <c r="Q240" s="245" t="s">
        <v>153</v>
      </c>
      <c r="S240" s="245" t="s">
        <v>153</v>
      </c>
      <c r="U240" s="245" t="s">
        <v>151</v>
      </c>
      <c r="V240" s="245" t="s">
        <v>153</v>
      </c>
      <c r="X240" s="245" t="s">
        <v>153</v>
      </c>
      <c r="AT240" s="245" t="s">
        <v>143</v>
      </c>
    </row>
    <row r="241" spans="1:65" s="245" customFormat="1" ht="13.8" x14ac:dyDescent="0.25">
      <c r="A241" s="245">
        <v>426811</v>
      </c>
      <c r="B241" s="245" t="s">
        <v>143</v>
      </c>
      <c r="E241" s="245" t="s">
        <v>153</v>
      </c>
      <c r="G241" s="245" t="s">
        <v>153</v>
      </c>
      <c r="I241" s="245" t="s">
        <v>153</v>
      </c>
      <c r="J241" s="245" t="s">
        <v>153</v>
      </c>
      <c r="K241" s="245" t="s">
        <v>153</v>
      </c>
      <c r="L241" s="245" t="s">
        <v>153</v>
      </c>
      <c r="N241" s="245" t="s">
        <v>151</v>
      </c>
      <c r="O241" s="245" t="s">
        <v>151</v>
      </c>
      <c r="P241" s="245" t="s">
        <v>151</v>
      </c>
      <c r="Q241" s="245" t="s">
        <v>151</v>
      </c>
      <c r="R241" s="245" t="s">
        <v>151</v>
      </c>
      <c r="S241" s="245" t="s">
        <v>151</v>
      </c>
      <c r="T241" s="245" t="s">
        <v>149</v>
      </c>
      <c r="U241" s="245" t="s">
        <v>149</v>
      </c>
      <c r="V241" s="245" t="s">
        <v>149</v>
      </c>
      <c r="W241" s="245" t="s">
        <v>149</v>
      </c>
      <c r="X241" s="245" t="s">
        <v>149</v>
      </c>
      <c r="AT241" s="245" t="s">
        <v>143</v>
      </c>
      <c r="BM241" s="237"/>
    </row>
    <row r="242" spans="1:65" s="245" customFormat="1" ht="13.8" x14ac:dyDescent="0.25">
      <c r="A242" s="245">
        <v>426813</v>
      </c>
      <c r="B242" s="245" t="s">
        <v>143</v>
      </c>
      <c r="E242" s="245" t="s">
        <v>1632</v>
      </c>
      <c r="G242" s="245" t="s">
        <v>1632</v>
      </c>
      <c r="I242" s="245" t="s">
        <v>1632</v>
      </c>
      <c r="L242" s="245" t="s">
        <v>1632</v>
      </c>
      <c r="N242" s="245" t="s">
        <v>1632</v>
      </c>
      <c r="O242" s="245" t="s">
        <v>1632</v>
      </c>
      <c r="P242" s="245" t="s">
        <v>1632</v>
      </c>
      <c r="Q242" s="245" t="s">
        <v>1632</v>
      </c>
      <c r="R242" s="245" t="s">
        <v>1632</v>
      </c>
      <c r="S242" s="245" t="s">
        <v>1632</v>
      </c>
      <c r="U242" s="245" t="s">
        <v>1632</v>
      </c>
      <c r="V242" s="245" t="s">
        <v>1632</v>
      </c>
      <c r="W242" s="245" t="s">
        <v>1632</v>
      </c>
      <c r="X242" s="245" t="s">
        <v>1632</v>
      </c>
      <c r="AS242" s="245" t="s">
        <v>1643</v>
      </c>
      <c r="AT242" s="245" t="s">
        <v>143</v>
      </c>
      <c r="BM242" s="237"/>
    </row>
    <row r="243" spans="1:65" s="245" customFormat="1" ht="13.8" x14ac:dyDescent="0.25">
      <c r="A243" s="245">
        <v>426839</v>
      </c>
      <c r="B243" s="245" t="s">
        <v>143</v>
      </c>
      <c r="D243" s="245" t="s">
        <v>1632</v>
      </c>
      <c r="G243" s="245" t="s">
        <v>1632</v>
      </c>
      <c r="H243" s="245" t="s">
        <v>1632</v>
      </c>
      <c r="N243" s="245" t="s">
        <v>1632</v>
      </c>
      <c r="P243" s="245" t="s">
        <v>1632</v>
      </c>
      <c r="R243" s="245" t="s">
        <v>1632</v>
      </c>
      <c r="S243" s="245" t="s">
        <v>1632</v>
      </c>
      <c r="T243" s="245" t="s">
        <v>1632</v>
      </c>
      <c r="U243" s="245" t="s">
        <v>1632</v>
      </c>
      <c r="V243" s="245" t="s">
        <v>1632</v>
      </c>
      <c r="W243" s="245" t="s">
        <v>1632</v>
      </c>
      <c r="X243" s="245" t="s">
        <v>1632</v>
      </c>
      <c r="AS243" s="245" t="s">
        <v>1643</v>
      </c>
      <c r="AT243" s="245" t="s">
        <v>143</v>
      </c>
    </row>
    <row r="244" spans="1:65" s="245" customFormat="1" ht="13.8" x14ac:dyDescent="0.25">
      <c r="A244" s="245">
        <v>426847</v>
      </c>
      <c r="B244" s="245" t="s">
        <v>143</v>
      </c>
      <c r="H244" s="245" t="s">
        <v>1632</v>
      </c>
      <c r="L244" s="245" t="s">
        <v>1632</v>
      </c>
      <c r="N244" s="245" t="s">
        <v>1632</v>
      </c>
      <c r="P244" s="245" t="s">
        <v>1632</v>
      </c>
      <c r="Q244" s="245" t="s">
        <v>1632</v>
      </c>
      <c r="R244" s="245" t="s">
        <v>1632</v>
      </c>
      <c r="S244" s="245" t="s">
        <v>1632</v>
      </c>
      <c r="T244" s="245" t="s">
        <v>1632</v>
      </c>
      <c r="U244" s="245" t="s">
        <v>1632</v>
      </c>
      <c r="V244" s="245" t="s">
        <v>1632</v>
      </c>
      <c r="W244" s="245" t="s">
        <v>1632</v>
      </c>
      <c r="X244" s="245" t="s">
        <v>1632</v>
      </c>
      <c r="AS244" s="245" t="s">
        <v>1643</v>
      </c>
      <c r="AT244" s="245" t="s">
        <v>143</v>
      </c>
    </row>
    <row r="245" spans="1:65" s="245" customFormat="1" ht="13.8" x14ac:dyDescent="0.25">
      <c r="A245" s="245">
        <v>426866</v>
      </c>
      <c r="B245" s="245" t="s">
        <v>143</v>
      </c>
      <c r="E245" s="245" t="s">
        <v>1632</v>
      </c>
      <c r="G245" s="245" t="s">
        <v>1632</v>
      </c>
      <c r="H245" s="245" t="s">
        <v>1632</v>
      </c>
      <c r="I245" s="245" t="s">
        <v>1632</v>
      </c>
      <c r="L245" s="245" t="s">
        <v>1632</v>
      </c>
      <c r="N245" s="245" t="s">
        <v>1632</v>
      </c>
      <c r="O245" s="245" t="s">
        <v>1632</v>
      </c>
      <c r="P245" s="245" t="s">
        <v>1632</v>
      </c>
      <c r="Q245" s="245" t="s">
        <v>1632</v>
      </c>
      <c r="R245" s="245" t="s">
        <v>1632</v>
      </c>
      <c r="S245" s="245" t="s">
        <v>1632</v>
      </c>
      <c r="T245" s="245" t="s">
        <v>1632</v>
      </c>
      <c r="U245" s="245" t="s">
        <v>1632</v>
      </c>
      <c r="V245" s="245" t="s">
        <v>1632</v>
      </c>
      <c r="W245" s="245" t="s">
        <v>1632</v>
      </c>
      <c r="X245" s="245" t="s">
        <v>1632</v>
      </c>
      <c r="AS245" s="245" t="s">
        <v>683</v>
      </c>
      <c r="AT245" s="245" t="s">
        <v>143</v>
      </c>
      <c r="BM245" s="237"/>
    </row>
    <row r="246" spans="1:65" s="245" customFormat="1" ht="13.8" x14ac:dyDescent="0.25">
      <c r="A246" s="245">
        <v>426870</v>
      </c>
      <c r="B246" s="245" t="s">
        <v>143</v>
      </c>
      <c r="E246" s="245" t="s">
        <v>153</v>
      </c>
      <c r="G246" s="245" t="s">
        <v>153</v>
      </c>
      <c r="J246" s="245" t="s">
        <v>153</v>
      </c>
      <c r="K246" s="245" t="s">
        <v>153</v>
      </c>
      <c r="N246" s="245" t="s">
        <v>153</v>
      </c>
      <c r="O246" s="245" t="s">
        <v>153</v>
      </c>
      <c r="P246" s="245" t="s">
        <v>149</v>
      </c>
      <c r="Q246" s="245" t="s">
        <v>149</v>
      </c>
      <c r="R246" s="245" t="s">
        <v>153</v>
      </c>
      <c r="S246" s="245" t="s">
        <v>149</v>
      </c>
      <c r="T246" s="245" t="s">
        <v>149</v>
      </c>
      <c r="U246" s="245" t="s">
        <v>149</v>
      </c>
      <c r="V246" s="245" t="s">
        <v>149</v>
      </c>
      <c r="W246" s="245" t="s">
        <v>149</v>
      </c>
      <c r="X246" s="245" t="s">
        <v>149</v>
      </c>
      <c r="AT246" s="245" t="s">
        <v>143</v>
      </c>
      <c r="BM246" s="237"/>
    </row>
    <row r="247" spans="1:65" s="245" customFormat="1" ht="13.8" x14ac:dyDescent="0.25">
      <c r="A247" s="245">
        <v>426892</v>
      </c>
      <c r="B247" s="245" t="s">
        <v>143</v>
      </c>
      <c r="H247" s="245" t="s">
        <v>1632</v>
      </c>
      <c r="I247" s="245" t="s">
        <v>1632</v>
      </c>
      <c r="J247" s="245" t="s">
        <v>1632</v>
      </c>
      <c r="L247" s="245" t="s">
        <v>1632</v>
      </c>
      <c r="N247" s="245" t="s">
        <v>1632</v>
      </c>
      <c r="P247" s="245" t="s">
        <v>1632</v>
      </c>
      <c r="Q247" s="245" t="s">
        <v>1632</v>
      </c>
      <c r="R247" s="245" t="s">
        <v>1632</v>
      </c>
      <c r="S247" s="245" t="s">
        <v>1632</v>
      </c>
      <c r="T247" s="245" t="s">
        <v>1632</v>
      </c>
      <c r="U247" s="245" t="s">
        <v>1632</v>
      </c>
      <c r="V247" s="245" t="s">
        <v>1632</v>
      </c>
      <c r="W247" s="245" t="s">
        <v>1632</v>
      </c>
      <c r="X247" s="245" t="s">
        <v>1632</v>
      </c>
      <c r="AS247" s="245" t="s">
        <v>733</v>
      </c>
      <c r="AT247" s="245" t="s">
        <v>143</v>
      </c>
      <c r="BM247" s="237"/>
    </row>
    <row r="248" spans="1:65" s="245" customFormat="1" ht="13.8" x14ac:dyDescent="0.25">
      <c r="A248" s="245">
        <v>426900</v>
      </c>
      <c r="B248" s="245" t="s">
        <v>143</v>
      </c>
      <c r="I248" s="245" t="s">
        <v>1632</v>
      </c>
      <c r="K248" s="245" t="s">
        <v>1632</v>
      </c>
      <c r="L248" s="245" t="s">
        <v>1632</v>
      </c>
      <c r="O248" s="245" t="s">
        <v>1632</v>
      </c>
      <c r="P248" s="245" t="s">
        <v>1632</v>
      </c>
      <c r="Q248" s="245" t="s">
        <v>1632</v>
      </c>
      <c r="R248" s="245" t="s">
        <v>1632</v>
      </c>
      <c r="S248" s="245" t="s">
        <v>1632</v>
      </c>
      <c r="T248" s="245" t="s">
        <v>1632</v>
      </c>
      <c r="U248" s="245" t="s">
        <v>1632</v>
      </c>
      <c r="V248" s="245" t="s">
        <v>1632</v>
      </c>
      <c r="X248" s="245" t="s">
        <v>1632</v>
      </c>
      <c r="AS248" s="245" t="s">
        <v>1643</v>
      </c>
      <c r="AT248" s="245" t="s">
        <v>143</v>
      </c>
    </row>
    <row r="249" spans="1:65" s="245" customFormat="1" ht="13.8" x14ac:dyDescent="0.25">
      <c r="A249" s="245">
        <v>426923</v>
      </c>
      <c r="B249" s="245" t="s">
        <v>143</v>
      </c>
      <c r="H249" s="245" t="s">
        <v>153</v>
      </c>
      <c r="J249" s="245" t="s">
        <v>153</v>
      </c>
      <c r="L249" s="245" t="s">
        <v>153</v>
      </c>
      <c r="N249" s="245" t="s">
        <v>149</v>
      </c>
      <c r="O249" s="245" t="s">
        <v>149</v>
      </c>
      <c r="P249" s="245" t="s">
        <v>149</v>
      </c>
      <c r="Q249" s="245" t="s">
        <v>149</v>
      </c>
      <c r="R249" s="245" t="s">
        <v>149</v>
      </c>
      <c r="S249" s="245" t="s">
        <v>149</v>
      </c>
      <c r="T249" s="245" t="s">
        <v>149</v>
      </c>
      <c r="U249" s="245" t="s">
        <v>149</v>
      </c>
      <c r="V249" s="245" t="s">
        <v>149</v>
      </c>
      <c r="W249" s="245" t="s">
        <v>149</v>
      </c>
      <c r="X249" s="245" t="s">
        <v>149</v>
      </c>
      <c r="AT249" s="245" t="s">
        <v>143</v>
      </c>
      <c r="BM249" s="237"/>
    </row>
    <row r="250" spans="1:65" s="245" customFormat="1" ht="13.8" x14ac:dyDescent="0.25">
      <c r="A250" s="245">
        <v>426943</v>
      </c>
      <c r="B250" s="245" t="s">
        <v>143</v>
      </c>
      <c r="G250" s="245" t="s">
        <v>153</v>
      </c>
      <c r="Q250" s="245" t="s">
        <v>153</v>
      </c>
      <c r="R250" s="245" t="s">
        <v>153</v>
      </c>
      <c r="T250" s="245" t="s">
        <v>151</v>
      </c>
      <c r="V250" s="245" t="s">
        <v>151</v>
      </c>
      <c r="AT250" s="245" t="s">
        <v>143</v>
      </c>
    </row>
    <row r="251" spans="1:65" s="245" customFormat="1" ht="13.8" x14ac:dyDescent="0.25">
      <c r="A251" s="245">
        <v>426956</v>
      </c>
      <c r="B251" s="245" t="s">
        <v>143</v>
      </c>
      <c r="E251" s="245" t="s">
        <v>153</v>
      </c>
      <c r="F251" s="245" t="s">
        <v>153</v>
      </c>
      <c r="L251" s="245" t="s">
        <v>153</v>
      </c>
      <c r="M251" s="245" t="s">
        <v>151</v>
      </c>
      <c r="P251" s="245" t="s">
        <v>151</v>
      </c>
      <c r="Q251" s="245" t="s">
        <v>153</v>
      </c>
      <c r="R251" s="245" t="s">
        <v>151</v>
      </c>
      <c r="U251" s="245" t="s">
        <v>149</v>
      </c>
      <c r="V251" s="245" t="s">
        <v>149</v>
      </c>
      <c r="W251" s="245" t="s">
        <v>151</v>
      </c>
      <c r="X251" s="245" t="s">
        <v>151</v>
      </c>
      <c r="AT251" s="245" t="s">
        <v>143</v>
      </c>
    </row>
    <row r="252" spans="1:65" s="245" customFormat="1" ht="13.8" x14ac:dyDescent="0.25">
      <c r="A252" s="245">
        <v>426986</v>
      </c>
      <c r="B252" s="245" t="s">
        <v>143</v>
      </c>
      <c r="F252" s="245" t="s">
        <v>153</v>
      </c>
      <c r="J252" s="245" t="s">
        <v>153</v>
      </c>
      <c r="K252" s="245" t="s">
        <v>153</v>
      </c>
      <c r="L252" s="245" t="s">
        <v>153</v>
      </c>
      <c r="N252" s="245" t="s">
        <v>149</v>
      </c>
      <c r="O252" s="245" t="s">
        <v>149</v>
      </c>
      <c r="P252" s="245" t="s">
        <v>149</v>
      </c>
      <c r="Q252" s="245" t="s">
        <v>149</v>
      </c>
      <c r="R252" s="245" t="s">
        <v>149</v>
      </c>
      <c r="S252" s="245" t="s">
        <v>149</v>
      </c>
      <c r="T252" s="245" t="s">
        <v>149</v>
      </c>
      <c r="U252" s="245" t="s">
        <v>149</v>
      </c>
      <c r="V252" s="245" t="s">
        <v>149</v>
      </c>
      <c r="W252" s="245" t="s">
        <v>149</v>
      </c>
      <c r="X252" s="245" t="s">
        <v>149</v>
      </c>
      <c r="AT252" s="245" t="s">
        <v>143</v>
      </c>
      <c r="BM252" s="237"/>
    </row>
    <row r="253" spans="1:65" s="245" customFormat="1" ht="13.8" x14ac:dyDescent="0.25">
      <c r="A253" s="245">
        <v>427000</v>
      </c>
      <c r="B253" s="245" t="s">
        <v>143</v>
      </c>
      <c r="D253" s="245" t="s">
        <v>1632</v>
      </c>
      <c r="H253" s="245" t="s">
        <v>1632</v>
      </c>
      <c r="L253" s="245" t="s">
        <v>1632</v>
      </c>
      <c r="M253" s="245" t="s">
        <v>1632</v>
      </c>
      <c r="N253" s="245" t="s">
        <v>1632</v>
      </c>
      <c r="P253" s="245" t="s">
        <v>1632</v>
      </c>
      <c r="R253" s="245" t="s">
        <v>1632</v>
      </c>
      <c r="S253" s="245" t="s">
        <v>1632</v>
      </c>
      <c r="U253" s="245" t="s">
        <v>1632</v>
      </c>
      <c r="W253" s="245" t="s">
        <v>1632</v>
      </c>
      <c r="X253" s="245" t="s">
        <v>1632</v>
      </c>
      <c r="AS253" s="245" t="s">
        <v>1643</v>
      </c>
      <c r="AT253" s="245" t="s">
        <v>143</v>
      </c>
    </row>
    <row r="254" spans="1:65" s="245" customFormat="1" ht="13.8" x14ac:dyDescent="0.25">
      <c r="A254" s="245">
        <v>427011</v>
      </c>
      <c r="B254" s="245" t="s">
        <v>143</v>
      </c>
      <c r="J254" s="245" t="s">
        <v>1632</v>
      </c>
      <c r="O254" s="245" t="s">
        <v>1632</v>
      </c>
      <c r="R254" s="245" t="s">
        <v>1632</v>
      </c>
      <c r="V254" s="245" t="s">
        <v>1632</v>
      </c>
      <c r="W254" s="245" t="s">
        <v>1632</v>
      </c>
      <c r="AS254" s="245" t="s">
        <v>1634</v>
      </c>
      <c r="AT254" s="245" t="s">
        <v>143</v>
      </c>
    </row>
    <row r="255" spans="1:65" s="245" customFormat="1" ht="13.8" x14ac:dyDescent="0.25">
      <c r="A255" s="245">
        <v>427017</v>
      </c>
      <c r="B255" s="245" t="s">
        <v>143</v>
      </c>
      <c r="D255" s="245" t="s">
        <v>153</v>
      </c>
      <c r="H255" s="245" t="s">
        <v>153</v>
      </c>
      <c r="I255" s="245" t="s">
        <v>153</v>
      </c>
      <c r="J255" s="245" t="s">
        <v>149</v>
      </c>
      <c r="K255" s="245" t="s">
        <v>151</v>
      </c>
      <c r="L255" s="245" t="s">
        <v>151</v>
      </c>
      <c r="N255" s="245" t="s">
        <v>149</v>
      </c>
      <c r="O255" s="245" t="s">
        <v>149</v>
      </c>
      <c r="P255" s="245" t="s">
        <v>149</v>
      </c>
      <c r="Q255" s="245" t="s">
        <v>149</v>
      </c>
      <c r="R255" s="245" t="s">
        <v>149</v>
      </c>
      <c r="S255" s="245" t="s">
        <v>149</v>
      </c>
      <c r="T255" s="245" t="s">
        <v>149</v>
      </c>
      <c r="U255" s="245" t="s">
        <v>149</v>
      </c>
      <c r="V255" s="245" t="s">
        <v>149</v>
      </c>
      <c r="W255" s="245" t="s">
        <v>149</v>
      </c>
      <c r="X255" s="245" t="s">
        <v>149</v>
      </c>
      <c r="AT255" s="245" t="s">
        <v>143</v>
      </c>
      <c r="BM255" s="237"/>
    </row>
    <row r="256" spans="1:65" s="245" customFormat="1" ht="13.8" x14ac:dyDescent="0.25">
      <c r="A256" s="245">
        <v>427077</v>
      </c>
      <c r="B256" s="245" t="s">
        <v>143</v>
      </c>
      <c r="I256" s="245" t="s">
        <v>1632</v>
      </c>
      <c r="L256" s="245" t="s">
        <v>1632</v>
      </c>
      <c r="P256" s="245" t="s">
        <v>1632</v>
      </c>
      <c r="Q256" s="245" t="s">
        <v>1632</v>
      </c>
      <c r="R256" s="245" t="s">
        <v>1632</v>
      </c>
      <c r="T256" s="245" t="s">
        <v>1632</v>
      </c>
      <c r="U256" s="245" t="s">
        <v>1632</v>
      </c>
      <c r="V256" s="245" t="s">
        <v>1632</v>
      </c>
      <c r="W256" s="245" t="s">
        <v>1632</v>
      </c>
      <c r="X256" s="245" t="s">
        <v>1632</v>
      </c>
      <c r="AS256" s="245" t="s">
        <v>1635</v>
      </c>
      <c r="AT256" s="245" t="s">
        <v>832</v>
      </c>
    </row>
    <row r="257" spans="1:65" s="245" customFormat="1" ht="13.8" x14ac:dyDescent="0.25">
      <c r="A257" s="245">
        <v>427126</v>
      </c>
      <c r="B257" s="245" t="s">
        <v>143</v>
      </c>
      <c r="D257" s="245" t="s">
        <v>1632</v>
      </c>
      <c r="G257" s="245" t="s">
        <v>1632</v>
      </c>
      <c r="J257" s="245" t="s">
        <v>1632</v>
      </c>
      <c r="L257" s="245" t="s">
        <v>1632</v>
      </c>
      <c r="N257" s="245" t="s">
        <v>1632</v>
      </c>
      <c r="O257" s="245" t="s">
        <v>1632</v>
      </c>
      <c r="P257" s="245" t="s">
        <v>1632</v>
      </c>
      <c r="Q257" s="245" t="s">
        <v>1632</v>
      </c>
      <c r="R257" s="245" t="s">
        <v>1632</v>
      </c>
      <c r="S257" s="245" t="s">
        <v>1632</v>
      </c>
      <c r="T257" s="245" t="s">
        <v>1632</v>
      </c>
      <c r="U257" s="245" t="s">
        <v>1632</v>
      </c>
      <c r="V257" s="245" t="s">
        <v>1632</v>
      </c>
      <c r="W257" s="245" t="s">
        <v>1632</v>
      </c>
      <c r="X257" s="245" t="s">
        <v>1632</v>
      </c>
      <c r="AS257" s="245" t="s">
        <v>1634</v>
      </c>
      <c r="AT257" s="245" t="s">
        <v>143</v>
      </c>
      <c r="BM257" s="237"/>
    </row>
    <row r="258" spans="1:65" s="245" customFormat="1" ht="13.8" x14ac:dyDescent="0.25">
      <c r="A258" s="245">
        <v>427140</v>
      </c>
      <c r="B258" s="245" t="s">
        <v>143</v>
      </c>
      <c r="F258" s="245" t="s">
        <v>153</v>
      </c>
      <c r="K258" s="245" t="s">
        <v>153</v>
      </c>
      <c r="L258" s="245" t="s">
        <v>153</v>
      </c>
      <c r="M258" s="245" t="s">
        <v>153</v>
      </c>
      <c r="N258" s="245" t="s">
        <v>153</v>
      </c>
      <c r="P258" s="245" t="s">
        <v>151</v>
      </c>
      <c r="Q258" s="245" t="s">
        <v>151</v>
      </c>
      <c r="R258" s="245" t="s">
        <v>149</v>
      </c>
      <c r="S258" s="245" t="s">
        <v>149</v>
      </c>
      <c r="T258" s="245" t="s">
        <v>151</v>
      </c>
      <c r="U258" s="245" t="s">
        <v>149</v>
      </c>
      <c r="V258" s="245" t="s">
        <v>149</v>
      </c>
      <c r="W258" s="245" t="s">
        <v>149</v>
      </c>
      <c r="X258" s="245" t="s">
        <v>149</v>
      </c>
      <c r="AT258" s="245" t="s">
        <v>143</v>
      </c>
      <c r="BM258" s="237"/>
    </row>
    <row r="259" spans="1:65" s="245" customFormat="1" ht="13.8" x14ac:dyDescent="0.25">
      <c r="A259" s="245">
        <v>427141</v>
      </c>
      <c r="B259" s="245" t="s">
        <v>143</v>
      </c>
      <c r="H259" s="245" t="s">
        <v>153</v>
      </c>
      <c r="K259" s="245" t="s">
        <v>151</v>
      </c>
      <c r="L259" s="245" t="s">
        <v>149</v>
      </c>
      <c r="M259" s="245" t="s">
        <v>153</v>
      </c>
      <c r="N259" s="245" t="s">
        <v>149</v>
      </c>
      <c r="O259" s="245" t="s">
        <v>149</v>
      </c>
      <c r="P259" s="245" t="s">
        <v>149</v>
      </c>
      <c r="R259" s="245" t="s">
        <v>149</v>
      </c>
      <c r="S259" s="245" t="s">
        <v>149</v>
      </c>
      <c r="T259" s="245" t="s">
        <v>149</v>
      </c>
      <c r="U259" s="245" t="s">
        <v>149</v>
      </c>
      <c r="V259" s="245" t="s">
        <v>149</v>
      </c>
      <c r="AT259" s="245" t="s">
        <v>143</v>
      </c>
    </row>
    <row r="260" spans="1:65" s="245" customFormat="1" ht="13.8" x14ac:dyDescent="0.25">
      <c r="A260" s="245">
        <v>427153</v>
      </c>
      <c r="B260" s="245" t="s">
        <v>143</v>
      </c>
      <c r="E260" s="245" t="s">
        <v>153</v>
      </c>
      <c r="I260" s="245" t="s">
        <v>153</v>
      </c>
      <c r="J260" s="245" t="s">
        <v>153</v>
      </c>
      <c r="K260" s="245" t="s">
        <v>153</v>
      </c>
      <c r="L260" s="245" t="s">
        <v>151</v>
      </c>
      <c r="M260" s="245" t="s">
        <v>153</v>
      </c>
      <c r="N260" s="245" t="s">
        <v>149</v>
      </c>
      <c r="O260" s="245" t="s">
        <v>149</v>
      </c>
      <c r="P260" s="245" t="s">
        <v>149</v>
      </c>
      <c r="Q260" s="245" t="s">
        <v>149</v>
      </c>
      <c r="R260" s="245" t="s">
        <v>149</v>
      </c>
      <c r="S260" s="245" t="s">
        <v>151</v>
      </c>
      <c r="T260" s="245" t="s">
        <v>149</v>
      </c>
      <c r="U260" s="245" t="s">
        <v>149</v>
      </c>
      <c r="V260" s="245" t="s">
        <v>149</v>
      </c>
      <c r="W260" s="245" t="s">
        <v>149</v>
      </c>
      <c r="X260" s="245" t="s">
        <v>149</v>
      </c>
      <c r="AT260" s="245" t="s">
        <v>143</v>
      </c>
      <c r="BM260" s="237"/>
    </row>
    <row r="261" spans="1:65" s="245" customFormat="1" ht="13.8" x14ac:dyDescent="0.25">
      <c r="A261" s="245">
        <v>427154</v>
      </c>
      <c r="B261" s="245" t="s">
        <v>143</v>
      </c>
      <c r="I261" s="245" t="s">
        <v>153</v>
      </c>
      <c r="N261" s="245" t="s">
        <v>149</v>
      </c>
      <c r="P261" s="245" t="s">
        <v>153</v>
      </c>
      <c r="Q261" s="245" t="s">
        <v>151</v>
      </c>
      <c r="T261" s="245" t="s">
        <v>153</v>
      </c>
      <c r="V261" s="245" t="s">
        <v>149</v>
      </c>
      <c r="W261" s="245" t="s">
        <v>149</v>
      </c>
      <c r="AT261" s="245" t="s">
        <v>143</v>
      </c>
    </row>
    <row r="262" spans="1:65" s="245" customFormat="1" ht="13.8" x14ac:dyDescent="0.25">
      <c r="A262" s="245">
        <v>427170</v>
      </c>
      <c r="B262" s="245" t="s">
        <v>143</v>
      </c>
      <c r="L262" s="245" t="s">
        <v>149</v>
      </c>
      <c r="M262" s="245" t="s">
        <v>149</v>
      </c>
      <c r="N262" s="245" t="s">
        <v>149</v>
      </c>
      <c r="O262" s="245" t="s">
        <v>149</v>
      </c>
      <c r="P262" s="245" t="s">
        <v>149</v>
      </c>
      <c r="Q262" s="245" t="s">
        <v>149</v>
      </c>
      <c r="R262" s="245" t="s">
        <v>149</v>
      </c>
      <c r="S262" s="245" t="s">
        <v>149</v>
      </c>
      <c r="T262" s="245" t="s">
        <v>149</v>
      </c>
      <c r="U262" s="245" t="s">
        <v>149</v>
      </c>
      <c r="V262" s="245" t="s">
        <v>149</v>
      </c>
      <c r="W262" s="245" t="s">
        <v>149</v>
      </c>
      <c r="X262" s="245" t="s">
        <v>149</v>
      </c>
      <c r="AT262" s="245" t="s">
        <v>143</v>
      </c>
    </row>
    <row r="263" spans="1:65" s="245" customFormat="1" ht="13.8" x14ac:dyDescent="0.25">
      <c r="A263" s="245">
        <v>427171</v>
      </c>
      <c r="B263" s="245" t="s">
        <v>143</v>
      </c>
      <c r="H263" s="245" t="s">
        <v>1632</v>
      </c>
      <c r="L263" s="245" t="s">
        <v>1632</v>
      </c>
      <c r="R263" s="245" t="s">
        <v>1632</v>
      </c>
      <c r="U263" s="245" t="s">
        <v>1632</v>
      </c>
      <c r="V263" s="245" t="s">
        <v>1632</v>
      </c>
      <c r="W263" s="245" t="s">
        <v>1632</v>
      </c>
      <c r="AS263" s="245" t="s">
        <v>1643</v>
      </c>
      <c r="AT263" s="245" t="s">
        <v>143</v>
      </c>
    </row>
    <row r="264" spans="1:65" s="245" customFormat="1" ht="13.8" x14ac:dyDescent="0.25">
      <c r="A264" s="245">
        <v>427186</v>
      </c>
      <c r="B264" s="245" t="s">
        <v>143</v>
      </c>
      <c r="G264" s="245" t="s">
        <v>1632</v>
      </c>
      <c r="I264" s="245" t="s">
        <v>1632</v>
      </c>
      <c r="J264" s="245" t="s">
        <v>1632</v>
      </c>
      <c r="N264" s="245" t="s">
        <v>1632</v>
      </c>
      <c r="P264" s="245" t="s">
        <v>1632</v>
      </c>
      <c r="Q264" s="245" t="s">
        <v>1632</v>
      </c>
      <c r="R264" s="245" t="s">
        <v>1632</v>
      </c>
      <c r="T264" s="245" t="s">
        <v>1632</v>
      </c>
      <c r="U264" s="245" t="s">
        <v>1632</v>
      </c>
      <c r="V264" s="245" t="s">
        <v>1632</v>
      </c>
      <c r="W264" s="245" t="s">
        <v>1632</v>
      </c>
      <c r="X264" s="245" t="s">
        <v>1632</v>
      </c>
      <c r="AS264" s="245" t="s">
        <v>1634</v>
      </c>
      <c r="AT264" s="245" t="s">
        <v>143</v>
      </c>
    </row>
    <row r="265" spans="1:65" s="245" customFormat="1" ht="13.8" x14ac:dyDescent="0.25">
      <c r="A265" s="245">
        <v>427202</v>
      </c>
      <c r="B265" s="245" t="s">
        <v>143</v>
      </c>
      <c r="L265" s="245" t="s">
        <v>1632</v>
      </c>
      <c r="M265" s="245" t="s">
        <v>1632</v>
      </c>
      <c r="N265" s="245" t="s">
        <v>1632</v>
      </c>
      <c r="P265" s="245" t="s">
        <v>1632</v>
      </c>
      <c r="Q265" s="245" t="s">
        <v>1632</v>
      </c>
      <c r="R265" s="245" t="s">
        <v>1632</v>
      </c>
      <c r="T265" s="245" t="s">
        <v>1632</v>
      </c>
      <c r="V265" s="245" t="s">
        <v>1632</v>
      </c>
      <c r="W265" s="245" t="s">
        <v>1632</v>
      </c>
      <c r="AS265" s="245" t="s">
        <v>1643</v>
      </c>
      <c r="AT265" s="245" t="s">
        <v>143</v>
      </c>
    </row>
    <row r="266" spans="1:65" s="245" customFormat="1" ht="13.8" x14ac:dyDescent="0.25">
      <c r="A266" s="245">
        <v>427208</v>
      </c>
      <c r="B266" s="245" t="s">
        <v>143</v>
      </c>
      <c r="G266" s="245" t="s">
        <v>151</v>
      </c>
      <c r="H266" s="245" t="s">
        <v>151</v>
      </c>
      <c r="I266" s="245" t="s">
        <v>153</v>
      </c>
      <c r="L266" s="245" t="s">
        <v>149</v>
      </c>
      <c r="M266" s="245" t="s">
        <v>151</v>
      </c>
      <c r="N266" s="245" t="s">
        <v>149</v>
      </c>
      <c r="O266" s="245" t="s">
        <v>149</v>
      </c>
      <c r="P266" s="245" t="s">
        <v>149</v>
      </c>
      <c r="Q266" s="245" t="s">
        <v>149</v>
      </c>
      <c r="R266" s="245" t="s">
        <v>149</v>
      </c>
      <c r="S266" s="245" t="s">
        <v>149</v>
      </c>
      <c r="T266" s="245" t="s">
        <v>149</v>
      </c>
      <c r="U266" s="245" t="s">
        <v>149</v>
      </c>
      <c r="V266" s="245" t="s">
        <v>149</v>
      </c>
      <c r="W266" s="245" t="s">
        <v>149</v>
      </c>
      <c r="X266" s="245" t="s">
        <v>149</v>
      </c>
      <c r="AT266" s="245" t="s">
        <v>143</v>
      </c>
      <c r="BM266" s="237"/>
    </row>
    <row r="267" spans="1:65" s="245" customFormat="1" ht="13.8" x14ac:dyDescent="0.25">
      <c r="A267" s="245">
        <v>427209</v>
      </c>
      <c r="B267" s="245" t="s">
        <v>143</v>
      </c>
      <c r="H267" s="245" t="s">
        <v>1632</v>
      </c>
      <c r="I267" s="245" t="s">
        <v>1632</v>
      </c>
      <c r="K267" s="245" t="s">
        <v>1632</v>
      </c>
      <c r="L267" s="245" t="s">
        <v>1632</v>
      </c>
      <c r="N267" s="245" t="s">
        <v>1632</v>
      </c>
      <c r="P267" s="245" t="s">
        <v>1632</v>
      </c>
      <c r="R267" s="245" t="s">
        <v>1632</v>
      </c>
      <c r="S267" s="245" t="s">
        <v>1632</v>
      </c>
      <c r="T267" s="245" t="s">
        <v>1632</v>
      </c>
      <c r="U267" s="245" t="s">
        <v>1632</v>
      </c>
      <c r="V267" s="245" t="s">
        <v>1632</v>
      </c>
      <c r="W267" s="245" t="s">
        <v>1632</v>
      </c>
      <c r="X267" s="245" t="s">
        <v>1632</v>
      </c>
      <c r="AS267" s="245" t="s">
        <v>733</v>
      </c>
      <c r="AT267" s="245" t="s">
        <v>832</v>
      </c>
    </row>
    <row r="268" spans="1:65" s="245" customFormat="1" ht="13.8" x14ac:dyDescent="0.25">
      <c r="A268" s="245">
        <v>427210</v>
      </c>
      <c r="B268" s="245" t="s">
        <v>143</v>
      </c>
      <c r="F268" s="245" t="s">
        <v>1632</v>
      </c>
      <c r="L268" s="245" t="s">
        <v>1632</v>
      </c>
      <c r="O268" s="245" t="s">
        <v>1632</v>
      </c>
      <c r="P268" s="245" t="s">
        <v>1632</v>
      </c>
      <c r="Q268" s="245" t="s">
        <v>1632</v>
      </c>
      <c r="R268" s="245" t="s">
        <v>1632</v>
      </c>
      <c r="S268" s="245" t="s">
        <v>1632</v>
      </c>
      <c r="U268" s="245" t="s">
        <v>1632</v>
      </c>
      <c r="V268" s="245" t="s">
        <v>1632</v>
      </c>
      <c r="W268" s="245" t="s">
        <v>1632</v>
      </c>
      <c r="X268" s="245" t="s">
        <v>1632</v>
      </c>
      <c r="AS268" s="245" t="s">
        <v>1643</v>
      </c>
      <c r="AT268" s="245" t="s">
        <v>143</v>
      </c>
    </row>
    <row r="269" spans="1:65" s="245" customFormat="1" ht="13.8" x14ac:dyDescent="0.25">
      <c r="A269" s="245">
        <v>427237</v>
      </c>
      <c r="B269" s="245" t="s">
        <v>143</v>
      </c>
      <c r="E269" s="245" t="s">
        <v>153</v>
      </c>
      <c r="H269" s="245" t="s">
        <v>153</v>
      </c>
      <c r="L269" s="245" t="s">
        <v>153</v>
      </c>
      <c r="M269" s="245" t="s">
        <v>153</v>
      </c>
      <c r="P269" s="245" t="s">
        <v>153</v>
      </c>
      <c r="Q269" s="245" t="s">
        <v>153</v>
      </c>
      <c r="R269" s="245" t="s">
        <v>151</v>
      </c>
      <c r="S269" s="245" t="s">
        <v>151</v>
      </c>
      <c r="U269" s="245" t="s">
        <v>151</v>
      </c>
      <c r="V269" s="245" t="s">
        <v>151</v>
      </c>
      <c r="W269" s="245" t="s">
        <v>151</v>
      </c>
      <c r="X269" s="245" t="s">
        <v>153</v>
      </c>
      <c r="AT269" s="245" t="s">
        <v>143</v>
      </c>
    </row>
    <row r="270" spans="1:65" s="245" customFormat="1" ht="13.8" x14ac:dyDescent="0.25">
      <c r="A270" s="245">
        <v>427241</v>
      </c>
      <c r="B270" s="245" t="s">
        <v>143</v>
      </c>
      <c r="C270" s="245" t="s">
        <v>151</v>
      </c>
      <c r="I270" s="245" t="s">
        <v>149</v>
      </c>
      <c r="M270" s="245" t="s">
        <v>153</v>
      </c>
      <c r="N270" s="245" t="s">
        <v>151</v>
      </c>
      <c r="O270" s="245" t="s">
        <v>151</v>
      </c>
      <c r="R270" s="245" t="s">
        <v>151</v>
      </c>
      <c r="T270" s="245" t="s">
        <v>149</v>
      </c>
      <c r="U270" s="245" t="s">
        <v>149</v>
      </c>
      <c r="V270" s="245" t="s">
        <v>149</v>
      </c>
      <c r="W270" s="245" t="s">
        <v>149</v>
      </c>
      <c r="X270" s="245" t="s">
        <v>149</v>
      </c>
      <c r="AT270" s="245" t="s">
        <v>143</v>
      </c>
    </row>
    <row r="271" spans="1:65" s="245" customFormat="1" ht="13.8" x14ac:dyDescent="0.25">
      <c r="A271" s="245">
        <v>427244</v>
      </c>
      <c r="B271" s="245" t="s">
        <v>143</v>
      </c>
      <c r="D271" s="245" t="s">
        <v>153</v>
      </c>
      <c r="H271" s="245" t="s">
        <v>153</v>
      </c>
      <c r="L271" s="245" t="s">
        <v>151</v>
      </c>
      <c r="M271" s="245" t="s">
        <v>153</v>
      </c>
      <c r="N271" s="245" t="s">
        <v>149</v>
      </c>
      <c r="O271" s="245" t="s">
        <v>149</v>
      </c>
      <c r="P271" s="245" t="s">
        <v>149</v>
      </c>
      <c r="Q271" s="245" t="s">
        <v>149</v>
      </c>
      <c r="R271" s="245" t="s">
        <v>149</v>
      </c>
      <c r="S271" s="245" t="s">
        <v>149</v>
      </c>
      <c r="T271" s="245" t="s">
        <v>149</v>
      </c>
      <c r="U271" s="245" t="s">
        <v>149</v>
      </c>
      <c r="V271" s="245" t="s">
        <v>149</v>
      </c>
      <c r="W271" s="245" t="s">
        <v>149</v>
      </c>
      <c r="X271" s="245" t="s">
        <v>149</v>
      </c>
      <c r="AT271" s="245" t="s">
        <v>143</v>
      </c>
      <c r="BM271" s="237"/>
    </row>
    <row r="272" spans="1:65" s="245" customFormat="1" ht="13.8" x14ac:dyDescent="0.25">
      <c r="A272" s="245">
        <v>427253</v>
      </c>
      <c r="B272" s="245" t="s">
        <v>143</v>
      </c>
      <c r="G272" s="245" t="s">
        <v>1632</v>
      </c>
      <c r="H272" s="245" t="s">
        <v>1632</v>
      </c>
      <c r="L272" s="245" t="s">
        <v>1632</v>
      </c>
      <c r="P272" s="245" t="s">
        <v>1632</v>
      </c>
      <c r="Q272" s="245" t="s">
        <v>1632</v>
      </c>
      <c r="R272" s="245" t="s">
        <v>1632</v>
      </c>
      <c r="S272" s="245" t="s">
        <v>1632</v>
      </c>
      <c r="T272" s="245" t="s">
        <v>1632</v>
      </c>
      <c r="AS272" s="245" t="s">
        <v>1634</v>
      </c>
      <c r="AT272" s="245" t="s">
        <v>143</v>
      </c>
    </row>
    <row r="273" spans="1:65" s="245" customFormat="1" ht="13.8" x14ac:dyDescent="0.25">
      <c r="A273" s="245">
        <v>427259</v>
      </c>
      <c r="B273" s="245" t="s">
        <v>143</v>
      </c>
      <c r="H273" s="245" t="s">
        <v>153</v>
      </c>
      <c r="L273" s="245" t="s">
        <v>153</v>
      </c>
      <c r="N273" s="245" t="s">
        <v>151</v>
      </c>
      <c r="O273" s="245" t="s">
        <v>153</v>
      </c>
      <c r="P273" s="245" t="s">
        <v>149</v>
      </c>
      <c r="Q273" s="245" t="s">
        <v>151</v>
      </c>
      <c r="R273" s="245" t="s">
        <v>149</v>
      </c>
      <c r="S273" s="245" t="s">
        <v>149</v>
      </c>
      <c r="T273" s="245" t="s">
        <v>149</v>
      </c>
      <c r="U273" s="245" t="s">
        <v>151</v>
      </c>
      <c r="V273" s="245" t="s">
        <v>151</v>
      </c>
      <c r="W273" s="245" t="s">
        <v>149</v>
      </c>
      <c r="AT273" s="245" t="s">
        <v>143</v>
      </c>
    </row>
    <row r="274" spans="1:65" s="245" customFormat="1" ht="13.8" x14ac:dyDescent="0.25">
      <c r="A274" s="245">
        <v>427261</v>
      </c>
      <c r="B274" s="245" t="s">
        <v>143</v>
      </c>
      <c r="I274" s="245" t="s">
        <v>151</v>
      </c>
      <c r="K274" s="245" t="s">
        <v>153</v>
      </c>
      <c r="L274" s="245" t="s">
        <v>153</v>
      </c>
      <c r="M274" s="245" t="s">
        <v>151</v>
      </c>
      <c r="N274" s="245" t="s">
        <v>153</v>
      </c>
      <c r="O274" s="245" t="s">
        <v>153</v>
      </c>
      <c r="P274" s="245" t="s">
        <v>151</v>
      </c>
      <c r="Q274" s="245" t="s">
        <v>153</v>
      </c>
      <c r="R274" s="245" t="s">
        <v>149</v>
      </c>
      <c r="S274" s="245" t="s">
        <v>149</v>
      </c>
      <c r="V274" s="245" t="s">
        <v>151</v>
      </c>
      <c r="W274" s="245" t="s">
        <v>151</v>
      </c>
      <c r="X274" s="245" t="s">
        <v>149</v>
      </c>
      <c r="AT274" s="245" t="s">
        <v>143</v>
      </c>
    </row>
    <row r="275" spans="1:65" s="245" customFormat="1" ht="13.8" x14ac:dyDescent="0.25">
      <c r="A275" s="245">
        <v>427280</v>
      </c>
      <c r="B275" s="245" t="s">
        <v>143</v>
      </c>
      <c r="G275" s="245" t="s">
        <v>153</v>
      </c>
      <c r="J275" s="245" t="s">
        <v>153</v>
      </c>
      <c r="K275" s="245" t="s">
        <v>153</v>
      </c>
      <c r="L275" s="245" t="s">
        <v>153</v>
      </c>
      <c r="M275" s="245" t="s">
        <v>151</v>
      </c>
      <c r="O275" s="245" t="s">
        <v>151</v>
      </c>
      <c r="P275" s="245" t="s">
        <v>151</v>
      </c>
      <c r="R275" s="245" t="s">
        <v>149</v>
      </c>
      <c r="T275" s="245" t="s">
        <v>149</v>
      </c>
      <c r="U275" s="245" t="s">
        <v>149</v>
      </c>
      <c r="V275" s="245" t="s">
        <v>149</v>
      </c>
      <c r="W275" s="245" t="s">
        <v>149</v>
      </c>
      <c r="X275" s="245" t="s">
        <v>149</v>
      </c>
      <c r="AT275" s="245" t="s">
        <v>143</v>
      </c>
    </row>
    <row r="276" spans="1:65" s="245" customFormat="1" ht="13.8" x14ac:dyDescent="0.25">
      <c r="A276" s="245">
        <v>427286</v>
      </c>
      <c r="B276" s="245" t="s">
        <v>143</v>
      </c>
      <c r="E276" s="245" t="s">
        <v>153</v>
      </c>
      <c r="F276" s="245" t="s">
        <v>153</v>
      </c>
      <c r="M276" s="245" t="s">
        <v>153</v>
      </c>
      <c r="N276" s="245" t="s">
        <v>149</v>
      </c>
      <c r="O276" s="245" t="s">
        <v>149</v>
      </c>
      <c r="P276" s="245" t="s">
        <v>149</v>
      </c>
      <c r="Q276" s="245" t="s">
        <v>149</v>
      </c>
      <c r="R276" s="245" t="s">
        <v>149</v>
      </c>
      <c r="S276" s="245" t="s">
        <v>149</v>
      </c>
      <c r="T276" s="245" t="s">
        <v>149</v>
      </c>
      <c r="U276" s="245" t="s">
        <v>149</v>
      </c>
      <c r="V276" s="245" t="s">
        <v>149</v>
      </c>
      <c r="W276" s="245" t="s">
        <v>149</v>
      </c>
      <c r="X276" s="245" t="s">
        <v>149</v>
      </c>
      <c r="AT276" s="245" t="s">
        <v>143</v>
      </c>
      <c r="BM276" s="237"/>
    </row>
    <row r="277" spans="1:65" s="245" customFormat="1" ht="13.8" x14ac:dyDescent="0.25">
      <c r="A277" s="245">
        <v>427291</v>
      </c>
      <c r="B277" s="245" t="s">
        <v>143</v>
      </c>
      <c r="Q277" s="245" t="s">
        <v>149</v>
      </c>
      <c r="S277" s="245" t="s">
        <v>151</v>
      </c>
      <c r="U277" s="245" t="s">
        <v>153</v>
      </c>
      <c r="V277" s="245" t="s">
        <v>153</v>
      </c>
      <c r="W277" s="245" t="s">
        <v>153</v>
      </c>
      <c r="AT277" s="245" t="s">
        <v>143</v>
      </c>
    </row>
    <row r="278" spans="1:65" s="245" customFormat="1" ht="13.8" x14ac:dyDescent="0.25">
      <c r="A278" s="245">
        <v>427292</v>
      </c>
      <c r="B278" s="245" t="s">
        <v>143</v>
      </c>
      <c r="L278" s="245" t="s">
        <v>153</v>
      </c>
      <c r="M278" s="245" t="s">
        <v>153</v>
      </c>
      <c r="R278" s="245" t="s">
        <v>153</v>
      </c>
      <c r="S278" s="245" t="s">
        <v>153</v>
      </c>
      <c r="T278" s="245" t="s">
        <v>151</v>
      </c>
      <c r="U278" s="245" t="s">
        <v>149</v>
      </c>
      <c r="V278" s="245" t="s">
        <v>149</v>
      </c>
      <c r="W278" s="245" t="s">
        <v>149</v>
      </c>
      <c r="X278" s="245" t="s">
        <v>149</v>
      </c>
      <c r="AT278" s="245" t="s">
        <v>143</v>
      </c>
    </row>
    <row r="279" spans="1:65" s="245" customFormat="1" ht="13.8" x14ac:dyDescent="0.25">
      <c r="A279" s="245">
        <v>427296</v>
      </c>
      <c r="B279" s="245" t="s">
        <v>143</v>
      </c>
      <c r="E279" s="245" t="s">
        <v>153</v>
      </c>
      <c r="H279" s="245" t="s">
        <v>153</v>
      </c>
      <c r="I279" s="245" t="s">
        <v>153</v>
      </c>
      <c r="L279" s="245" t="s">
        <v>153</v>
      </c>
      <c r="M279" s="245" t="s">
        <v>153</v>
      </c>
      <c r="N279" s="245" t="s">
        <v>149</v>
      </c>
      <c r="O279" s="245" t="s">
        <v>149</v>
      </c>
      <c r="P279" s="245" t="s">
        <v>149</v>
      </c>
      <c r="Q279" s="245" t="s">
        <v>149</v>
      </c>
      <c r="R279" s="245" t="s">
        <v>149</v>
      </c>
      <c r="S279" s="245" t="s">
        <v>149</v>
      </c>
      <c r="T279" s="245" t="s">
        <v>149</v>
      </c>
      <c r="U279" s="245" t="s">
        <v>149</v>
      </c>
      <c r="V279" s="245" t="s">
        <v>149</v>
      </c>
      <c r="W279" s="245" t="s">
        <v>149</v>
      </c>
      <c r="X279" s="245" t="s">
        <v>149</v>
      </c>
      <c r="AT279" s="245" t="s">
        <v>143</v>
      </c>
      <c r="BM279" s="237"/>
    </row>
    <row r="280" spans="1:65" s="245" customFormat="1" ht="13.8" x14ac:dyDescent="0.25">
      <c r="A280" s="245">
        <v>427300</v>
      </c>
      <c r="B280" s="245" t="s">
        <v>143</v>
      </c>
      <c r="G280" s="245" t="s">
        <v>153</v>
      </c>
      <c r="H280" s="245" t="s">
        <v>149</v>
      </c>
      <c r="J280" s="245" t="s">
        <v>151</v>
      </c>
      <c r="L280" s="245" t="s">
        <v>149</v>
      </c>
      <c r="M280" s="245" t="s">
        <v>153</v>
      </c>
      <c r="N280" s="245" t="s">
        <v>153</v>
      </c>
      <c r="O280" s="245" t="s">
        <v>153</v>
      </c>
      <c r="P280" s="245" t="s">
        <v>149</v>
      </c>
      <c r="Q280" s="245" t="s">
        <v>149</v>
      </c>
      <c r="R280" s="245" t="s">
        <v>149</v>
      </c>
      <c r="S280" s="245" t="s">
        <v>149</v>
      </c>
      <c r="T280" s="245" t="s">
        <v>151</v>
      </c>
      <c r="U280" s="245" t="s">
        <v>149</v>
      </c>
      <c r="V280" s="245" t="s">
        <v>149</v>
      </c>
      <c r="W280" s="245" t="s">
        <v>151</v>
      </c>
      <c r="X280" s="245" t="s">
        <v>149</v>
      </c>
      <c r="AT280" s="245" t="s">
        <v>143</v>
      </c>
      <c r="BM280" s="237"/>
    </row>
    <row r="281" spans="1:65" s="245" customFormat="1" ht="13.8" x14ac:dyDescent="0.25">
      <c r="A281" s="245">
        <v>427306</v>
      </c>
      <c r="B281" s="245" t="s">
        <v>143</v>
      </c>
      <c r="G281" s="245" t="s">
        <v>153</v>
      </c>
      <c r="L281" s="245" t="s">
        <v>153</v>
      </c>
      <c r="P281" s="245" t="s">
        <v>153</v>
      </c>
      <c r="V281" s="245" t="s">
        <v>151</v>
      </c>
      <c r="W281" s="245" t="s">
        <v>153</v>
      </c>
      <c r="AT281" s="245" t="s">
        <v>143</v>
      </c>
    </row>
    <row r="282" spans="1:65" s="245" customFormat="1" ht="13.8" x14ac:dyDescent="0.25">
      <c r="A282" s="245">
        <v>427314</v>
      </c>
      <c r="B282" s="245" t="s">
        <v>143</v>
      </c>
      <c r="D282" s="245" t="s">
        <v>151</v>
      </c>
      <c r="J282" s="245" t="s">
        <v>149</v>
      </c>
      <c r="L282" s="245" t="s">
        <v>149</v>
      </c>
      <c r="M282" s="245" t="s">
        <v>149</v>
      </c>
      <c r="N282" s="245" t="s">
        <v>153</v>
      </c>
      <c r="P282" s="245" t="s">
        <v>151</v>
      </c>
      <c r="R282" s="245" t="s">
        <v>149</v>
      </c>
      <c r="S282" s="245" t="s">
        <v>149</v>
      </c>
      <c r="T282" s="245" t="s">
        <v>149</v>
      </c>
      <c r="V282" s="245" t="s">
        <v>153</v>
      </c>
      <c r="W282" s="245" t="s">
        <v>149</v>
      </c>
      <c r="X282" s="245" t="s">
        <v>149</v>
      </c>
      <c r="AT282" s="245" t="s">
        <v>143</v>
      </c>
    </row>
    <row r="283" spans="1:65" s="245" customFormat="1" ht="13.8" x14ac:dyDescent="0.25">
      <c r="A283" s="245">
        <v>427325</v>
      </c>
      <c r="B283" s="245" t="s">
        <v>143</v>
      </c>
      <c r="E283" s="245" t="s">
        <v>153</v>
      </c>
      <c r="H283" s="245" t="s">
        <v>151</v>
      </c>
      <c r="K283" s="245" t="s">
        <v>153</v>
      </c>
      <c r="L283" s="245" t="s">
        <v>149</v>
      </c>
      <c r="N283" s="245" t="s">
        <v>153</v>
      </c>
      <c r="O283" s="245" t="s">
        <v>151</v>
      </c>
      <c r="P283" s="245" t="s">
        <v>151</v>
      </c>
      <c r="Q283" s="245" t="s">
        <v>151</v>
      </c>
      <c r="R283" s="245" t="s">
        <v>151</v>
      </c>
      <c r="S283" s="245" t="s">
        <v>149</v>
      </c>
      <c r="T283" s="245" t="s">
        <v>151</v>
      </c>
      <c r="U283" s="245" t="s">
        <v>149</v>
      </c>
      <c r="V283" s="245" t="s">
        <v>151</v>
      </c>
      <c r="W283" s="245" t="s">
        <v>151</v>
      </c>
      <c r="X283" s="245" t="s">
        <v>151</v>
      </c>
      <c r="AT283" s="245" t="s">
        <v>143</v>
      </c>
      <c r="BM283" s="237"/>
    </row>
    <row r="284" spans="1:65" s="245" customFormat="1" ht="13.8" x14ac:dyDescent="0.25">
      <c r="A284" s="245">
        <v>427327</v>
      </c>
      <c r="B284" s="245" t="s">
        <v>143</v>
      </c>
      <c r="L284" s="245" t="s">
        <v>1632</v>
      </c>
      <c r="P284" s="245" t="s">
        <v>1632</v>
      </c>
      <c r="Q284" s="245" t="s">
        <v>1632</v>
      </c>
      <c r="R284" s="245" t="s">
        <v>1632</v>
      </c>
      <c r="S284" s="245" t="s">
        <v>1632</v>
      </c>
      <c r="U284" s="245" t="s">
        <v>1632</v>
      </c>
      <c r="V284" s="245" t="s">
        <v>1632</v>
      </c>
      <c r="X284" s="245" t="s">
        <v>1632</v>
      </c>
      <c r="AS284" s="245" t="s">
        <v>1643</v>
      </c>
      <c r="AT284" s="245" t="s">
        <v>143</v>
      </c>
    </row>
    <row r="285" spans="1:65" s="245" customFormat="1" ht="13.8" x14ac:dyDescent="0.25">
      <c r="A285" s="245">
        <v>427335</v>
      </c>
      <c r="B285" s="245" t="s">
        <v>143</v>
      </c>
      <c r="E285" s="245" t="s">
        <v>1632</v>
      </c>
      <c r="L285" s="245" t="s">
        <v>1632</v>
      </c>
      <c r="N285" s="245" t="s">
        <v>1632</v>
      </c>
      <c r="R285" s="245" t="s">
        <v>1632</v>
      </c>
      <c r="S285" s="245" t="s">
        <v>1632</v>
      </c>
      <c r="X285" s="245" t="s">
        <v>1632</v>
      </c>
      <c r="AS285" s="245" t="s">
        <v>1643</v>
      </c>
      <c r="AT285" s="245" t="s">
        <v>143</v>
      </c>
    </row>
    <row r="286" spans="1:65" s="245" customFormat="1" ht="13.8" x14ac:dyDescent="0.25">
      <c r="A286" s="245">
        <v>427344</v>
      </c>
      <c r="B286" s="245" t="s">
        <v>143</v>
      </c>
      <c r="C286" s="245" t="s">
        <v>153</v>
      </c>
      <c r="I286" s="245" t="s">
        <v>149</v>
      </c>
      <c r="L286" s="245" t="s">
        <v>149</v>
      </c>
      <c r="N286" s="245" t="s">
        <v>153</v>
      </c>
      <c r="P286" s="245" t="s">
        <v>149</v>
      </c>
      <c r="Q286" s="245" t="s">
        <v>149</v>
      </c>
      <c r="R286" s="245" t="s">
        <v>153</v>
      </c>
      <c r="T286" s="245" t="s">
        <v>151</v>
      </c>
      <c r="V286" s="245" t="s">
        <v>151</v>
      </c>
      <c r="W286" s="245" t="s">
        <v>153</v>
      </c>
      <c r="X286" s="245" t="s">
        <v>151</v>
      </c>
      <c r="AT286" s="245" t="s">
        <v>143</v>
      </c>
    </row>
    <row r="287" spans="1:65" s="245" customFormat="1" ht="13.8" x14ac:dyDescent="0.25">
      <c r="A287" s="245">
        <v>427350</v>
      </c>
      <c r="B287" s="245" t="s">
        <v>143</v>
      </c>
      <c r="E287" s="245" t="s">
        <v>153</v>
      </c>
      <c r="I287" s="245" t="s">
        <v>149</v>
      </c>
      <c r="J287" s="245" t="s">
        <v>149</v>
      </c>
      <c r="K287" s="245" t="s">
        <v>149</v>
      </c>
      <c r="L287" s="245" t="s">
        <v>149</v>
      </c>
      <c r="M287" s="245" t="s">
        <v>149</v>
      </c>
      <c r="N287" s="245" t="s">
        <v>149</v>
      </c>
      <c r="O287" s="245" t="s">
        <v>149</v>
      </c>
      <c r="P287" s="245" t="s">
        <v>149</v>
      </c>
      <c r="Q287" s="245" t="s">
        <v>149</v>
      </c>
      <c r="R287" s="245" t="s">
        <v>149</v>
      </c>
      <c r="S287" s="245" t="s">
        <v>149</v>
      </c>
      <c r="T287" s="245" t="s">
        <v>149</v>
      </c>
      <c r="U287" s="245" t="s">
        <v>149</v>
      </c>
      <c r="V287" s="245" t="s">
        <v>149</v>
      </c>
      <c r="W287" s="245" t="s">
        <v>149</v>
      </c>
      <c r="X287" s="245" t="s">
        <v>149</v>
      </c>
      <c r="AT287" s="245" t="s">
        <v>143</v>
      </c>
      <c r="BM287" s="237"/>
    </row>
    <row r="288" spans="1:65" s="245" customFormat="1" ht="13.8" x14ac:dyDescent="0.25">
      <c r="A288" s="245">
        <v>427358</v>
      </c>
      <c r="B288" s="245" t="s">
        <v>143</v>
      </c>
      <c r="G288" s="245" t="s">
        <v>153</v>
      </c>
      <c r="L288" s="245" t="s">
        <v>153</v>
      </c>
      <c r="N288" s="245" t="s">
        <v>149</v>
      </c>
      <c r="O288" s="245" t="s">
        <v>153</v>
      </c>
      <c r="P288" s="245" t="s">
        <v>149</v>
      </c>
      <c r="Q288" s="245" t="s">
        <v>153</v>
      </c>
      <c r="U288" s="245" t="s">
        <v>149</v>
      </c>
      <c r="V288" s="245" t="s">
        <v>149</v>
      </c>
      <c r="W288" s="245" t="s">
        <v>149</v>
      </c>
      <c r="X288" s="245" t="s">
        <v>149</v>
      </c>
      <c r="AT288" s="245" t="s">
        <v>143</v>
      </c>
    </row>
    <row r="289" spans="1:65" s="245" customFormat="1" ht="13.8" x14ac:dyDescent="0.25">
      <c r="A289" s="245">
        <v>427363</v>
      </c>
      <c r="B289" s="245" t="s">
        <v>143</v>
      </c>
      <c r="L289" s="245" t="s">
        <v>1632</v>
      </c>
      <c r="N289" s="245" t="s">
        <v>1632</v>
      </c>
      <c r="P289" s="245" t="s">
        <v>1632</v>
      </c>
      <c r="Q289" s="245" t="s">
        <v>1632</v>
      </c>
      <c r="R289" s="245" t="s">
        <v>1632</v>
      </c>
      <c r="S289" s="245" t="s">
        <v>1632</v>
      </c>
      <c r="T289" s="245" t="s">
        <v>1632</v>
      </c>
      <c r="U289" s="245" t="s">
        <v>1632</v>
      </c>
      <c r="V289" s="245" t="s">
        <v>1632</v>
      </c>
      <c r="W289" s="245" t="s">
        <v>1632</v>
      </c>
      <c r="X289" s="245" t="s">
        <v>1632</v>
      </c>
      <c r="AS289" s="245" t="s">
        <v>1643</v>
      </c>
      <c r="AT289" s="245" t="s">
        <v>143</v>
      </c>
    </row>
    <row r="290" spans="1:65" s="245" customFormat="1" ht="13.8" x14ac:dyDescent="0.25">
      <c r="A290" s="245">
        <v>427367</v>
      </c>
      <c r="B290" s="245" t="s">
        <v>143</v>
      </c>
      <c r="G290" s="245" t="s">
        <v>151</v>
      </c>
      <c r="H290" s="245" t="s">
        <v>153</v>
      </c>
      <c r="L290" s="245" t="s">
        <v>153</v>
      </c>
      <c r="P290" s="245" t="s">
        <v>151</v>
      </c>
      <c r="R290" s="245" t="s">
        <v>151</v>
      </c>
      <c r="S290" s="245" t="s">
        <v>153</v>
      </c>
      <c r="V290" s="245" t="s">
        <v>153</v>
      </c>
      <c r="W290" s="245" t="s">
        <v>153</v>
      </c>
      <c r="AT290" s="245" t="s">
        <v>143</v>
      </c>
    </row>
    <row r="291" spans="1:65" s="245" customFormat="1" ht="13.8" x14ac:dyDescent="0.25">
      <c r="A291" s="245">
        <v>427370</v>
      </c>
      <c r="B291" s="245" t="s">
        <v>143</v>
      </c>
      <c r="F291" s="245" t="s">
        <v>151</v>
      </c>
      <c r="I291" s="245" t="s">
        <v>149</v>
      </c>
      <c r="N291" s="245" t="s">
        <v>151</v>
      </c>
      <c r="O291" s="245" t="s">
        <v>149</v>
      </c>
      <c r="P291" s="245" t="s">
        <v>151</v>
      </c>
      <c r="Q291" s="245" t="s">
        <v>149</v>
      </c>
      <c r="R291" s="245" t="s">
        <v>151</v>
      </c>
      <c r="T291" s="245" t="s">
        <v>149</v>
      </c>
      <c r="U291" s="245" t="s">
        <v>149</v>
      </c>
      <c r="V291" s="245" t="s">
        <v>149</v>
      </c>
      <c r="AT291" s="245" t="s">
        <v>143</v>
      </c>
    </row>
    <row r="292" spans="1:65" s="245" customFormat="1" ht="13.8" x14ac:dyDescent="0.25">
      <c r="A292" s="245">
        <v>427385</v>
      </c>
      <c r="B292" s="245" t="s">
        <v>143</v>
      </c>
      <c r="L292" s="245" t="s">
        <v>1632</v>
      </c>
      <c r="P292" s="245" t="s">
        <v>1632</v>
      </c>
      <c r="Q292" s="245" t="s">
        <v>1632</v>
      </c>
      <c r="R292" s="245" t="s">
        <v>1632</v>
      </c>
      <c r="S292" s="245" t="s">
        <v>1632</v>
      </c>
      <c r="V292" s="245" t="s">
        <v>1632</v>
      </c>
      <c r="W292" s="245" t="s">
        <v>1632</v>
      </c>
      <c r="AS292" s="245" t="s">
        <v>1643</v>
      </c>
      <c r="AT292" s="245" t="s">
        <v>143</v>
      </c>
    </row>
    <row r="293" spans="1:65" s="245" customFormat="1" ht="13.8" x14ac:dyDescent="0.25">
      <c r="A293" s="245">
        <v>427406</v>
      </c>
      <c r="B293" s="245" t="s">
        <v>143</v>
      </c>
      <c r="I293" s="245" t="s">
        <v>149</v>
      </c>
      <c r="J293" s="245" t="s">
        <v>149</v>
      </c>
      <c r="K293" s="245" t="s">
        <v>153</v>
      </c>
      <c r="L293" s="245" t="s">
        <v>151</v>
      </c>
      <c r="M293" s="245" t="s">
        <v>151</v>
      </c>
      <c r="N293" s="245" t="s">
        <v>149</v>
      </c>
      <c r="O293" s="245" t="s">
        <v>149</v>
      </c>
      <c r="P293" s="245" t="s">
        <v>149</v>
      </c>
      <c r="Q293" s="245" t="s">
        <v>149</v>
      </c>
      <c r="R293" s="245" t="s">
        <v>149</v>
      </c>
      <c r="S293" s="245" t="s">
        <v>149</v>
      </c>
      <c r="T293" s="245" t="s">
        <v>149</v>
      </c>
      <c r="U293" s="245" t="s">
        <v>149</v>
      </c>
      <c r="V293" s="245" t="s">
        <v>149</v>
      </c>
      <c r="W293" s="245" t="s">
        <v>149</v>
      </c>
      <c r="X293" s="245" t="s">
        <v>149</v>
      </c>
      <c r="AT293" s="245" t="s">
        <v>143</v>
      </c>
      <c r="BM293" s="237"/>
    </row>
    <row r="294" spans="1:65" s="245" customFormat="1" ht="13.8" x14ac:dyDescent="0.25">
      <c r="A294" s="245">
        <v>427408</v>
      </c>
      <c r="B294" s="245" t="s">
        <v>143</v>
      </c>
      <c r="F294" s="245" t="s">
        <v>1632</v>
      </c>
      <c r="G294" s="245" t="s">
        <v>1632</v>
      </c>
      <c r="K294" s="245" t="s">
        <v>1632</v>
      </c>
      <c r="M294" s="245" t="s">
        <v>1632</v>
      </c>
      <c r="N294" s="245" t="s">
        <v>1632</v>
      </c>
      <c r="Q294" s="245" t="s">
        <v>1632</v>
      </c>
      <c r="T294" s="245" t="s">
        <v>1632</v>
      </c>
      <c r="U294" s="245" t="s">
        <v>1632</v>
      </c>
      <c r="V294" s="245" t="s">
        <v>1632</v>
      </c>
      <c r="W294" s="245" t="s">
        <v>1632</v>
      </c>
      <c r="X294" s="245" t="s">
        <v>1632</v>
      </c>
      <c r="AS294" s="245" t="s">
        <v>1643</v>
      </c>
      <c r="AT294" s="245" t="s">
        <v>143</v>
      </c>
    </row>
    <row r="295" spans="1:65" s="245" customFormat="1" ht="13.8" x14ac:dyDescent="0.25">
      <c r="A295" s="245">
        <v>427424</v>
      </c>
      <c r="B295" s="245" t="s">
        <v>143</v>
      </c>
      <c r="E295" s="245" t="s">
        <v>153</v>
      </c>
      <c r="F295" s="245" t="s">
        <v>153</v>
      </c>
      <c r="G295" s="245" t="s">
        <v>153</v>
      </c>
      <c r="I295" s="245" t="s">
        <v>153</v>
      </c>
      <c r="K295" s="245" t="s">
        <v>153</v>
      </c>
      <c r="L295" s="245" t="s">
        <v>151</v>
      </c>
      <c r="N295" s="245" t="s">
        <v>149</v>
      </c>
      <c r="O295" s="245" t="s">
        <v>149</v>
      </c>
      <c r="P295" s="245" t="s">
        <v>149</v>
      </c>
      <c r="Q295" s="245" t="s">
        <v>149</v>
      </c>
      <c r="R295" s="245" t="s">
        <v>149</v>
      </c>
      <c r="S295" s="245" t="s">
        <v>149</v>
      </c>
      <c r="T295" s="245" t="s">
        <v>149</v>
      </c>
      <c r="U295" s="245" t="s">
        <v>149</v>
      </c>
      <c r="V295" s="245" t="s">
        <v>149</v>
      </c>
      <c r="W295" s="245" t="s">
        <v>149</v>
      </c>
      <c r="X295" s="245" t="s">
        <v>149</v>
      </c>
      <c r="AT295" s="245" t="s">
        <v>143</v>
      </c>
      <c r="BM295" s="237"/>
    </row>
    <row r="296" spans="1:65" s="245" customFormat="1" ht="13.8" x14ac:dyDescent="0.25">
      <c r="A296" s="245">
        <v>427445</v>
      </c>
      <c r="B296" s="245" t="s">
        <v>143</v>
      </c>
      <c r="C296" s="245" t="s">
        <v>153</v>
      </c>
      <c r="H296" s="245" t="s">
        <v>153</v>
      </c>
      <c r="L296" s="245" t="s">
        <v>151</v>
      </c>
      <c r="M296" s="245" t="s">
        <v>153</v>
      </c>
      <c r="N296" s="245" t="s">
        <v>153</v>
      </c>
      <c r="O296" s="245" t="s">
        <v>153</v>
      </c>
      <c r="P296" s="245" t="s">
        <v>151</v>
      </c>
      <c r="Q296" s="245" t="s">
        <v>151</v>
      </c>
      <c r="R296" s="245" t="s">
        <v>149</v>
      </c>
      <c r="S296" s="245" t="s">
        <v>151</v>
      </c>
      <c r="T296" s="245" t="s">
        <v>149</v>
      </c>
      <c r="U296" s="245" t="s">
        <v>149</v>
      </c>
      <c r="V296" s="245" t="s">
        <v>149</v>
      </c>
      <c r="W296" s="245" t="s">
        <v>149</v>
      </c>
      <c r="X296" s="245" t="s">
        <v>151</v>
      </c>
      <c r="AT296" s="245" t="s">
        <v>143</v>
      </c>
      <c r="BM296" s="237"/>
    </row>
    <row r="297" spans="1:65" s="245" customFormat="1" ht="13.8" x14ac:dyDescent="0.25">
      <c r="A297" s="245">
        <v>427451</v>
      </c>
      <c r="B297" s="245" t="s">
        <v>143</v>
      </c>
      <c r="E297" s="245" t="s">
        <v>153</v>
      </c>
      <c r="F297" s="245" t="s">
        <v>153</v>
      </c>
      <c r="J297" s="245" t="s">
        <v>153</v>
      </c>
      <c r="K297" s="245" t="s">
        <v>151</v>
      </c>
      <c r="L297" s="245" t="s">
        <v>153</v>
      </c>
      <c r="M297" s="245" t="s">
        <v>151</v>
      </c>
      <c r="N297" s="245" t="s">
        <v>149</v>
      </c>
      <c r="O297" s="245" t="s">
        <v>149</v>
      </c>
      <c r="P297" s="245" t="s">
        <v>149</v>
      </c>
      <c r="Q297" s="245" t="s">
        <v>149</v>
      </c>
      <c r="R297" s="245" t="s">
        <v>149</v>
      </c>
      <c r="S297" s="245" t="s">
        <v>149</v>
      </c>
      <c r="T297" s="245" t="s">
        <v>149</v>
      </c>
      <c r="U297" s="245" t="s">
        <v>149</v>
      </c>
      <c r="V297" s="245" t="s">
        <v>149</v>
      </c>
      <c r="W297" s="245" t="s">
        <v>149</v>
      </c>
      <c r="X297" s="245" t="s">
        <v>149</v>
      </c>
      <c r="AT297" s="245" t="s">
        <v>143</v>
      </c>
      <c r="BM297" s="237"/>
    </row>
    <row r="298" spans="1:65" s="245" customFormat="1" ht="13.8" x14ac:dyDescent="0.25">
      <c r="A298" s="245">
        <v>427452</v>
      </c>
      <c r="B298" s="245" t="s">
        <v>143</v>
      </c>
      <c r="G298" s="245" t="s">
        <v>1632</v>
      </c>
      <c r="H298" s="245" t="s">
        <v>1632</v>
      </c>
      <c r="K298" s="245" t="s">
        <v>1632</v>
      </c>
      <c r="L298" s="245" t="s">
        <v>1632</v>
      </c>
      <c r="O298" s="245" t="s">
        <v>1632</v>
      </c>
      <c r="P298" s="245" t="s">
        <v>1632</v>
      </c>
      <c r="R298" s="245" t="s">
        <v>1632</v>
      </c>
      <c r="S298" s="245" t="s">
        <v>1632</v>
      </c>
      <c r="U298" s="245" t="s">
        <v>1632</v>
      </c>
      <c r="V298" s="245" t="s">
        <v>1632</v>
      </c>
      <c r="W298" s="245" t="s">
        <v>1632</v>
      </c>
      <c r="AS298" s="245" t="s">
        <v>1643</v>
      </c>
      <c r="AT298" s="245" t="s">
        <v>143</v>
      </c>
    </row>
    <row r="299" spans="1:65" s="245" customFormat="1" ht="13.8" x14ac:dyDescent="0.25">
      <c r="A299" s="245">
        <v>427472</v>
      </c>
      <c r="B299" s="245" t="s">
        <v>143</v>
      </c>
      <c r="C299" s="245" t="s">
        <v>153</v>
      </c>
      <c r="I299" s="245" t="s">
        <v>153</v>
      </c>
      <c r="K299" s="245" t="s">
        <v>153</v>
      </c>
      <c r="L299" s="245" t="s">
        <v>153</v>
      </c>
      <c r="M299" s="245" t="s">
        <v>153</v>
      </c>
      <c r="N299" s="245" t="s">
        <v>149</v>
      </c>
      <c r="O299" s="245" t="s">
        <v>149</v>
      </c>
      <c r="P299" s="245" t="s">
        <v>149</v>
      </c>
      <c r="Q299" s="245" t="s">
        <v>149</v>
      </c>
      <c r="R299" s="245" t="s">
        <v>149</v>
      </c>
      <c r="S299" s="245" t="s">
        <v>149</v>
      </c>
      <c r="T299" s="245" t="s">
        <v>149</v>
      </c>
      <c r="U299" s="245" t="s">
        <v>149</v>
      </c>
      <c r="V299" s="245" t="s">
        <v>149</v>
      </c>
      <c r="W299" s="245" t="s">
        <v>149</v>
      </c>
      <c r="X299" s="245" t="s">
        <v>149</v>
      </c>
      <c r="AT299" s="245" t="s">
        <v>143</v>
      </c>
      <c r="BM299" s="237"/>
    </row>
    <row r="300" spans="1:65" s="245" customFormat="1" ht="13.8" x14ac:dyDescent="0.25">
      <c r="A300" s="245">
        <v>427477</v>
      </c>
      <c r="B300" s="245" t="s">
        <v>143</v>
      </c>
      <c r="G300" s="245" t="s">
        <v>153</v>
      </c>
      <c r="H300" s="245" t="s">
        <v>153</v>
      </c>
      <c r="K300" s="245" t="s">
        <v>153</v>
      </c>
      <c r="L300" s="245" t="s">
        <v>153</v>
      </c>
      <c r="M300" s="245" t="s">
        <v>153</v>
      </c>
      <c r="N300" s="245" t="s">
        <v>149</v>
      </c>
      <c r="O300" s="245" t="s">
        <v>149</v>
      </c>
      <c r="P300" s="245" t="s">
        <v>149</v>
      </c>
      <c r="Q300" s="245" t="s">
        <v>149</v>
      </c>
      <c r="R300" s="245" t="s">
        <v>149</v>
      </c>
      <c r="S300" s="245" t="s">
        <v>149</v>
      </c>
      <c r="T300" s="245" t="s">
        <v>149</v>
      </c>
      <c r="U300" s="245" t="s">
        <v>149</v>
      </c>
      <c r="V300" s="245" t="s">
        <v>149</v>
      </c>
      <c r="W300" s="245" t="s">
        <v>149</v>
      </c>
      <c r="X300" s="245" t="s">
        <v>149</v>
      </c>
      <c r="AT300" s="245" t="s">
        <v>143</v>
      </c>
      <c r="BM300" s="237"/>
    </row>
    <row r="301" spans="1:65" s="245" customFormat="1" ht="13.8" x14ac:dyDescent="0.25">
      <c r="A301" s="245">
        <v>427481</v>
      </c>
      <c r="B301" s="245" t="s">
        <v>143</v>
      </c>
      <c r="H301" s="245" t="s">
        <v>1632</v>
      </c>
      <c r="K301" s="245" t="s">
        <v>1632</v>
      </c>
      <c r="L301" s="245" t="s">
        <v>1632</v>
      </c>
      <c r="Q301" s="245" t="s">
        <v>1632</v>
      </c>
      <c r="R301" s="245" t="s">
        <v>1632</v>
      </c>
      <c r="S301" s="245" t="s">
        <v>1632</v>
      </c>
      <c r="V301" s="245" t="s">
        <v>1632</v>
      </c>
      <c r="AS301" s="245" t="s">
        <v>1643</v>
      </c>
      <c r="AT301" s="245" t="s">
        <v>143</v>
      </c>
    </row>
    <row r="302" spans="1:65" s="245" customFormat="1" ht="13.8" x14ac:dyDescent="0.25">
      <c r="A302" s="245">
        <v>427483</v>
      </c>
      <c r="B302" s="245" t="s">
        <v>143</v>
      </c>
      <c r="F302" s="245" t="s">
        <v>153</v>
      </c>
      <c r="G302" s="245" t="s">
        <v>153</v>
      </c>
      <c r="L302" s="245" t="s">
        <v>153</v>
      </c>
      <c r="M302" s="245" t="s">
        <v>153</v>
      </c>
      <c r="N302" s="245" t="s">
        <v>153</v>
      </c>
      <c r="O302" s="245" t="s">
        <v>153</v>
      </c>
      <c r="P302" s="245" t="s">
        <v>153</v>
      </c>
      <c r="Q302" s="245" t="s">
        <v>153</v>
      </c>
      <c r="R302" s="245" t="s">
        <v>153</v>
      </c>
      <c r="S302" s="245" t="s">
        <v>153</v>
      </c>
      <c r="T302" s="245" t="s">
        <v>151</v>
      </c>
      <c r="U302" s="245" t="s">
        <v>151</v>
      </c>
      <c r="V302" s="245" t="s">
        <v>151</v>
      </c>
      <c r="W302" s="245" t="s">
        <v>151</v>
      </c>
      <c r="X302" s="245" t="s">
        <v>151</v>
      </c>
      <c r="AT302" s="245" t="s">
        <v>143</v>
      </c>
      <c r="BM302" s="237"/>
    </row>
    <row r="303" spans="1:65" s="245" customFormat="1" ht="13.8" x14ac:dyDescent="0.25">
      <c r="A303" s="245">
        <v>427497</v>
      </c>
      <c r="B303" s="245" t="s">
        <v>143</v>
      </c>
      <c r="J303" s="245" t="s">
        <v>1632</v>
      </c>
      <c r="K303" s="245" t="s">
        <v>1632</v>
      </c>
      <c r="L303" s="245" t="s">
        <v>1632</v>
      </c>
      <c r="O303" s="245" t="s">
        <v>1632</v>
      </c>
      <c r="P303" s="245" t="s">
        <v>1632</v>
      </c>
      <c r="Q303" s="245" t="s">
        <v>1632</v>
      </c>
      <c r="R303" s="245" t="s">
        <v>1632</v>
      </c>
      <c r="T303" s="245" t="s">
        <v>1632</v>
      </c>
      <c r="U303" s="245" t="s">
        <v>1632</v>
      </c>
      <c r="V303" s="245" t="s">
        <v>1632</v>
      </c>
      <c r="W303" s="245" t="s">
        <v>1632</v>
      </c>
      <c r="X303" s="245" t="s">
        <v>1632</v>
      </c>
      <c r="AS303" s="245" t="s">
        <v>1643</v>
      </c>
      <c r="AT303" s="245" t="s">
        <v>143</v>
      </c>
    </row>
    <row r="304" spans="1:65" s="245" customFormat="1" ht="13.8" x14ac:dyDescent="0.25">
      <c r="A304" s="245">
        <v>427505</v>
      </c>
      <c r="B304" s="245" t="s">
        <v>143</v>
      </c>
      <c r="E304" s="245" t="s">
        <v>153</v>
      </c>
      <c r="G304" s="245" t="s">
        <v>153</v>
      </c>
      <c r="H304" s="245" t="s">
        <v>153</v>
      </c>
      <c r="K304" s="245" t="s">
        <v>153</v>
      </c>
      <c r="L304" s="245" t="s">
        <v>149</v>
      </c>
      <c r="M304" s="245" t="s">
        <v>153</v>
      </c>
      <c r="N304" s="245" t="s">
        <v>149</v>
      </c>
      <c r="O304" s="245" t="s">
        <v>149</v>
      </c>
      <c r="P304" s="245" t="s">
        <v>149</v>
      </c>
      <c r="Q304" s="245" t="s">
        <v>149</v>
      </c>
      <c r="R304" s="245" t="s">
        <v>149</v>
      </c>
      <c r="S304" s="245" t="s">
        <v>149</v>
      </c>
      <c r="T304" s="245" t="s">
        <v>149</v>
      </c>
      <c r="U304" s="245" t="s">
        <v>149</v>
      </c>
      <c r="V304" s="245" t="s">
        <v>149</v>
      </c>
      <c r="W304" s="245" t="s">
        <v>149</v>
      </c>
      <c r="X304" s="245" t="s">
        <v>149</v>
      </c>
      <c r="AT304" s="245" t="s">
        <v>143</v>
      </c>
      <c r="BM304" s="237"/>
    </row>
    <row r="305" spans="1:65" s="245" customFormat="1" ht="13.8" x14ac:dyDescent="0.25">
      <c r="A305" s="245">
        <v>427508</v>
      </c>
      <c r="B305" s="245" t="s">
        <v>143</v>
      </c>
      <c r="C305" s="245" t="s">
        <v>153</v>
      </c>
      <c r="G305" s="245" t="s">
        <v>153</v>
      </c>
      <c r="I305" s="245" t="s">
        <v>153</v>
      </c>
      <c r="K305" s="245" t="s">
        <v>153</v>
      </c>
      <c r="L305" s="245" t="s">
        <v>149</v>
      </c>
      <c r="N305" s="245" t="s">
        <v>149</v>
      </c>
      <c r="O305" s="245" t="s">
        <v>149</v>
      </c>
      <c r="P305" s="245" t="s">
        <v>149</v>
      </c>
      <c r="Q305" s="245" t="s">
        <v>149</v>
      </c>
      <c r="R305" s="245" t="s">
        <v>149</v>
      </c>
      <c r="S305" s="245" t="s">
        <v>149</v>
      </c>
      <c r="T305" s="245" t="s">
        <v>149</v>
      </c>
      <c r="U305" s="245" t="s">
        <v>149</v>
      </c>
      <c r="V305" s="245" t="s">
        <v>149</v>
      </c>
      <c r="W305" s="245" t="s">
        <v>149</v>
      </c>
      <c r="X305" s="245" t="s">
        <v>149</v>
      </c>
      <c r="AT305" s="245" t="s">
        <v>143</v>
      </c>
      <c r="BM305" s="237"/>
    </row>
    <row r="306" spans="1:65" s="245" customFormat="1" ht="13.8" x14ac:dyDescent="0.25">
      <c r="A306" s="245">
        <v>427513</v>
      </c>
      <c r="B306" s="245" t="s">
        <v>143</v>
      </c>
      <c r="G306" s="245" t="s">
        <v>153</v>
      </c>
      <c r="I306" s="245" t="s">
        <v>151</v>
      </c>
      <c r="L306" s="245" t="s">
        <v>153</v>
      </c>
      <c r="M306" s="245" t="s">
        <v>151</v>
      </c>
      <c r="P306" s="245" t="s">
        <v>151</v>
      </c>
      <c r="Q306" s="245" t="s">
        <v>153</v>
      </c>
      <c r="R306" s="245" t="s">
        <v>149</v>
      </c>
      <c r="S306" s="245" t="s">
        <v>149</v>
      </c>
      <c r="U306" s="245" t="s">
        <v>153</v>
      </c>
      <c r="V306" s="245" t="s">
        <v>153</v>
      </c>
      <c r="X306" s="245" t="s">
        <v>149</v>
      </c>
      <c r="AT306" s="245" t="s">
        <v>143</v>
      </c>
    </row>
    <row r="307" spans="1:65" s="245" customFormat="1" ht="13.8" x14ac:dyDescent="0.25">
      <c r="A307" s="245">
        <v>427531</v>
      </c>
      <c r="B307" s="245" t="s">
        <v>143</v>
      </c>
      <c r="D307" s="245" t="s">
        <v>153</v>
      </c>
      <c r="G307" s="245" t="s">
        <v>153</v>
      </c>
      <c r="H307" s="245" t="s">
        <v>149</v>
      </c>
      <c r="K307" s="245" t="s">
        <v>151</v>
      </c>
      <c r="L307" s="245" t="s">
        <v>149</v>
      </c>
      <c r="M307" s="245" t="s">
        <v>151</v>
      </c>
      <c r="N307" s="245" t="s">
        <v>149</v>
      </c>
      <c r="O307" s="245" t="s">
        <v>149</v>
      </c>
      <c r="P307" s="245" t="s">
        <v>149</v>
      </c>
      <c r="Q307" s="245" t="s">
        <v>149</v>
      </c>
      <c r="R307" s="245" t="s">
        <v>149</v>
      </c>
      <c r="S307" s="245" t="s">
        <v>149</v>
      </c>
      <c r="T307" s="245" t="s">
        <v>149</v>
      </c>
      <c r="U307" s="245" t="s">
        <v>149</v>
      </c>
      <c r="V307" s="245" t="s">
        <v>149</v>
      </c>
      <c r="W307" s="245" t="s">
        <v>149</v>
      </c>
      <c r="X307" s="245" t="s">
        <v>149</v>
      </c>
      <c r="AT307" s="245" t="s">
        <v>143</v>
      </c>
      <c r="BM307" s="237"/>
    </row>
    <row r="308" spans="1:65" s="245" customFormat="1" ht="13.8" x14ac:dyDescent="0.25">
      <c r="A308" s="245">
        <v>427539</v>
      </c>
      <c r="B308" s="245" t="s">
        <v>143</v>
      </c>
      <c r="I308" s="245" t="s">
        <v>1632</v>
      </c>
      <c r="L308" s="245" t="s">
        <v>1632</v>
      </c>
      <c r="N308" s="245" t="s">
        <v>1632</v>
      </c>
      <c r="O308" s="245" t="s">
        <v>1632</v>
      </c>
      <c r="P308" s="245" t="s">
        <v>1632</v>
      </c>
      <c r="R308" s="245" t="s">
        <v>1632</v>
      </c>
      <c r="S308" s="245" t="s">
        <v>1632</v>
      </c>
      <c r="T308" s="245" t="s">
        <v>1632</v>
      </c>
      <c r="W308" s="245" t="s">
        <v>1632</v>
      </c>
      <c r="AS308" s="245" t="s">
        <v>1643</v>
      </c>
      <c r="AT308" s="245" t="s">
        <v>143</v>
      </c>
    </row>
    <row r="309" spans="1:65" s="245" customFormat="1" ht="13.8" x14ac:dyDescent="0.25">
      <c r="A309" s="245">
        <v>427542</v>
      </c>
      <c r="B309" s="245" t="s">
        <v>832</v>
      </c>
      <c r="C309" s="245" t="s">
        <v>1632</v>
      </c>
      <c r="I309" s="245" t="s">
        <v>1632</v>
      </c>
      <c r="L309" s="245" t="s">
        <v>1632</v>
      </c>
      <c r="M309" s="245" t="s">
        <v>1632</v>
      </c>
      <c r="N309" s="245" t="s">
        <v>1632</v>
      </c>
      <c r="O309" s="245" t="s">
        <v>1632</v>
      </c>
      <c r="P309" s="245" t="s">
        <v>1632</v>
      </c>
      <c r="Q309" s="245" t="s">
        <v>1632</v>
      </c>
      <c r="R309" s="245" t="s">
        <v>1632</v>
      </c>
      <c r="S309" s="245" t="s">
        <v>1632</v>
      </c>
      <c r="AS309" s="245" t="s">
        <v>720</v>
      </c>
      <c r="AT309" s="245" t="s">
        <v>111</v>
      </c>
    </row>
    <row r="310" spans="1:65" s="245" customFormat="1" ht="13.8" x14ac:dyDescent="0.25">
      <c r="A310" s="245">
        <v>427545</v>
      </c>
      <c r="B310" s="245" t="s">
        <v>143</v>
      </c>
      <c r="L310" s="245" t="s">
        <v>153</v>
      </c>
      <c r="M310" s="245" t="s">
        <v>153</v>
      </c>
      <c r="P310" s="245" t="s">
        <v>151</v>
      </c>
      <c r="Q310" s="245" t="s">
        <v>151</v>
      </c>
      <c r="R310" s="245" t="s">
        <v>151</v>
      </c>
      <c r="S310" s="245" t="s">
        <v>151</v>
      </c>
      <c r="U310" s="245" t="s">
        <v>151</v>
      </c>
      <c r="V310" s="245" t="s">
        <v>151</v>
      </c>
      <c r="W310" s="245" t="s">
        <v>151</v>
      </c>
      <c r="X310" s="245" t="s">
        <v>151</v>
      </c>
      <c r="AT310" s="245" t="s">
        <v>143</v>
      </c>
    </row>
    <row r="311" spans="1:65" s="245" customFormat="1" ht="13.8" x14ac:dyDescent="0.25">
      <c r="A311" s="245">
        <v>427546</v>
      </c>
      <c r="B311" s="245" t="s">
        <v>143</v>
      </c>
      <c r="L311" s="245" t="s">
        <v>153</v>
      </c>
      <c r="M311" s="245" t="s">
        <v>153</v>
      </c>
      <c r="P311" s="245" t="s">
        <v>153</v>
      </c>
      <c r="Q311" s="245" t="s">
        <v>153</v>
      </c>
      <c r="R311" s="245" t="s">
        <v>153</v>
      </c>
      <c r="S311" s="245" t="s">
        <v>153</v>
      </c>
      <c r="T311" s="245" t="s">
        <v>151</v>
      </c>
      <c r="U311" s="245" t="s">
        <v>151</v>
      </c>
      <c r="V311" s="245" t="s">
        <v>151</v>
      </c>
      <c r="W311" s="245" t="s">
        <v>151</v>
      </c>
      <c r="X311" s="245" t="s">
        <v>151</v>
      </c>
      <c r="AT311" s="245" t="s">
        <v>143</v>
      </c>
    </row>
    <row r="312" spans="1:65" s="245" customFormat="1" ht="13.8" x14ac:dyDescent="0.25">
      <c r="A312" s="245">
        <v>427552</v>
      </c>
      <c r="B312" s="245" t="s">
        <v>143</v>
      </c>
      <c r="G312" s="245" t="s">
        <v>153</v>
      </c>
      <c r="H312" s="245" t="s">
        <v>153</v>
      </c>
      <c r="J312" s="245" t="s">
        <v>153</v>
      </c>
      <c r="K312" s="245" t="s">
        <v>153</v>
      </c>
      <c r="P312" s="245" t="s">
        <v>153</v>
      </c>
      <c r="Q312" s="245" t="s">
        <v>151</v>
      </c>
      <c r="S312" s="245" t="s">
        <v>151</v>
      </c>
      <c r="U312" s="245" t="s">
        <v>153</v>
      </c>
      <c r="V312" s="245" t="s">
        <v>151</v>
      </c>
      <c r="W312" s="245" t="s">
        <v>153</v>
      </c>
      <c r="X312" s="245" t="s">
        <v>153</v>
      </c>
      <c r="AT312" s="245" t="s">
        <v>143</v>
      </c>
    </row>
    <row r="313" spans="1:65" s="245" customFormat="1" ht="13.8" x14ac:dyDescent="0.25">
      <c r="A313" s="245">
        <v>427556</v>
      </c>
      <c r="B313" s="245" t="s">
        <v>143</v>
      </c>
      <c r="E313" s="245" t="s">
        <v>153</v>
      </c>
      <c r="L313" s="245" t="s">
        <v>153</v>
      </c>
      <c r="N313" s="245" t="s">
        <v>149</v>
      </c>
      <c r="O313" s="245" t="s">
        <v>149</v>
      </c>
      <c r="P313" s="245" t="s">
        <v>149</v>
      </c>
      <c r="Q313" s="245" t="s">
        <v>151</v>
      </c>
      <c r="R313" s="245" t="s">
        <v>149</v>
      </c>
      <c r="T313" s="245" t="s">
        <v>149</v>
      </c>
      <c r="U313" s="245" t="s">
        <v>151</v>
      </c>
      <c r="V313" s="245" t="s">
        <v>149</v>
      </c>
      <c r="X313" s="245" t="s">
        <v>149</v>
      </c>
      <c r="AT313" s="245" t="s">
        <v>143</v>
      </c>
    </row>
    <row r="314" spans="1:65" s="245" customFormat="1" ht="13.8" x14ac:dyDescent="0.25">
      <c r="A314" s="245">
        <v>427558</v>
      </c>
      <c r="B314" s="245" t="s">
        <v>143</v>
      </c>
      <c r="H314" s="245" t="s">
        <v>1632</v>
      </c>
      <c r="K314" s="245" t="s">
        <v>1632</v>
      </c>
      <c r="L314" s="245" t="s">
        <v>1632</v>
      </c>
      <c r="N314" s="245" t="s">
        <v>1632</v>
      </c>
      <c r="O314" s="245" t="s">
        <v>1632</v>
      </c>
      <c r="P314" s="245" t="s">
        <v>1632</v>
      </c>
      <c r="Q314" s="245" t="s">
        <v>1632</v>
      </c>
      <c r="R314" s="245" t="s">
        <v>1632</v>
      </c>
      <c r="S314" s="245" t="s">
        <v>1632</v>
      </c>
      <c r="T314" s="245" t="s">
        <v>1632</v>
      </c>
      <c r="U314" s="245" t="s">
        <v>1632</v>
      </c>
      <c r="V314" s="245" t="s">
        <v>1632</v>
      </c>
      <c r="W314" s="245" t="s">
        <v>1632</v>
      </c>
      <c r="X314" s="245" t="s">
        <v>1632</v>
      </c>
      <c r="AS314" s="245" t="s">
        <v>1643</v>
      </c>
      <c r="AT314" s="245" t="s">
        <v>143</v>
      </c>
      <c r="BM314" s="237"/>
    </row>
    <row r="315" spans="1:65" s="245" customFormat="1" ht="13.8" x14ac:dyDescent="0.25">
      <c r="A315" s="245">
        <v>427570</v>
      </c>
      <c r="B315" s="245" t="s">
        <v>143</v>
      </c>
      <c r="D315" s="245" t="s">
        <v>1632</v>
      </c>
      <c r="H315" s="245" t="s">
        <v>1632</v>
      </c>
      <c r="L315" s="245" t="s">
        <v>1632</v>
      </c>
      <c r="M315" s="245" t="s">
        <v>1632</v>
      </c>
      <c r="N315" s="245" t="s">
        <v>1632</v>
      </c>
      <c r="O315" s="245" t="s">
        <v>1632</v>
      </c>
      <c r="P315" s="245" t="s">
        <v>1632</v>
      </c>
      <c r="R315" s="245" t="s">
        <v>1632</v>
      </c>
      <c r="S315" s="245" t="s">
        <v>1632</v>
      </c>
      <c r="T315" s="245" t="s">
        <v>1632</v>
      </c>
      <c r="U315" s="245" t="s">
        <v>1632</v>
      </c>
      <c r="V315" s="245" t="s">
        <v>1632</v>
      </c>
      <c r="W315" s="245" t="s">
        <v>1632</v>
      </c>
      <c r="X315" s="245" t="s">
        <v>1632</v>
      </c>
      <c r="AS315" s="245" t="s">
        <v>1643</v>
      </c>
      <c r="AT315" s="245" t="s">
        <v>143</v>
      </c>
      <c r="BM315" s="237"/>
    </row>
    <row r="316" spans="1:65" s="245" customFormat="1" ht="13.8" x14ac:dyDescent="0.25">
      <c r="A316" s="245">
        <v>427573</v>
      </c>
      <c r="B316" s="245" t="s">
        <v>143</v>
      </c>
      <c r="D316" s="245" t="s">
        <v>153</v>
      </c>
      <c r="I316" s="245" t="s">
        <v>153</v>
      </c>
      <c r="M316" s="245" t="s">
        <v>153</v>
      </c>
      <c r="N316" s="245" t="s">
        <v>151</v>
      </c>
      <c r="O316" s="245" t="s">
        <v>151</v>
      </c>
      <c r="P316" s="245" t="s">
        <v>149</v>
      </c>
      <c r="Q316" s="245" t="s">
        <v>151</v>
      </c>
      <c r="R316" s="245" t="s">
        <v>149</v>
      </c>
      <c r="T316" s="245" t="s">
        <v>151</v>
      </c>
      <c r="U316" s="245" t="s">
        <v>149</v>
      </c>
      <c r="V316" s="245" t="s">
        <v>149</v>
      </c>
      <c r="W316" s="245" t="s">
        <v>149</v>
      </c>
      <c r="X316" s="245" t="s">
        <v>149</v>
      </c>
      <c r="AT316" s="245" t="s">
        <v>143</v>
      </c>
    </row>
    <row r="317" spans="1:65" s="245" customFormat="1" ht="13.8" x14ac:dyDescent="0.25">
      <c r="A317" s="245">
        <v>427577</v>
      </c>
      <c r="B317" s="245" t="s">
        <v>143</v>
      </c>
      <c r="E317" s="245" t="s">
        <v>153</v>
      </c>
      <c r="F317" s="245" t="s">
        <v>153</v>
      </c>
      <c r="G317" s="245" t="s">
        <v>153</v>
      </c>
      <c r="L317" s="245" t="s">
        <v>153</v>
      </c>
      <c r="M317" s="245" t="s">
        <v>151</v>
      </c>
      <c r="O317" s="245" t="s">
        <v>153</v>
      </c>
      <c r="P317" s="245" t="s">
        <v>153</v>
      </c>
      <c r="Q317" s="245" t="s">
        <v>153</v>
      </c>
      <c r="R317" s="245" t="s">
        <v>153</v>
      </c>
      <c r="S317" s="245" t="s">
        <v>153</v>
      </c>
      <c r="T317" s="245" t="s">
        <v>153</v>
      </c>
      <c r="U317" s="245" t="s">
        <v>153</v>
      </c>
      <c r="W317" s="245" t="s">
        <v>153</v>
      </c>
      <c r="AT317" s="245" t="s">
        <v>143</v>
      </c>
    </row>
    <row r="318" spans="1:65" s="245" customFormat="1" ht="13.8" x14ac:dyDescent="0.25">
      <c r="A318" s="245">
        <v>427578</v>
      </c>
      <c r="B318" s="245" t="s">
        <v>143</v>
      </c>
      <c r="C318" s="245" t="s">
        <v>1632</v>
      </c>
      <c r="N318" s="245" t="s">
        <v>1632</v>
      </c>
      <c r="O318" s="245" t="s">
        <v>1632</v>
      </c>
      <c r="P318" s="245" t="s">
        <v>1632</v>
      </c>
      <c r="R318" s="245" t="s">
        <v>1632</v>
      </c>
      <c r="W318" s="245" t="s">
        <v>1632</v>
      </c>
      <c r="AS318" s="245" t="s">
        <v>1643</v>
      </c>
      <c r="AT318" s="245" t="s">
        <v>143</v>
      </c>
    </row>
    <row r="319" spans="1:65" s="245" customFormat="1" ht="13.8" x14ac:dyDescent="0.25">
      <c r="A319" s="245">
        <v>427581</v>
      </c>
      <c r="B319" s="245" t="s">
        <v>143</v>
      </c>
      <c r="E319" s="245" t="s">
        <v>153</v>
      </c>
      <c r="H319" s="245" t="s">
        <v>153</v>
      </c>
      <c r="K319" s="245" t="s">
        <v>153</v>
      </c>
      <c r="L319" s="245" t="s">
        <v>149</v>
      </c>
      <c r="P319" s="245" t="s">
        <v>153</v>
      </c>
      <c r="Q319" s="245" t="s">
        <v>151</v>
      </c>
      <c r="R319" s="245" t="s">
        <v>149</v>
      </c>
      <c r="S319" s="245" t="s">
        <v>153</v>
      </c>
      <c r="U319" s="245" t="s">
        <v>153</v>
      </c>
      <c r="V319" s="245" t="s">
        <v>153</v>
      </c>
      <c r="W319" s="245" t="s">
        <v>151</v>
      </c>
      <c r="AT319" s="245" t="s">
        <v>143</v>
      </c>
    </row>
    <row r="320" spans="1:65" s="245" customFormat="1" ht="13.8" x14ac:dyDescent="0.25">
      <c r="A320" s="245">
        <v>427583</v>
      </c>
      <c r="B320" s="245" t="s">
        <v>143</v>
      </c>
      <c r="H320" s="245" t="s">
        <v>1632</v>
      </c>
      <c r="P320" s="245" t="s">
        <v>1632</v>
      </c>
      <c r="Q320" s="245" t="s">
        <v>1632</v>
      </c>
      <c r="S320" s="245" t="s">
        <v>1632</v>
      </c>
      <c r="U320" s="245" t="s">
        <v>1632</v>
      </c>
      <c r="V320" s="245" t="s">
        <v>1632</v>
      </c>
      <c r="X320" s="245" t="s">
        <v>1632</v>
      </c>
      <c r="AS320" s="245" t="s">
        <v>1643</v>
      </c>
      <c r="AT320" s="245" t="s">
        <v>143</v>
      </c>
    </row>
    <row r="321" spans="1:65" s="245" customFormat="1" ht="13.8" x14ac:dyDescent="0.25">
      <c r="A321" s="245">
        <v>427587</v>
      </c>
      <c r="B321" s="245" t="s">
        <v>143</v>
      </c>
      <c r="G321" s="245" t="s">
        <v>151</v>
      </c>
      <c r="H321" s="245" t="s">
        <v>151</v>
      </c>
      <c r="K321" s="245" t="s">
        <v>149</v>
      </c>
      <c r="M321" s="245" t="s">
        <v>149</v>
      </c>
      <c r="N321" s="245" t="s">
        <v>151</v>
      </c>
      <c r="P321" s="245" t="s">
        <v>151</v>
      </c>
      <c r="Q321" s="245" t="s">
        <v>149</v>
      </c>
      <c r="R321" s="245" t="s">
        <v>149</v>
      </c>
      <c r="S321" s="245" t="s">
        <v>149</v>
      </c>
      <c r="T321" s="245" t="s">
        <v>149</v>
      </c>
      <c r="U321" s="245" t="s">
        <v>149</v>
      </c>
      <c r="V321" s="245" t="s">
        <v>149</v>
      </c>
      <c r="W321" s="245" t="s">
        <v>149</v>
      </c>
      <c r="X321" s="245" t="s">
        <v>149</v>
      </c>
      <c r="AT321" s="245" t="s">
        <v>143</v>
      </c>
      <c r="BM321" s="237"/>
    </row>
    <row r="322" spans="1:65" s="245" customFormat="1" ht="13.8" x14ac:dyDescent="0.25">
      <c r="A322" s="245">
        <v>427588</v>
      </c>
      <c r="B322" s="245" t="s">
        <v>143</v>
      </c>
      <c r="D322" s="245" t="s">
        <v>153</v>
      </c>
      <c r="I322" s="245" t="s">
        <v>153</v>
      </c>
      <c r="L322" s="245" t="s">
        <v>153</v>
      </c>
      <c r="M322" s="245" t="s">
        <v>153</v>
      </c>
      <c r="N322" s="245" t="s">
        <v>151</v>
      </c>
      <c r="O322" s="245" t="s">
        <v>153</v>
      </c>
      <c r="P322" s="245" t="s">
        <v>153</v>
      </c>
      <c r="Q322" s="245" t="s">
        <v>153</v>
      </c>
      <c r="R322" s="245" t="s">
        <v>151</v>
      </c>
      <c r="S322" s="245" t="s">
        <v>151</v>
      </c>
      <c r="T322" s="245" t="s">
        <v>149</v>
      </c>
      <c r="U322" s="245" t="s">
        <v>149</v>
      </c>
      <c r="V322" s="245" t="s">
        <v>149</v>
      </c>
      <c r="W322" s="245" t="s">
        <v>149</v>
      </c>
      <c r="X322" s="245" t="s">
        <v>149</v>
      </c>
      <c r="AT322" s="245" t="s">
        <v>143</v>
      </c>
      <c r="BM322" s="237"/>
    </row>
    <row r="323" spans="1:65" s="245" customFormat="1" ht="13.8" x14ac:dyDescent="0.25">
      <c r="A323" s="245">
        <v>427596</v>
      </c>
      <c r="B323" s="245" t="s">
        <v>143</v>
      </c>
      <c r="D323" s="245" t="s">
        <v>1632</v>
      </c>
      <c r="P323" s="245" t="s">
        <v>1632</v>
      </c>
      <c r="Q323" s="245" t="s">
        <v>1632</v>
      </c>
      <c r="T323" s="245" t="s">
        <v>1632</v>
      </c>
      <c r="U323" s="245" t="s">
        <v>1632</v>
      </c>
      <c r="V323" s="245" t="s">
        <v>1632</v>
      </c>
      <c r="W323" s="245" t="s">
        <v>1632</v>
      </c>
      <c r="X323" s="245" t="s">
        <v>1632</v>
      </c>
      <c r="AS323" s="245" t="s">
        <v>1643</v>
      </c>
      <c r="AT323" s="245" t="s">
        <v>143</v>
      </c>
    </row>
    <row r="324" spans="1:65" s="245" customFormat="1" ht="13.8" x14ac:dyDescent="0.25">
      <c r="A324" s="245">
        <v>427598</v>
      </c>
      <c r="B324" s="245" t="s">
        <v>143</v>
      </c>
      <c r="F324" s="245" t="s">
        <v>1632</v>
      </c>
      <c r="G324" s="245" t="s">
        <v>1632</v>
      </c>
      <c r="L324" s="245" t="s">
        <v>1632</v>
      </c>
      <c r="N324" s="245" t="s">
        <v>1632</v>
      </c>
      <c r="O324" s="245" t="s">
        <v>1632</v>
      </c>
      <c r="P324" s="245" t="s">
        <v>1632</v>
      </c>
      <c r="Q324" s="245" t="s">
        <v>1632</v>
      </c>
      <c r="R324" s="245" t="s">
        <v>1632</v>
      </c>
      <c r="S324" s="245" t="s">
        <v>1632</v>
      </c>
      <c r="T324" s="245" t="s">
        <v>1632</v>
      </c>
      <c r="U324" s="245" t="s">
        <v>1632</v>
      </c>
      <c r="V324" s="245" t="s">
        <v>1632</v>
      </c>
      <c r="W324" s="245" t="s">
        <v>1632</v>
      </c>
      <c r="X324" s="245" t="s">
        <v>1632</v>
      </c>
      <c r="AS324" s="245" t="s">
        <v>733</v>
      </c>
      <c r="AT324" s="245" t="s">
        <v>832</v>
      </c>
      <c r="BM324" s="237"/>
    </row>
    <row r="325" spans="1:65" s="245" customFormat="1" ht="13.8" x14ac:dyDescent="0.25">
      <c r="A325" s="245">
        <v>427612</v>
      </c>
      <c r="B325" s="245" t="s">
        <v>143</v>
      </c>
      <c r="F325" s="245" t="s">
        <v>149</v>
      </c>
      <c r="J325" s="245" t="s">
        <v>151</v>
      </c>
      <c r="K325" s="245" t="s">
        <v>151</v>
      </c>
      <c r="L325" s="245" t="s">
        <v>149</v>
      </c>
      <c r="N325" s="245" t="s">
        <v>153</v>
      </c>
      <c r="P325" s="245" t="s">
        <v>153</v>
      </c>
      <c r="R325" s="245" t="s">
        <v>153</v>
      </c>
      <c r="T325" s="245" t="s">
        <v>153</v>
      </c>
      <c r="V325" s="245" t="s">
        <v>151</v>
      </c>
      <c r="W325" s="245" t="s">
        <v>151</v>
      </c>
      <c r="X325" s="245" t="s">
        <v>149</v>
      </c>
      <c r="AT325" s="245" t="s">
        <v>143</v>
      </c>
    </row>
    <row r="326" spans="1:65" s="245" customFormat="1" ht="13.8" x14ac:dyDescent="0.25">
      <c r="A326" s="245">
        <v>427621</v>
      </c>
      <c r="B326" s="245" t="s">
        <v>143</v>
      </c>
      <c r="K326" s="245" t="s">
        <v>1632</v>
      </c>
      <c r="L326" s="245" t="s">
        <v>1632</v>
      </c>
      <c r="M326" s="245" t="s">
        <v>1632</v>
      </c>
      <c r="O326" s="245" t="s">
        <v>1632</v>
      </c>
      <c r="P326" s="245" t="s">
        <v>1632</v>
      </c>
      <c r="Q326" s="245" t="s">
        <v>1632</v>
      </c>
      <c r="R326" s="245" t="s">
        <v>1632</v>
      </c>
      <c r="S326" s="245" t="s">
        <v>1632</v>
      </c>
      <c r="T326" s="245" t="s">
        <v>1632</v>
      </c>
      <c r="U326" s="245" t="s">
        <v>1632</v>
      </c>
      <c r="V326" s="245" t="s">
        <v>1632</v>
      </c>
      <c r="W326" s="245" t="s">
        <v>1632</v>
      </c>
      <c r="X326" s="245" t="s">
        <v>1632</v>
      </c>
      <c r="AS326" s="245" t="s">
        <v>1643</v>
      </c>
      <c r="AT326" s="245" t="s">
        <v>143</v>
      </c>
    </row>
    <row r="327" spans="1:65" s="245" customFormat="1" ht="13.8" x14ac:dyDescent="0.25">
      <c r="A327" s="245">
        <v>427622</v>
      </c>
      <c r="B327" s="245" t="s">
        <v>143</v>
      </c>
      <c r="L327" s="245" t="s">
        <v>1632</v>
      </c>
      <c r="N327" s="245" t="s">
        <v>1632</v>
      </c>
      <c r="O327" s="245" t="s">
        <v>1632</v>
      </c>
      <c r="P327" s="245" t="s">
        <v>1632</v>
      </c>
      <c r="Q327" s="245" t="s">
        <v>1632</v>
      </c>
      <c r="R327" s="245" t="s">
        <v>1632</v>
      </c>
      <c r="S327" s="245" t="s">
        <v>1632</v>
      </c>
      <c r="T327" s="245" t="s">
        <v>1632</v>
      </c>
      <c r="U327" s="245" t="s">
        <v>1632</v>
      </c>
      <c r="V327" s="245" t="s">
        <v>1632</v>
      </c>
      <c r="W327" s="245" t="s">
        <v>1632</v>
      </c>
      <c r="X327" s="245" t="s">
        <v>1632</v>
      </c>
      <c r="AS327" s="245" t="s">
        <v>1643</v>
      </c>
      <c r="AT327" s="245" t="s">
        <v>143</v>
      </c>
    </row>
    <row r="328" spans="1:65" s="245" customFormat="1" ht="13.8" x14ac:dyDescent="0.25">
      <c r="A328" s="245">
        <v>427633</v>
      </c>
      <c r="B328" s="245" t="s">
        <v>143</v>
      </c>
      <c r="E328" s="245" t="s">
        <v>1632</v>
      </c>
      <c r="F328" s="245" t="s">
        <v>1632</v>
      </c>
      <c r="K328" s="245" t="s">
        <v>1632</v>
      </c>
      <c r="O328" s="245" t="s">
        <v>1632</v>
      </c>
      <c r="R328" s="245" t="s">
        <v>1632</v>
      </c>
      <c r="U328" s="245" t="s">
        <v>1632</v>
      </c>
      <c r="V328" s="245" t="s">
        <v>1632</v>
      </c>
      <c r="W328" s="245" t="s">
        <v>1632</v>
      </c>
      <c r="AS328" s="245" t="s">
        <v>1643</v>
      </c>
      <c r="AT328" s="245" t="s">
        <v>143</v>
      </c>
    </row>
    <row r="329" spans="1:65" s="245" customFormat="1" ht="13.8" x14ac:dyDescent="0.25">
      <c r="A329" s="245">
        <v>427637</v>
      </c>
      <c r="B329" s="245" t="s">
        <v>143</v>
      </c>
      <c r="I329" s="245" t="s">
        <v>1632</v>
      </c>
      <c r="J329" s="245" t="s">
        <v>1632</v>
      </c>
      <c r="N329" s="245" t="s">
        <v>1632</v>
      </c>
      <c r="P329" s="245" t="s">
        <v>1632</v>
      </c>
      <c r="Q329" s="245" t="s">
        <v>1632</v>
      </c>
      <c r="W329" s="245" t="s">
        <v>1632</v>
      </c>
      <c r="X329" s="245" t="s">
        <v>1632</v>
      </c>
      <c r="AS329" s="245" t="s">
        <v>1643</v>
      </c>
      <c r="AT329" s="245" t="s">
        <v>143</v>
      </c>
    </row>
    <row r="330" spans="1:65" s="245" customFormat="1" ht="13.8" x14ac:dyDescent="0.25">
      <c r="A330" s="245">
        <v>427646</v>
      </c>
      <c r="B330" s="245" t="s">
        <v>143</v>
      </c>
      <c r="G330" s="245" t="s">
        <v>153</v>
      </c>
      <c r="L330" s="245" t="s">
        <v>153</v>
      </c>
      <c r="P330" s="245" t="s">
        <v>153</v>
      </c>
      <c r="R330" s="245" t="s">
        <v>153</v>
      </c>
      <c r="S330" s="245" t="s">
        <v>153</v>
      </c>
      <c r="AT330" s="245" t="s">
        <v>143</v>
      </c>
    </row>
    <row r="331" spans="1:65" s="245" customFormat="1" ht="13.8" x14ac:dyDescent="0.25">
      <c r="A331" s="245">
        <v>427648</v>
      </c>
      <c r="B331" s="245" t="s">
        <v>143</v>
      </c>
      <c r="F331" s="245" t="s">
        <v>1632</v>
      </c>
      <c r="J331" s="245" t="s">
        <v>1632</v>
      </c>
      <c r="K331" s="245" t="s">
        <v>1632</v>
      </c>
      <c r="M331" s="245" t="s">
        <v>1632</v>
      </c>
      <c r="O331" s="245" t="s">
        <v>1632</v>
      </c>
      <c r="R331" s="245" t="s">
        <v>1632</v>
      </c>
      <c r="U331" s="245" t="s">
        <v>1632</v>
      </c>
      <c r="V331" s="245" t="s">
        <v>1632</v>
      </c>
      <c r="W331" s="245" t="s">
        <v>1632</v>
      </c>
      <c r="AS331" s="245" t="s">
        <v>1643</v>
      </c>
      <c r="AT331" s="245" t="s">
        <v>143</v>
      </c>
    </row>
    <row r="332" spans="1:65" s="245" customFormat="1" ht="13.8" x14ac:dyDescent="0.25">
      <c r="A332" s="245">
        <v>427666</v>
      </c>
      <c r="B332" s="245" t="s">
        <v>143</v>
      </c>
      <c r="D332" s="245" t="s">
        <v>153</v>
      </c>
      <c r="I332" s="245" t="s">
        <v>153</v>
      </c>
      <c r="O332" s="245" t="s">
        <v>153</v>
      </c>
      <c r="P332" s="245" t="s">
        <v>153</v>
      </c>
      <c r="Q332" s="245" t="s">
        <v>151</v>
      </c>
      <c r="R332" s="245" t="s">
        <v>153</v>
      </c>
      <c r="T332" s="245" t="s">
        <v>151</v>
      </c>
      <c r="U332" s="245" t="s">
        <v>151</v>
      </c>
      <c r="V332" s="245" t="s">
        <v>149</v>
      </c>
      <c r="W332" s="245" t="s">
        <v>151</v>
      </c>
      <c r="X332" s="245" t="s">
        <v>151</v>
      </c>
      <c r="AT332" s="245" t="s">
        <v>143</v>
      </c>
    </row>
    <row r="333" spans="1:65" s="245" customFormat="1" ht="13.8" x14ac:dyDescent="0.25">
      <c r="A333" s="245">
        <v>427668</v>
      </c>
      <c r="B333" s="245" t="s">
        <v>143</v>
      </c>
      <c r="L333" s="245" t="s">
        <v>1632</v>
      </c>
      <c r="O333" s="245" t="s">
        <v>1632</v>
      </c>
      <c r="P333" s="245" t="s">
        <v>1632</v>
      </c>
      <c r="Q333" s="245" t="s">
        <v>1632</v>
      </c>
      <c r="R333" s="245" t="s">
        <v>1632</v>
      </c>
      <c r="T333" s="245" t="s">
        <v>1632</v>
      </c>
      <c r="V333" s="245" t="s">
        <v>1632</v>
      </c>
      <c r="W333" s="245" t="s">
        <v>1632</v>
      </c>
      <c r="X333" s="245" t="s">
        <v>1632</v>
      </c>
      <c r="AS333" s="245" t="s">
        <v>1643</v>
      </c>
      <c r="AT333" s="245" t="s">
        <v>143</v>
      </c>
    </row>
    <row r="334" spans="1:65" s="245" customFormat="1" ht="13.8" x14ac:dyDescent="0.25">
      <c r="A334" s="245">
        <v>427686</v>
      </c>
      <c r="B334" s="245" t="s">
        <v>143</v>
      </c>
      <c r="L334" s="245" t="s">
        <v>1632</v>
      </c>
      <c r="M334" s="245" t="s">
        <v>1632</v>
      </c>
      <c r="N334" s="245" t="s">
        <v>1632</v>
      </c>
      <c r="P334" s="245" t="s">
        <v>1632</v>
      </c>
      <c r="Q334" s="245" t="s">
        <v>1632</v>
      </c>
      <c r="R334" s="245" t="s">
        <v>1632</v>
      </c>
      <c r="S334" s="245" t="s">
        <v>1632</v>
      </c>
      <c r="T334" s="245" t="s">
        <v>1632</v>
      </c>
      <c r="U334" s="245" t="s">
        <v>1632</v>
      </c>
      <c r="V334" s="245" t="s">
        <v>1632</v>
      </c>
      <c r="W334" s="245" t="s">
        <v>1632</v>
      </c>
      <c r="X334" s="245" t="s">
        <v>1632</v>
      </c>
      <c r="AS334" s="245" t="s">
        <v>1643</v>
      </c>
      <c r="AT334" s="245" t="s">
        <v>143</v>
      </c>
    </row>
    <row r="335" spans="1:65" s="245" customFormat="1" ht="13.8" x14ac:dyDescent="0.25">
      <c r="A335" s="245">
        <v>427703</v>
      </c>
      <c r="B335" s="245" t="s">
        <v>143</v>
      </c>
      <c r="C335" s="245" t="s">
        <v>1632</v>
      </c>
      <c r="G335" s="245" t="s">
        <v>1632</v>
      </c>
      <c r="I335" s="245" t="s">
        <v>1632</v>
      </c>
      <c r="J335" s="245" t="s">
        <v>1632</v>
      </c>
      <c r="N335" s="245" t="s">
        <v>1632</v>
      </c>
      <c r="O335" s="245" t="s">
        <v>1632</v>
      </c>
      <c r="P335" s="245" t="s">
        <v>1632</v>
      </c>
      <c r="Q335" s="245" t="s">
        <v>1632</v>
      </c>
      <c r="R335" s="245" t="s">
        <v>1632</v>
      </c>
      <c r="T335" s="245" t="s">
        <v>1632</v>
      </c>
      <c r="U335" s="245" t="s">
        <v>1632</v>
      </c>
      <c r="V335" s="245" t="s">
        <v>1632</v>
      </c>
      <c r="W335" s="245" t="s">
        <v>1632</v>
      </c>
      <c r="X335" s="245" t="s">
        <v>1632</v>
      </c>
      <c r="AS335" s="245" t="s">
        <v>1643</v>
      </c>
      <c r="AT335" s="245" t="s">
        <v>143</v>
      </c>
      <c r="BM335" s="237"/>
    </row>
    <row r="336" spans="1:65" s="245" customFormat="1" ht="13.8" x14ac:dyDescent="0.25">
      <c r="A336" s="245">
        <v>427725</v>
      </c>
      <c r="B336" s="245" t="s">
        <v>143</v>
      </c>
      <c r="E336" s="245" t="s">
        <v>153</v>
      </c>
      <c r="F336" s="245" t="s">
        <v>153</v>
      </c>
      <c r="H336" s="245" t="s">
        <v>153</v>
      </c>
      <c r="J336" s="245" t="s">
        <v>153</v>
      </c>
      <c r="L336" s="245" t="s">
        <v>149</v>
      </c>
      <c r="M336" s="245" t="s">
        <v>153</v>
      </c>
      <c r="N336" s="245" t="s">
        <v>153</v>
      </c>
      <c r="P336" s="245" t="s">
        <v>153</v>
      </c>
      <c r="Q336" s="245" t="s">
        <v>153</v>
      </c>
      <c r="R336" s="245" t="s">
        <v>151</v>
      </c>
      <c r="S336" s="245" t="s">
        <v>149</v>
      </c>
      <c r="T336" s="245" t="s">
        <v>151</v>
      </c>
      <c r="U336" s="245" t="s">
        <v>153</v>
      </c>
      <c r="V336" s="245" t="s">
        <v>151</v>
      </c>
      <c r="W336" s="245" t="s">
        <v>151</v>
      </c>
      <c r="X336" s="245" t="s">
        <v>149</v>
      </c>
      <c r="AT336" s="245" t="s">
        <v>143</v>
      </c>
      <c r="BM336" s="237"/>
    </row>
    <row r="337" spans="1:65" s="245" customFormat="1" ht="13.8" x14ac:dyDescent="0.25">
      <c r="A337" s="245">
        <v>427739</v>
      </c>
      <c r="B337" s="245" t="s">
        <v>143</v>
      </c>
      <c r="E337" s="245" t="s">
        <v>153</v>
      </c>
      <c r="F337" s="245" t="s">
        <v>153</v>
      </c>
      <c r="L337" s="245" t="s">
        <v>149</v>
      </c>
      <c r="P337" s="245" t="s">
        <v>153</v>
      </c>
      <c r="Q337" s="245" t="s">
        <v>151</v>
      </c>
      <c r="R337" s="245" t="s">
        <v>153</v>
      </c>
      <c r="S337" s="245" t="s">
        <v>153</v>
      </c>
      <c r="U337" s="245" t="s">
        <v>153</v>
      </c>
      <c r="V337" s="245" t="s">
        <v>151</v>
      </c>
      <c r="W337" s="245" t="s">
        <v>151</v>
      </c>
      <c r="AT337" s="245" t="s">
        <v>143</v>
      </c>
    </row>
    <row r="338" spans="1:65" s="245" customFormat="1" ht="13.8" x14ac:dyDescent="0.25">
      <c r="A338" s="245">
        <v>427740</v>
      </c>
      <c r="B338" s="245" t="s">
        <v>143</v>
      </c>
      <c r="D338" s="245" t="s">
        <v>153</v>
      </c>
      <c r="K338" s="245" t="s">
        <v>153</v>
      </c>
      <c r="L338" s="245" t="s">
        <v>151</v>
      </c>
      <c r="N338" s="245" t="s">
        <v>153</v>
      </c>
      <c r="P338" s="245" t="s">
        <v>153</v>
      </c>
      <c r="Q338" s="245" t="s">
        <v>153</v>
      </c>
      <c r="T338" s="245" t="s">
        <v>149</v>
      </c>
      <c r="U338" s="245" t="s">
        <v>153</v>
      </c>
      <c r="V338" s="245" t="s">
        <v>151</v>
      </c>
      <c r="W338" s="245" t="s">
        <v>151</v>
      </c>
      <c r="AT338" s="245" t="s">
        <v>143</v>
      </c>
    </row>
    <row r="339" spans="1:65" s="245" customFormat="1" ht="13.8" x14ac:dyDescent="0.25">
      <c r="A339" s="245">
        <v>427747</v>
      </c>
      <c r="B339" s="245" t="s">
        <v>143</v>
      </c>
      <c r="L339" s="245" t="s">
        <v>153</v>
      </c>
      <c r="N339" s="245" t="s">
        <v>151</v>
      </c>
      <c r="R339" s="245" t="s">
        <v>149</v>
      </c>
      <c r="T339" s="245" t="s">
        <v>149</v>
      </c>
      <c r="U339" s="245" t="s">
        <v>149</v>
      </c>
      <c r="V339" s="245" t="s">
        <v>149</v>
      </c>
      <c r="W339" s="245" t="s">
        <v>149</v>
      </c>
      <c r="X339" s="245" t="s">
        <v>149</v>
      </c>
      <c r="AT339" s="245" t="s">
        <v>832</v>
      </c>
    </row>
    <row r="340" spans="1:65" s="245" customFormat="1" ht="13.8" x14ac:dyDescent="0.25">
      <c r="A340" s="245">
        <v>427749</v>
      </c>
      <c r="B340" s="245" t="s">
        <v>143</v>
      </c>
      <c r="D340" s="245" t="s">
        <v>151</v>
      </c>
      <c r="E340" s="245" t="s">
        <v>153</v>
      </c>
      <c r="F340" s="245" t="s">
        <v>151</v>
      </c>
      <c r="J340" s="245" t="s">
        <v>149</v>
      </c>
      <c r="K340" s="245" t="s">
        <v>151</v>
      </c>
      <c r="M340" s="245" t="s">
        <v>149</v>
      </c>
      <c r="O340" s="245" t="s">
        <v>149</v>
      </c>
      <c r="R340" s="245" t="s">
        <v>149</v>
      </c>
      <c r="U340" s="245" t="s">
        <v>149</v>
      </c>
      <c r="V340" s="245" t="s">
        <v>149</v>
      </c>
      <c r="W340" s="245" t="s">
        <v>149</v>
      </c>
      <c r="AT340" s="245" t="s">
        <v>143</v>
      </c>
    </row>
    <row r="341" spans="1:65" s="245" customFormat="1" ht="13.8" x14ac:dyDescent="0.25">
      <c r="A341" s="245">
        <v>427753</v>
      </c>
      <c r="B341" s="245" t="s">
        <v>143</v>
      </c>
      <c r="G341" s="245" t="s">
        <v>151</v>
      </c>
      <c r="I341" s="245" t="s">
        <v>151</v>
      </c>
      <c r="J341" s="245" t="s">
        <v>153</v>
      </c>
      <c r="L341" s="245" t="s">
        <v>151</v>
      </c>
      <c r="N341" s="245" t="s">
        <v>149</v>
      </c>
      <c r="O341" s="245" t="s">
        <v>149</v>
      </c>
      <c r="P341" s="245" t="s">
        <v>149</v>
      </c>
      <c r="Q341" s="245" t="s">
        <v>149</v>
      </c>
      <c r="R341" s="245" t="s">
        <v>149</v>
      </c>
      <c r="S341" s="245" t="s">
        <v>149</v>
      </c>
      <c r="T341" s="245" t="s">
        <v>149</v>
      </c>
      <c r="U341" s="245" t="s">
        <v>149</v>
      </c>
      <c r="V341" s="245" t="s">
        <v>149</v>
      </c>
      <c r="W341" s="245" t="s">
        <v>149</v>
      </c>
      <c r="X341" s="245" t="s">
        <v>149</v>
      </c>
      <c r="AT341" s="245" t="s">
        <v>832</v>
      </c>
      <c r="BM341" s="237"/>
    </row>
    <row r="342" spans="1:65" s="245" customFormat="1" ht="13.8" x14ac:dyDescent="0.25">
      <c r="A342" s="245">
        <v>427755</v>
      </c>
      <c r="B342" s="245" t="s">
        <v>143</v>
      </c>
      <c r="I342" s="245" t="s">
        <v>153</v>
      </c>
      <c r="N342" s="245" t="s">
        <v>149</v>
      </c>
      <c r="R342" s="245" t="s">
        <v>149</v>
      </c>
      <c r="T342" s="245" t="s">
        <v>149</v>
      </c>
      <c r="V342" s="245" t="s">
        <v>153</v>
      </c>
      <c r="W342" s="245" t="s">
        <v>153</v>
      </c>
      <c r="X342" s="245" t="s">
        <v>153</v>
      </c>
      <c r="AT342" s="245" t="s">
        <v>143</v>
      </c>
    </row>
    <row r="343" spans="1:65" s="245" customFormat="1" ht="13.8" x14ac:dyDescent="0.25">
      <c r="A343" s="245">
        <v>427756</v>
      </c>
      <c r="B343" s="245" t="s">
        <v>143</v>
      </c>
      <c r="C343" s="245" t="s">
        <v>153</v>
      </c>
      <c r="I343" s="245" t="s">
        <v>151</v>
      </c>
      <c r="J343" s="245" t="s">
        <v>151</v>
      </c>
      <c r="L343" s="245" t="s">
        <v>151</v>
      </c>
      <c r="N343" s="245" t="s">
        <v>149</v>
      </c>
      <c r="O343" s="245" t="s">
        <v>149</v>
      </c>
      <c r="P343" s="245" t="s">
        <v>149</v>
      </c>
      <c r="Q343" s="245" t="s">
        <v>149</v>
      </c>
      <c r="R343" s="245" t="s">
        <v>149</v>
      </c>
      <c r="S343" s="245" t="s">
        <v>149</v>
      </c>
      <c r="T343" s="245" t="s">
        <v>149</v>
      </c>
      <c r="U343" s="245" t="s">
        <v>149</v>
      </c>
      <c r="V343" s="245" t="s">
        <v>149</v>
      </c>
      <c r="W343" s="245" t="s">
        <v>149</v>
      </c>
      <c r="X343" s="245" t="s">
        <v>149</v>
      </c>
      <c r="AT343" s="245" t="s">
        <v>143</v>
      </c>
      <c r="BM343" s="237"/>
    </row>
    <row r="344" spans="1:65" s="245" customFormat="1" ht="13.8" x14ac:dyDescent="0.25">
      <c r="A344" s="245">
        <v>427757</v>
      </c>
      <c r="B344" s="245" t="s">
        <v>143</v>
      </c>
      <c r="H344" s="245" t="s">
        <v>153</v>
      </c>
      <c r="K344" s="245" t="s">
        <v>151</v>
      </c>
      <c r="L344" s="245" t="s">
        <v>149</v>
      </c>
      <c r="M344" s="245" t="s">
        <v>151</v>
      </c>
      <c r="N344" s="245" t="s">
        <v>151</v>
      </c>
      <c r="O344" s="245" t="s">
        <v>149</v>
      </c>
      <c r="P344" s="245" t="s">
        <v>151</v>
      </c>
      <c r="Q344" s="245" t="s">
        <v>151</v>
      </c>
      <c r="R344" s="245" t="s">
        <v>151</v>
      </c>
      <c r="S344" s="245" t="s">
        <v>149</v>
      </c>
      <c r="T344" s="245" t="s">
        <v>149</v>
      </c>
      <c r="U344" s="245" t="s">
        <v>149</v>
      </c>
      <c r="V344" s="245" t="s">
        <v>149</v>
      </c>
      <c r="W344" s="245" t="s">
        <v>149</v>
      </c>
      <c r="X344" s="245" t="s">
        <v>149</v>
      </c>
      <c r="AT344" s="245" t="s">
        <v>143</v>
      </c>
      <c r="BM344" s="237"/>
    </row>
    <row r="345" spans="1:65" s="245" customFormat="1" ht="13.8" x14ac:dyDescent="0.25">
      <c r="A345" s="245">
        <v>427761</v>
      </c>
      <c r="B345" s="245" t="s">
        <v>143</v>
      </c>
      <c r="D345" s="245" t="s">
        <v>153</v>
      </c>
      <c r="G345" s="245" t="s">
        <v>153</v>
      </c>
      <c r="H345" s="245" t="s">
        <v>153</v>
      </c>
      <c r="L345" s="245" t="s">
        <v>153</v>
      </c>
      <c r="N345" s="245" t="s">
        <v>153</v>
      </c>
      <c r="O345" s="245" t="s">
        <v>153</v>
      </c>
      <c r="P345" s="245" t="s">
        <v>153</v>
      </c>
      <c r="Q345" s="245" t="s">
        <v>153</v>
      </c>
      <c r="R345" s="245" t="s">
        <v>153</v>
      </c>
      <c r="S345" s="245" t="s">
        <v>153</v>
      </c>
      <c r="T345" s="245" t="s">
        <v>151</v>
      </c>
      <c r="U345" s="245" t="s">
        <v>151</v>
      </c>
      <c r="V345" s="245" t="s">
        <v>151</v>
      </c>
      <c r="W345" s="245" t="s">
        <v>151</v>
      </c>
      <c r="X345" s="245" t="s">
        <v>151</v>
      </c>
      <c r="AT345" s="245" t="s">
        <v>143</v>
      </c>
      <c r="BM345" s="237"/>
    </row>
    <row r="346" spans="1:65" s="245" customFormat="1" ht="13.8" x14ac:dyDescent="0.25">
      <c r="A346" s="245">
        <v>427762</v>
      </c>
      <c r="B346" s="245" t="s">
        <v>143</v>
      </c>
      <c r="G346" s="245" t="s">
        <v>153</v>
      </c>
      <c r="L346" s="245" t="s">
        <v>153</v>
      </c>
      <c r="R346" s="245" t="s">
        <v>151</v>
      </c>
      <c r="S346" s="245" t="s">
        <v>151</v>
      </c>
      <c r="W346" s="245" t="s">
        <v>153</v>
      </c>
      <c r="AT346" s="245" t="s">
        <v>143</v>
      </c>
    </row>
    <row r="347" spans="1:65" s="245" customFormat="1" ht="13.8" x14ac:dyDescent="0.25">
      <c r="A347" s="245">
        <v>427768</v>
      </c>
      <c r="B347" s="245" t="s">
        <v>143</v>
      </c>
      <c r="L347" s="245" t="s">
        <v>153</v>
      </c>
      <c r="N347" s="245" t="s">
        <v>151</v>
      </c>
      <c r="O347" s="245" t="s">
        <v>151</v>
      </c>
      <c r="P347" s="245" t="s">
        <v>151</v>
      </c>
      <c r="Q347" s="245" t="s">
        <v>151</v>
      </c>
      <c r="R347" s="245" t="s">
        <v>151</v>
      </c>
      <c r="S347" s="245" t="s">
        <v>151</v>
      </c>
      <c r="T347" s="245" t="s">
        <v>149</v>
      </c>
      <c r="U347" s="245" t="s">
        <v>149</v>
      </c>
      <c r="V347" s="245" t="s">
        <v>149</v>
      </c>
      <c r="W347" s="245" t="s">
        <v>149</v>
      </c>
      <c r="X347" s="245" t="s">
        <v>149</v>
      </c>
      <c r="AT347" s="245" t="s">
        <v>143</v>
      </c>
    </row>
    <row r="348" spans="1:65" s="245" customFormat="1" ht="13.8" x14ac:dyDescent="0.25">
      <c r="A348" s="245">
        <v>427769</v>
      </c>
      <c r="B348" s="245" t="s">
        <v>143</v>
      </c>
      <c r="P348" s="245" t="s">
        <v>151</v>
      </c>
      <c r="T348" s="245" t="s">
        <v>153</v>
      </c>
      <c r="V348" s="245" t="s">
        <v>151</v>
      </c>
      <c r="W348" s="245" t="s">
        <v>151</v>
      </c>
      <c r="X348" s="245" t="s">
        <v>153</v>
      </c>
      <c r="AT348" s="245" t="s">
        <v>143</v>
      </c>
    </row>
    <row r="349" spans="1:65" s="245" customFormat="1" ht="13.8" x14ac:dyDescent="0.25">
      <c r="A349" s="245">
        <v>427771</v>
      </c>
      <c r="B349" s="245" t="s">
        <v>143</v>
      </c>
      <c r="G349" s="245" t="s">
        <v>153</v>
      </c>
      <c r="H349" s="245" t="s">
        <v>151</v>
      </c>
      <c r="J349" s="245" t="s">
        <v>151</v>
      </c>
      <c r="L349" s="245" t="s">
        <v>149</v>
      </c>
      <c r="M349" s="245" t="s">
        <v>149</v>
      </c>
      <c r="N349" s="245" t="s">
        <v>151</v>
      </c>
      <c r="Q349" s="245" t="s">
        <v>151</v>
      </c>
      <c r="R349" s="245" t="s">
        <v>149</v>
      </c>
      <c r="S349" s="245" t="s">
        <v>149</v>
      </c>
      <c r="T349" s="245" t="s">
        <v>149</v>
      </c>
      <c r="U349" s="245" t="s">
        <v>149</v>
      </c>
      <c r="V349" s="245" t="s">
        <v>149</v>
      </c>
      <c r="W349" s="245" t="s">
        <v>149</v>
      </c>
      <c r="X349" s="245" t="s">
        <v>149</v>
      </c>
      <c r="AT349" s="245" t="s">
        <v>143</v>
      </c>
      <c r="BM349" s="237"/>
    </row>
    <row r="350" spans="1:65" s="245" customFormat="1" ht="13.8" x14ac:dyDescent="0.25">
      <c r="A350" s="245">
        <v>427773</v>
      </c>
      <c r="B350" s="245" t="s">
        <v>143</v>
      </c>
      <c r="E350" s="245" t="s">
        <v>153</v>
      </c>
      <c r="L350" s="245" t="s">
        <v>151</v>
      </c>
      <c r="P350" s="245" t="s">
        <v>153</v>
      </c>
      <c r="Q350" s="245" t="s">
        <v>151</v>
      </c>
      <c r="R350" s="245" t="s">
        <v>149</v>
      </c>
      <c r="U350" s="245" t="s">
        <v>151</v>
      </c>
      <c r="W350" s="245" t="s">
        <v>149</v>
      </c>
      <c r="AT350" s="245" t="s">
        <v>143</v>
      </c>
    </row>
    <row r="351" spans="1:65" s="245" customFormat="1" ht="13.8" x14ac:dyDescent="0.25">
      <c r="A351" s="245">
        <v>427774</v>
      </c>
      <c r="B351" s="245" t="s">
        <v>143</v>
      </c>
      <c r="E351" s="245" t="s">
        <v>153</v>
      </c>
      <c r="P351" s="245" t="s">
        <v>153</v>
      </c>
      <c r="Q351" s="245" t="s">
        <v>153</v>
      </c>
      <c r="R351" s="245" t="s">
        <v>153</v>
      </c>
      <c r="U351" s="245" t="s">
        <v>153</v>
      </c>
      <c r="V351" s="245" t="s">
        <v>153</v>
      </c>
      <c r="AT351" s="245" t="s">
        <v>143</v>
      </c>
    </row>
    <row r="352" spans="1:65" s="245" customFormat="1" ht="13.8" x14ac:dyDescent="0.25">
      <c r="A352" s="245">
        <v>427776</v>
      </c>
      <c r="B352" s="245" t="s">
        <v>143</v>
      </c>
      <c r="I352" s="245" t="s">
        <v>151</v>
      </c>
      <c r="K352" s="245" t="s">
        <v>151</v>
      </c>
      <c r="N352" s="245" t="s">
        <v>151</v>
      </c>
      <c r="O352" s="245" t="s">
        <v>151</v>
      </c>
      <c r="P352" s="245" t="s">
        <v>151</v>
      </c>
      <c r="Q352" s="245" t="s">
        <v>151</v>
      </c>
      <c r="R352" s="245" t="s">
        <v>151</v>
      </c>
      <c r="S352" s="245" t="s">
        <v>151</v>
      </c>
      <c r="T352" s="245" t="s">
        <v>149</v>
      </c>
      <c r="U352" s="245" t="s">
        <v>149</v>
      </c>
      <c r="V352" s="245" t="s">
        <v>149</v>
      </c>
      <c r="W352" s="245" t="s">
        <v>149</v>
      </c>
      <c r="X352" s="245" t="s">
        <v>149</v>
      </c>
      <c r="AT352" s="245" t="s">
        <v>143</v>
      </c>
    </row>
    <row r="353" spans="1:65" s="245" customFormat="1" ht="13.8" x14ac:dyDescent="0.25">
      <c r="A353" s="245">
        <v>427778</v>
      </c>
      <c r="B353" s="245" t="s">
        <v>143</v>
      </c>
      <c r="G353" s="245" t="s">
        <v>1632</v>
      </c>
      <c r="I353" s="245" t="s">
        <v>1632</v>
      </c>
      <c r="K353" s="245" t="s">
        <v>1632</v>
      </c>
      <c r="L353" s="245" t="s">
        <v>1632</v>
      </c>
      <c r="N353" s="245" t="s">
        <v>1632</v>
      </c>
      <c r="O353" s="245" t="s">
        <v>1632</v>
      </c>
      <c r="P353" s="245" t="s">
        <v>1632</v>
      </c>
      <c r="R353" s="245" t="s">
        <v>1632</v>
      </c>
      <c r="T353" s="245" t="s">
        <v>1632</v>
      </c>
      <c r="AS353" s="245" t="s">
        <v>1643</v>
      </c>
      <c r="AT353" s="245" t="s">
        <v>143</v>
      </c>
    </row>
    <row r="354" spans="1:65" s="245" customFormat="1" ht="13.8" x14ac:dyDescent="0.25">
      <c r="A354" s="245">
        <v>427779</v>
      </c>
      <c r="B354" s="245" t="s">
        <v>143</v>
      </c>
      <c r="D354" s="245" t="s">
        <v>153</v>
      </c>
      <c r="H354" s="245" t="s">
        <v>153</v>
      </c>
      <c r="J354" s="245" t="s">
        <v>153</v>
      </c>
      <c r="K354" s="245" t="s">
        <v>151</v>
      </c>
      <c r="L354" s="245" t="s">
        <v>151</v>
      </c>
      <c r="N354" s="245" t="s">
        <v>151</v>
      </c>
      <c r="O354" s="245" t="s">
        <v>151</v>
      </c>
      <c r="P354" s="245" t="s">
        <v>151</v>
      </c>
      <c r="Q354" s="245" t="s">
        <v>149</v>
      </c>
      <c r="R354" s="245" t="s">
        <v>149</v>
      </c>
      <c r="S354" s="245" t="s">
        <v>149</v>
      </c>
      <c r="T354" s="245" t="s">
        <v>149</v>
      </c>
      <c r="U354" s="245" t="s">
        <v>149</v>
      </c>
      <c r="V354" s="245" t="s">
        <v>149</v>
      </c>
      <c r="W354" s="245" t="s">
        <v>149</v>
      </c>
      <c r="X354" s="245" t="s">
        <v>149</v>
      </c>
      <c r="AT354" s="245" t="s">
        <v>143</v>
      </c>
      <c r="BM354" s="237"/>
    </row>
    <row r="355" spans="1:65" s="245" customFormat="1" ht="13.8" x14ac:dyDescent="0.25">
      <c r="A355" s="245">
        <v>427782</v>
      </c>
      <c r="B355" s="245" t="s">
        <v>143</v>
      </c>
      <c r="H355" s="245" t="s">
        <v>153</v>
      </c>
      <c r="L355" s="245" t="s">
        <v>151</v>
      </c>
      <c r="M355" s="245" t="s">
        <v>153</v>
      </c>
      <c r="R355" s="245" t="s">
        <v>151</v>
      </c>
      <c r="S355" s="245" t="s">
        <v>151</v>
      </c>
      <c r="V355" s="245" t="s">
        <v>153</v>
      </c>
      <c r="X355" s="245" t="s">
        <v>153</v>
      </c>
      <c r="AT355" s="245" t="s">
        <v>143</v>
      </c>
    </row>
    <row r="356" spans="1:65" s="245" customFormat="1" ht="13.8" x14ac:dyDescent="0.25">
      <c r="A356" s="245">
        <v>427786</v>
      </c>
      <c r="B356" s="245" t="s">
        <v>143</v>
      </c>
      <c r="C356" s="245" t="s">
        <v>151</v>
      </c>
      <c r="I356" s="245" t="s">
        <v>151</v>
      </c>
      <c r="J356" s="245" t="s">
        <v>153</v>
      </c>
      <c r="K356" s="245" t="s">
        <v>153</v>
      </c>
      <c r="L356" s="245" t="s">
        <v>153</v>
      </c>
      <c r="M356" s="245" t="s">
        <v>153</v>
      </c>
      <c r="N356" s="245" t="s">
        <v>149</v>
      </c>
      <c r="O356" s="245" t="s">
        <v>149</v>
      </c>
      <c r="P356" s="245" t="s">
        <v>149</v>
      </c>
      <c r="Q356" s="245" t="s">
        <v>151</v>
      </c>
      <c r="R356" s="245" t="s">
        <v>149</v>
      </c>
      <c r="T356" s="245" t="s">
        <v>149</v>
      </c>
      <c r="U356" s="245" t="s">
        <v>149</v>
      </c>
      <c r="V356" s="245" t="s">
        <v>149</v>
      </c>
      <c r="W356" s="245" t="s">
        <v>149</v>
      </c>
      <c r="X356" s="245" t="s">
        <v>149</v>
      </c>
      <c r="AT356" s="245" t="s">
        <v>143</v>
      </c>
      <c r="BM356" s="237"/>
    </row>
    <row r="357" spans="1:65" s="245" customFormat="1" ht="13.8" x14ac:dyDescent="0.25">
      <c r="A357" s="245">
        <v>427792</v>
      </c>
      <c r="B357" s="245" t="s">
        <v>143</v>
      </c>
      <c r="D357" s="245" t="s">
        <v>151</v>
      </c>
      <c r="H357" s="245" t="s">
        <v>153</v>
      </c>
      <c r="J357" s="245" t="s">
        <v>151</v>
      </c>
      <c r="L357" s="245" t="s">
        <v>151</v>
      </c>
      <c r="N357" s="245" t="s">
        <v>151</v>
      </c>
      <c r="O357" s="245" t="s">
        <v>151</v>
      </c>
      <c r="P357" s="245" t="s">
        <v>151</v>
      </c>
      <c r="Q357" s="245" t="s">
        <v>151</v>
      </c>
      <c r="R357" s="245" t="s">
        <v>151</v>
      </c>
      <c r="S357" s="245" t="s">
        <v>151</v>
      </c>
      <c r="T357" s="245" t="s">
        <v>149</v>
      </c>
      <c r="U357" s="245" t="s">
        <v>149</v>
      </c>
      <c r="V357" s="245" t="s">
        <v>149</v>
      </c>
      <c r="W357" s="245" t="s">
        <v>149</v>
      </c>
      <c r="X357" s="245" t="s">
        <v>149</v>
      </c>
      <c r="AT357" s="245" t="s">
        <v>143</v>
      </c>
      <c r="BM357" s="237"/>
    </row>
    <row r="358" spans="1:65" s="245" customFormat="1" ht="13.8" x14ac:dyDescent="0.25">
      <c r="A358" s="245">
        <v>427813</v>
      </c>
      <c r="B358" s="245" t="s">
        <v>143</v>
      </c>
      <c r="C358" s="245" t="s">
        <v>151</v>
      </c>
      <c r="I358" s="245" t="s">
        <v>149</v>
      </c>
      <c r="M358" s="245" t="s">
        <v>153</v>
      </c>
      <c r="N358" s="245" t="s">
        <v>149</v>
      </c>
      <c r="O358" s="245" t="s">
        <v>151</v>
      </c>
      <c r="P358" s="245" t="s">
        <v>149</v>
      </c>
      <c r="Q358" s="245" t="s">
        <v>151</v>
      </c>
      <c r="R358" s="245" t="s">
        <v>151</v>
      </c>
      <c r="S358" s="245" t="s">
        <v>151</v>
      </c>
      <c r="T358" s="245" t="s">
        <v>149</v>
      </c>
      <c r="U358" s="245" t="s">
        <v>149</v>
      </c>
      <c r="V358" s="245" t="s">
        <v>151</v>
      </c>
      <c r="W358" s="245" t="s">
        <v>149</v>
      </c>
      <c r="X358" s="245" t="s">
        <v>151</v>
      </c>
      <c r="AT358" s="245" t="s">
        <v>143</v>
      </c>
      <c r="BM358" s="237"/>
    </row>
    <row r="359" spans="1:65" s="245" customFormat="1" ht="13.8" x14ac:dyDescent="0.25">
      <c r="A359" s="245">
        <v>427814</v>
      </c>
      <c r="B359" s="245" t="s">
        <v>143</v>
      </c>
      <c r="G359" s="245" t="s">
        <v>153</v>
      </c>
      <c r="L359" s="245" t="s">
        <v>153</v>
      </c>
      <c r="N359" s="245" t="s">
        <v>153</v>
      </c>
      <c r="Q359" s="245" t="s">
        <v>151</v>
      </c>
      <c r="R359" s="245" t="s">
        <v>153</v>
      </c>
      <c r="S359" s="245" t="s">
        <v>153</v>
      </c>
      <c r="T359" s="245" t="s">
        <v>151</v>
      </c>
      <c r="U359" s="245" t="s">
        <v>151</v>
      </c>
      <c r="V359" s="245" t="s">
        <v>149</v>
      </c>
      <c r="W359" s="245" t="s">
        <v>151</v>
      </c>
      <c r="X359" s="245" t="s">
        <v>151</v>
      </c>
      <c r="AT359" s="245" t="s">
        <v>143</v>
      </c>
    </row>
    <row r="360" spans="1:65" s="245" customFormat="1" ht="13.8" x14ac:dyDescent="0.25">
      <c r="A360" s="245">
        <v>427816</v>
      </c>
      <c r="B360" s="245" t="s">
        <v>832</v>
      </c>
      <c r="H360" s="245" t="s">
        <v>1632</v>
      </c>
      <c r="I360" s="245" t="s">
        <v>1632</v>
      </c>
      <c r="L360" s="245" t="s">
        <v>1632</v>
      </c>
      <c r="N360" s="245" t="s">
        <v>1632</v>
      </c>
      <c r="O360" s="245" t="s">
        <v>1632</v>
      </c>
      <c r="P360" s="245" t="s">
        <v>1632</v>
      </c>
      <c r="Q360" s="245" t="s">
        <v>1632</v>
      </c>
      <c r="R360" s="245" t="s">
        <v>1632</v>
      </c>
      <c r="S360" s="245" t="s">
        <v>1632</v>
      </c>
      <c r="AS360" s="245" t="s">
        <v>1634</v>
      </c>
      <c r="AT360" s="245" t="s">
        <v>111</v>
      </c>
    </row>
    <row r="361" spans="1:65" s="245" customFormat="1" ht="13.8" x14ac:dyDescent="0.25">
      <c r="A361" s="245">
        <v>427820</v>
      </c>
      <c r="B361" s="245" t="s">
        <v>143</v>
      </c>
      <c r="J361" s="245" t="s">
        <v>149</v>
      </c>
      <c r="K361" s="245" t="s">
        <v>149</v>
      </c>
      <c r="N361" s="245" t="s">
        <v>149</v>
      </c>
      <c r="O361" s="245" t="s">
        <v>149</v>
      </c>
      <c r="Q361" s="245" t="s">
        <v>149</v>
      </c>
      <c r="R361" s="245" t="s">
        <v>151</v>
      </c>
      <c r="S361" s="245" t="s">
        <v>149</v>
      </c>
      <c r="T361" s="245" t="s">
        <v>149</v>
      </c>
      <c r="U361" s="245" t="s">
        <v>149</v>
      </c>
      <c r="V361" s="245" t="s">
        <v>149</v>
      </c>
      <c r="W361" s="245" t="s">
        <v>149</v>
      </c>
      <c r="X361" s="245" t="s">
        <v>149</v>
      </c>
      <c r="AT361" s="245" t="s">
        <v>143</v>
      </c>
    </row>
    <row r="362" spans="1:65" s="245" customFormat="1" ht="13.8" x14ac:dyDescent="0.25">
      <c r="A362" s="245">
        <v>427821</v>
      </c>
      <c r="B362" s="245" t="s">
        <v>143</v>
      </c>
      <c r="G362" s="245" t="s">
        <v>153</v>
      </c>
      <c r="J362" s="245" t="s">
        <v>153</v>
      </c>
      <c r="N362" s="245" t="s">
        <v>151</v>
      </c>
      <c r="P362" s="245" t="s">
        <v>151</v>
      </c>
      <c r="Q362" s="245" t="s">
        <v>151</v>
      </c>
      <c r="T362" s="245" t="s">
        <v>149</v>
      </c>
      <c r="U362" s="245" t="s">
        <v>149</v>
      </c>
      <c r="V362" s="245" t="s">
        <v>149</v>
      </c>
      <c r="W362" s="245" t="s">
        <v>149</v>
      </c>
      <c r="X362" s="245" t="s">
        <v>149</v>
      </c>
      <c r="AT362" s="245" t="s">
        <v>832</v>
      </c>
    </row>
    <row r="363" spans="1:65" s="245" customFormat="1" ht="13.8" x14ac:dyDescent="0.25">
      <c r="A363" s="245">
        <v>427823</v>
      </c>
      <c r="B363" s="245" t="s">
        <v>143</v>
      </c>
      <c r="C363" s="245" t="s">
        <v>153</v>
      </c>
      <c r="I363" s="245" t="s">
        <v>149</v>
      </c>
      <c r="L363" s="245" t="s">
        <v>149</v>
      </c>
      <c r="T363" s="245" t="s">
        <v>149</v>
      </c>
      <c r="U363" s="245" t="s">
        <v>149</v>
      </c>
      <c r="V363" s="245" t="s">
        <v>149</v>
      </c>
      <c r="W363" s="245" t="s">
        <v>149</v>
      </c>
      <c r="X363" s="245" t="s">
        <v>149</v>
      </c>
      <c r="AT363" s="245" t="s">
        <v>832</v>
      </c>
    </row>
    <row r="364" spans="1:65" s="245" customFormat="1" ht="13.8" x14ac:dyDescent="0.25">
      <c r="A364" s="245">
        <v>427825</v>
      </c>
      <c r="B364" s="245" t="s">
        <v>143</v>
      </c>
      <c r="G364" s="245" t="s">
        <v>153</v>
      </c>
      <c r="I364" s="245" t="s">
        <v>153</v>
      </c>
      <c r="J364" s="245" t="s">
        <v>153</v>
      </c>
      <c r="K364" s="245" t="s">
        <v>153</v>
      </c>
      <c r="M364" s="245" t="s">
        <v>153</v>
      </c>
      <c r="N364" s="245" t="s">
        <v>151</v>
      </c>
      <c r="O364" s="245" t="s">
        <v>153</v>
      </c>
      <c r="P364" s="245" t="s">
        <v>151</v>
      </c>
      <c r="Q364" s="245" t="s">
        <v>151</v>
      </c>
      <c r="R364" s="245" t="s">
        <v>153</v>
      </c>
      <c r="T364" s="245" t="s">
        <v>153</v>
      </c>
      <c r="U364" s="245" t="s">
        <v>151</v>
      </c>
      <c r="V364" s="245" t="s">
        <v>149</v>
      </c>
      <c r="W364" s="245" t="s">
        <v>151</v>
      </c>
      <c r="X364" s="245" t="s">
        <v>153</v>
      </c>
      <c r="AT364" s="245" t="s">
        <v>143</v>
      </c>
      <c r="BM364" s="237"/>
    </row>
    <row r="365" spans="1:65" s="245" customFormat="1" ht="13.8" x14ac:dyDescent="0.25">
      <c r="A365" s="245">
        <v>427827</v>
      </c>
      <c r="B365" s="245" t="s">
        <v>143</v>
      </c>
      <c r="L365" s="245" t="s">
        <v>149</v>
      </c>
      <c r="N365" s="245" t="s">
        <v>149</v>
      </c>
      <c r="P365" s="245" t="s">
        <v>149</v>
      </c>
      <c r="Q365" s="245" t="s">
        <v>149</v>
      </c>
      <c r="R365" s="245" t="s">
        <v>149</v>
      </c>
      <c r="T365" s="245" t="s">
        <v>149</v>
      </c>
      <c r="U365" s="245" t="s">
        <v>149</v>
      </c>
      <c r="V365" s="245" t="s">
        <v>149</v>
      </c>
      <c r="W365" s="245" t="s">
        <v>149</v>
      </c>
      <c r="X365" s="245" t="s">
        <v>149</v>
      </c>
      <c r="AT365" s="245" t="s">
        <v>143</v>
      </c>
    </row>
    <row r="366" spans="1:65" s="245" customFormat="1" ht="13.8" x14ac:dyDescent="0.25">
      <c r="A366" s="245">
        <v>427840</v>
      </c>
      <c r="B366" s="245" t="s">
        <v>143</v>
      </c>
      <c r="E366" s="245" t="s">
        <v>153</v>
      </c>
      <c r="G366" s="245" t="s">
        <v>153</v>
      </c>
      <c r="J366" s="245" t="s">
        <v>151</v>
      </c>
      <c r="K366" s="245" t="s">
        <v>153</v>
      </c>
      <c r="L366" s="245" t="s">
        <v>149</v>
      </c>
      <c r="M366" s="245" t="s">
        <v>153</v>
      </c>
      <c r="O366" s="245" t="s">
        <v>151</v>
      </c>
      <c r="P366" s="245" t="s">
        <v>151</v>
      </c>
      <c r="Q366" s="245" t="s">
        <v>151</v>
      </c>
      <c r="R366" s="245" t="s">
        <v>149</v>
      </c>
      <c r="S366" s="245" t="s">
        <v>151</v>
      </c>
      <c r="T366" s="245" t="s">
        <v>149</v>
      </c>
      <c r="U366" s="245" t="s">
        <v>149</v>
      </c>
      <c r="V366" s="245" t="s">
        <v>149</v>
      </c>
      <c r="W366" s="245" t="s">
        <v>149</v>
      </c>
      <c r="X366" s="245" t="s">
        <v>149</v>
      </c>
      <c r="AT366" s="245" t="s">
        <v>143</v>
      </c>
      <c r="BM366" s="237"/>
    </row>
    <row r="367" spans="1:65" s="245" customFormat="1" ht="13.8" x14ac:dyDescent="0.25">
      <c r="A367" s="245">
        <v>427845</v>
      </c>
      <c r="B367" s="245" t="s">
        <v>143</v>
      </c>
      <c r="I367" s="245" t="s">
        <v>153</v>
      </c>
      <c r="N367" s="245" t="s">
        <v>153</v>
      </c>
      <c r="P367" s="245" t="s">
        <v>153</v>
      </c>
      <c r="Q367" s="245" t="s">
        <v>153</v>
      </c>
      <c r="R367" s="245" t="s">
        <v>151</v>
      </c>
      <c r="T367" s="245" t="s">
        <v>151</v>
      </c>
      <c r="V367" s="245" t="s">
        <v>151</v>
      </c>
      <c r="W367" s="245" t="s">
        <v>153</v>
      </c>
      <c r="AT367" s="245" t="s">
        <v>143</v>
      </c>
    </row>
    <row r="368" spans="1:65" s="245" customFormat="1" ht="13.8" x14ac:dyDescent="0.25">
      <c r="A368" s="245">
        <v>427861</v>
      </c>
      <c r="B368" s="245" t="s">
        <v>143</v>
      </c>
      <c r="H368" s="245" t="s">
        <v>151</v>
      </c>
      <c r="K368" s="245" t="s">
        <v>151</v>
      </c>
      <c r="L368" s="245" t="s">
        <v>151</v>
      </c>
      <c r="M368" s="245" t="s">
        <v>151</v>
      </c>
      <c r="N368" s="245" t="s">
        <v>149</v>
      </c>
      <c r="O368" s="245" t="s">
        <v>149</v>
      </c>
      <c r="P368" s="245" t="s">
        <v>149</v>
      </c>
      <c r="Q368" s="245" t="s">
        <v>149</v>
      </c>
      <c r="R368" s="245" t="s">
        <v>149</v>
      </c>
      <c r="S368" s="245" t="s">
        <v>149</v>
      </c>
      <c r="T368" s="245" t="s">
        <v>149</v>
      </c>
      <c r="U368" s="245" t="s">
        <v>149</v>
      </c>
      <c r="V368" s="245" t="s">
        <v>149</v>
      </c>
      <c r="W368" s="245" t="s">
        <v>149</v>
      </c>
      <c r="X368" s="245" t="s">
        <v>149</v>
      </c>
      <c r="AT368" s="245" t="s">
        <v>143</v>
      </c>
      <c r="BM368" s="237"/>
    </row>
    <row r="369" spans="1:65" s="245" customFormat="1" ht="13.8" x14ac:dyDescent="0.25">
      <c r="A369" s="245">
        <v>427863</v>
      </c>
      <c r="B369" s="245" t="s">
        <v>143</v>
      </c>
      <c r="I369" s="245" t="s">
        <v>151</v>
      </c>
      <c r="J369" s="245" t="s">
        <v>151</v>
      </c>
      <c r="L369" s="245" t="s">
        <v>151</v>
      </c>
      <c r="P369" s="245" t="s">
        <v>151</v>
      </c>
      <c r="T369" s="245" t="s">
        <v>149</v>
      </c>
      <c r="AT369" s="245" t="s">
        <v>143</v>
      </c>
    </row>
    <row r="370" spans="1:65" s="245" customFormat="1" ht="13.8" x14ac:dyDescent="0.25">
      <c r="A370" s="245">
        <v>427865</v>
      </c>
      <c r="B370" s="245" t="s">
        <v>143</v>
      </c>
      <c r="L370" s="245" t="s">
        <v>149</v>
      </c>
      <c r="R370" s="245" t="s">
        <v>149</v>
      </c>
      <c r="S370" s="245" t="s">
        <v>153</v>
      </c>
      <c r="V370" s="245" t="s">
        <v>149</v>
      </c>
      <c r="W370" s="245" t="s">
        <v>149</v>
      </c>
      <c r="AT370" s="245" t="s">
        <v>143</v>
      </c>
    </row>
    <row r="371" spans="1:65" s="245" customFormat="1" ht="13.8" x14ac:dyDescent="0.25">
      <c r="A371" s="245">
        <v>427866</v>
      </c>
      <c r="B371" s="245" t="s">
        <v>143</v>
      </c>
      <c r="F371" s="245" t="s">
        <v>153</v>
      </c>
      <c r="L371" s="245" t="s">
        <v>151</v>
      </c>
      <c r="M371" s="245" t="s">
        <v>149</v>
      </c>
      <c r="N371" s="245" t="s">
        <v>153</v>
      </c>
      <c r="P371" s="245" t="s">
        <v>153</v>
      </c>
      <c r="Q371" s="245" t="s">
        <v>149</v>
      </c>
      <c r="U371" s="245" t="s">
        <v>151</v>
      </c>
      <c r="V371" s="245" t="s">
        <v>151</v>
      </c>
      <c r="W371" s="245" t="s">
        <v>149</v>
      </c>
      <c r="X371" s="245" t="s">
        <v>151</v>
      </c>
      <c r="AT371" s="245" t="s">
        <v>143</v>
      </c>
    </row>
    <row r="372" spans="1:65" s="245" customFormat="1" ht="13.8" x14ac:dyDescent="0.25">
      <c r="A372" s="245">
        <v>427867</v>
      </c>
      <c r="B372" s="245" t="s">
        <v>143</v>
      </c>
      <c r="J372" s="245" t="s">
        <v>153</v>
      </c>
      <c r="L372" s="245" t="s">
        <v>153</v>
      </c>
      <c r="M372" s="245" t="s">
        <v>153</v>
      </c>
      <c r="N372" s="245" t="s">
        <v>153</v>
      </c>
      <c r="P372" s="245" t="s">
        <v>153</v>
      </c>
      <c r="Q372" s="245" t="s">
        <v>153</v>
      </c>
      <c r="U372" s="245" t="s">
        <v>153</v>
      </c>
      <c r="V372" s="245" t="s">
        <v>153</v>
      </c>
      <c r="W372" s="245" t="s">
        <v>153</v>
      </c>
      <c r="X372" s="245" t="s">
        <v>153</v>
      </c>
      <c r="AT372" s="245" t="s">
        <v>143</v>
      </c>
    </row>
    <row r="373" spans="1:65" s="245" customFormat="1" ht="13.8" x14ac:dyDescent="0.25">
      <c r="A373" s="245">
        <v>427868</v>
      </c>
      <c r="B373" s="245" t="s">
        <v>143</v>
      </c>
      <c r="N373" s="245" t="s">
        <v>151</v>
      </c>
      <c r="O373" s="245" t="s">
        <v>151</v>
      </c>
      <c r="P373" s="245" t="s">
        <v>151</v>
      </c>
      <c r="Q373" s="245" t="s">
        <v>151</v>
      </c>
      <c r="R373" s="245" t="s">
        <v>151</v>
      </c>
      <c r="S373" s="245" t="s">
        <v>151</v>
      </c>
      <c r="T373" s="245" t="s">
        <v>149</v>
      </c>
      <c r="U373" s="245" t="s">
        <v>149</v>
      </c>
      <c r="V373" s="245" t="s">
        <v>149</v>
      </c>
      <c r="W373" s="245" t="s">
        <v>149</v>
      </c>
      <c r="X373" s="245" t="s">
        <v>149</v>
      </c>
      <c r="AT373" s="245" t="s">
        <v>143</v>
      </c>
    </row>
    <row r="374" spans="1:65" s="245" customFormat="1" ht="13.8" x14ac:dyDescent="0.25">
      <c r="A374" s="245">
        <v>427874</v>
      </c>
      <c r="B374" s="245" t="s">
        <v>143</v>
      </c>
      <c r="L374" s="245" t="s">
        <v>151</v>
      </c>
      <c r="N374" s="245" t="s">
        <v>153</v>
      </c>
      <c r="P374" s="245" t="s">
        <v>153</v>
      </c>
      <c r="Q374" s="245" t="s">
        <v>153</v>
      </c>
      <c r="R374" s="245" t="s">
        <v>153</v>
      </c>
      <c r="T374" s="245" t="s">
        <v>153</v>
      </c>
      <c r="X374" s="245" t="s">
        <v>153</v>
      </c>
      <c r="AT374" s="245" t="s">
        <v>143</v>
      </c>
    </row>
    <row r="375" spans="1:65" s="245" customFormat="1" ht="13.8" x14ac:dyDescent="0.25">
      <c r="A375" s="245">
        <v>427876</v>
      </c>
      <c r="B375" s="245" t="s">
        <v>143</v>
      </c>
      <c r="C375" s="245" t="s">
        <v>153</v>
      </c>
      <c r="H375" s="245" t="s">
        <v>153</v>
      </c>
      <c r="I375" s="245" t="s">
        <v>149</v>
      </c>
      <c r="L375" s="245" t="s">
        <v>149</v>
      </c>
      <c r="M375" s="245" t="s">
        <v>149</v>
      </c>
      <c r="N375" s="245" t="s">
        <v>149</v>
      </c>
      <c r="O375" s="245" t="s">
        <v>149</v>
      </c>
      <c r="P375" s="245" t="s">
        <v>149</v>
      </c>
      <c r="Q375" s="245" t="s">
        <v>151</v>
      </c>
      <c r="R375" s="245" t="s">
        <v>149</v>
      </c>
      <c r="S375" s="245" t="s">
        <v>149</v>
      </c>
      <c r="T375" s="245" t="s">
        <v>149</v>
      </c>
      <c r="U375" s="245" t="s">
        <v>151</v>
      </c>
      <c r="V375" s="245" t="s">
        <v>151</v>
      </c>
      <c r="W375" s="245" t="s">
        <v>151</v>
      </c>
      <c r="X375" s="245" t="s">
        <v>149</v>
      </c>
      <c r="AT375" s="245" t="s">
        <v>143</v>
      </c>
      <c r="BM375" s="237"/>
    </row>
    <row r="376" spans="1:65" s="245" customFormat="1" ht="13.8" x14ac:dyDescent="0.25">
      <c r="A376" s="245">
        <v>427878</v>
      </c>
      <c r="B376" s="245" t="s">
        <v>143</v>
      </c>
      <c r="M376" s="245" t="s">
        <v>153</v>
      </c>
      <c r="P376" s="245" t="s">
        <v>153</v>
      </c>
      <c r="Q376" s="245" t="s">
        <v>153</v>
      </c>
      <c r="U376" s="245" t="s">
        <v>153</v>
      </c>
      <c r="V376" s="245" t="s">
        <v>153</v>
      </c>
      <c r="W376" s="245" t="s">
        <v>153</v>
      </c>
      <c r="X376" s="245" t="s">
        <v>153</v>
      </c>
      <c r="AT376" s="245" t="s">
        <v>143</v>
      </c>
    </row>
    <row r="377" spans="1:65" s="245" customFormat="1" ht="13.8" x14ac:dyDescent="0.25">
      <c r="A377" s="245">
        <v>427880</v>
      </c>
      <c r="B377" s="245" t="s">
        <v>143</v>
      </c>
      <c r="I377" s="245" t="s">
        <v>151</v>
      </c>
      <c r="J377" s="245" t="s">
        <v>153</v>
      </c>
      <c r="L377" s="245" t="s">
        <v>153</v>
      </c>
      <c r="M377" s="245" t="s">
        <v>153</v>
      </c>
      <c r="O377" s="245" t="s">
        <v>149</v>
      </c>
      <c r="P377" s="245" t="s">
        <v>151</v>
      </c>
      <c r="Q377" s="245" t="s">
        <v>149</v>
      </c>
      <c r="R377" s="245" t="s">
        <v>149</v>
      </c>
      <c r="T377" s="245" t="s">
        <v>149</v>
      </c>
      <c r="V377" s="245" t="s">
        <v>149</v>
      </c>
      <c r="AT377" s="245" t="s">
        <v>143</v>
      </c>
    </row>
    <row r="378" spans="1:65" s="245" customFormat="1" ht="13.8" x14ac:dyDescent="0.25">
      <c r="A378" s="245">
        <v>427884</v>
      </c>
      <c r="B378" s="245" t="s">
        <v>143</v>
      </c>
      <c r="N378" s="245" t="s">
        <v>153</v>
      </c>
      <c r="O378" s="245" t="s">
        <v>153</v>
      </c>
      <c r="P378" s="245" t="s">
        <v>153</v>
      </c>
      <c r="Q378" s="245" t="s">
        <v>153</v>
      </c>
      <c r="S378" s="245" t="s">
        <v>153</v>
      </c>
      <c r="T378" s="245" t="s">
        <v>153</v>
      </c>
      <c r="U378" s="245" t="s">
        <v>153</v>
      </c>
      <c r="V378" s="245" t="s">
        <v>153</v>
      </c>
      <c r="W378" s="245" t="s">
        <v>153</v>
      </c>
      <c r="X378" s="245" t="s">
        <v>153</v>
      </c>
      <c r="AT378" s="245" t="s">
        <v>143</v>
      </c>
    </row>
    <row r="379" spans="1:65" s="245" customFormat="1" ht="13.8" x14ac:dyDescent="0.25">
      <c r="A379" s="245">
        <v>427887</v>
      </c>
      <c r="B379" s="245" t="s">
        <v>143</v>
      </c>
      <c r="J379" s="245" t="s">
        <v>153</v>
      </c>
      <c r="L379" s="245" t="s">
        <v>151</v>
      </c>
      <c r="M379" s="245" t="s">
        <v>151</v>
      </c>
      <c r="N379" s="245" t="s">
        <v>151</v>
      </c>
      <c r="P379" s="245" t="s">
        <v>151</v>
      </c>
      <c r="Q379" s="245" t="s">
        <v>151</v>
      </c>
      <c r="R379" s="245" t="s">
        <v>151</v>
      </c>
      <c r="U379" s="245" t="s">
        <v>151</v>
      </c>
      <c r="V379" s="245" t="s">
        <v>151</v>
      </c>
      <c r="W379" s="245" t="s">
        <v>151</v>
      </c>
      <c r="X379" s="245" t="s">
        <v>153</v>
      </c>
      <c r="AT379" s="245" t="s">
        <v>143</v>
      </c>
    </row>
    <row r="380" spans="1:65" s="245" customFormat="1" ht="13.8" x14ac:dyDescent="0.25">
      <c r="A380" s="245">
        <v>427889</v>
      </c>
      <c r="B380" s="245" t="s">
        <v>143</v>
      </c>
      <c r="D380" s="245" t="s">
        <v>153</v>
      </c>
      <c r="H380" s="245" t="s">
        <v>153</v>
      </c>
      <c r="J380" s="245" t="s">
        <v>153</v>
      </c>
      <c r="K380" s="245" t="s">
        <v>153</v>
      </c>
      <c r="L380" s="245" t="s">
        <v>151</v>
      </c>
      <c r="M380" s="245" t="s">
        <v>153</v>
      </c>
      <c r="N380" s="245" t="s">
        <v>151</v>
      </c>
      <c r="O380" s="245" t="s">
        <v>149</v>
      </c>
      <c r="P380" s="245" t="s">
        <v>149</v>
      </c>
      <c r="Q380" s="245" t="s">
        <v>151</v>
      </c>
      <c r="R380" s="245" t="s">
        <v>149</v>
      </c>
      <c r="S380" s="245" t="s">
        <v>149</v>
      </c>
      <c r="T380" s="245" t="s">
        <v>149</v>
      </c>
      <c r="U380" s="245" t="s">
        <v>149</v>
      </c>
      <c r="V380" s="245" t="s">
        <v>149</v>
      </c>
      <c r="W380" s="245" t="s">
        <v>149</v>
      </c>
      <c r="X380" s="245" t="s">
        <v>149</v>
      </c>
      <c r="AT380" s="245" t="s">
        <v>143</v>
      </c>
      <c r="BM380" s="237"/>
    </row>
    <row r="381" spans="1:65" s="245" customFormat="1" ht="13.8" x14ac:dyDescent="0.25">
      <c r="A381" s="245">
        <v>427897</v>
      </c>
      <c r="B381" s="245" t="s">
        <v>143</v>
      </c>
      <c r="D381" s="245" t="s">
        <v>149</v>
      </c>
      <c r="J381" s="245" t="s">
        <v>149</v>
      </c>
      <c r="M381" s="245" t="s">
        <v>149</v>
      </c>
      <c r="O381" s="245" t="s">
        <v>149</v>
      </c>
      <c r="R381" s="245" t="s">
        <v>149</v>
      </c>
      <c r="U381" s="245" t="s">
        <v>149</v>
      </c>
      <c r="V381" s="245" t="s">
        <v>149</v>
      </c>
      <c r="W381" s="245" t="s">
        <v>149</v>
      </c>
      <c r="AT381" s="245" t="s">
        <v>143</v>
      </c>
    </row>
    <row r="382" spans="1:65" s="245" customFormat="1" ht="13.8" x14ac:dyDescent="0.25">
      <c r="A382" s="245">
        <v>427902</v>
      </c>
      <c r="B382" s="245" t="s">
        <v>143</v>
      </c>
      <c r="G382" s="245" t="s">
        <v>153</v>
      </c>
      <c r="I382" s="245" t="s">
        <v>151</v>
      </c>
      <c r="J382" s="245" t="s">
        <v>153</v>
      </c>
      <c r="K382" s="245" t="s">
        <v>151</v>
      </c>
      <c r="L382" s="245" t="s">
        <v>151</v>
      </c>
      <c r="M382" s="245" t="s">
        <v>153</v>
      </c>
      <c r="N382" s="245" t="s">
        <v>149</v>
      </c>
      <c r="O382" s="245" t="s">
        <v>149</v>
      </c>
      <c r="P382" s="245" t="s">
        <v>149</v>
      </c>
      <c r="Q382" s="245" t="s">
        <v>149</v>
      </c>
      <c r="R382" s="245" t="s">
        <v>149</v>
      </c>
      <c r="S382" s="245" t="s">
        <v>149</v>
      </c>
      <c r="T382" s="245" t="s">
        <v>149</v>
      </c>
      <c r="U382" s="245" t="s">
        <v>149</v>
      </c>
      <c r="V382" s="245" t="s">
        <v>149</v>
      </c>
      <c r="W382" s="245" t="s">
        <v>149</v>
      </c>
      <c r="X382" s="245" t="s">
        <v>149</v>
      </c>
      <c r="AT382" s="245" t="s">
        <v>143</v>
      </c>
      <c r="BM382" s="237"/>
    </row>
    <row r="383" spans="1:65" s="245" customFormat="1" ht="13.8" x14ac:dyDescent="0.25">
      <c r="A383" s="245">
        <v>427904</v>
      </c>
      <c r="B383" s="245" t="s">
        <v>143</v>
      </c>
      <c r="J383" s="245" t="s">
        <v>149</v>
      </c>
      <c r="L383" s="245" t="s">
        <v>149</v>
      </c>
      <c r="M383" s="245" t="s">
        <v>149</v>
      </c>
      <c r="N383" s="245" t="s">
        <v>149</v>
      </c>
      <c r="O383" s="245" t="s">
        <v>149</v>
      </c>
      <c r="P383" s="245" t="s">
        <v>149</v>
      </c>
      <c r="Q383" s="245" t="s">
        <v>149</v>
      </c>
      <c r="R383" s="245" t="s">
        <v>149</v>
      </c>
      <c r="S383" s="245" t="s">
        <v>149</v>
      </c>
      <c r="T383" s="245" t="s">
        <v>149</v>
      </c>
      <c r="U383" s="245" t="s">
        <v>149</v>
      </c>
      <c r="V383" s="245" t="s">
        <v>149</v>
      </c>
      <c r="W383" s="245" t="s">
        <v>149</v>
      </c>
      <c r="X383" s="245" t="s">
        <v>149</v>
      </c>
      <c r="AT383" s="245" t="s">
        <v>143</v>
      </c>
      <c r="BM383" s="237"/>
    </row>
    <row r="384" spans="1:65" s="245" customFormat="1" ht="13.8" x14ac:dyDescent="0.25">
      <c r="A384" s="245">
        <v>427905</v>
      </c>
      <c r="B384" s="245" t="s">
        <v>143</v>
      </c>
      <c r="N384" s="245" t="s">
        <v>153</v>
      </c>
      <c r="O384" s="245" t="s">
        <v>153</v>
      </c>
      <c r="P384" s="245" t="s">
        <v>153</v>
      </c>
      <c r="Q384" s="245" t="s">
        <v>153</v>
      </c>
      <c r="T384" s="245" t="s">
        <v>153</v>
      </c>
      <c r="W384" s="245" t="s">
        <v>153</v>
      </c>
      <c r="X384" s="245" t="s">
        <v>153</v>
      </c>
      <c r="AT384" s="245" t="s">
        <v>143</v>
      </c>
    </row>
    <row r="385" spans="1:65" s="245" customFormat="1" ht="13.8" x14ac:dyDescent="0.25">
      <c r="A385" s="245">
        <v>427913</v>
      </c>
      <c r="B385" s="245" t="s">
        <v>143</v>
      </c>
      <c r="D385" s="245" t="s">
        <v>153</v>
      </c>
      <c r="I385" s="245" t="s">
        <v>153</v>
      </c>
      <c r="K385" s="245" t="s">
        <v>153</v>
      </c>
      <c r="L385" s="245" t="s">
        <v>153</v>
      </c>
      <c r="M385" s="245" t="s">
        <v>153</v>
      </c>
      <c r="N385" s="245" t="s">
        <v>149</v>
      </c>
      <c r="O385" s="245" t="s">
        <v>149</v>
      </c>
      <c r="P385" s="245" t="s">
        <v>149</v>
      </c>
      <c r="Q385" s="245" t="s">
        <v>151</v>
      </c>
      <c r="R385" s="245" t="s">
        <v>149</v>
      </c>
      <c r="T385" s="245" t="s">
        <v>149</v>
      </c>
      <c r="U385" s="245" t="s">
        <v>149</v>
      </c>
      <c r="V385" s="245" t="s">
        <v>149</v>
      </c>
      <c r="X385" s="245" t="s">
        <v>149</v>
      </c>
      <c r="AT385" s="245" t="s">
        <v>143</v>
      </c>
      <c r="BM385" s="237"/>
    </row>
    <row r="386" spans="1:65" s="245" customFormat="1" ht="13.8" x14ac:dyDescent="0.25">
      <c r="A386" s="245">
        <v>427920</v>
      </c>
      <c r="B386" s="245" t="s">
        <v>143</v>
      </c>
      <c r="O386" s="245" t="s">
        <v>151</v>
      </c>
      <c r="P386" s="245" t="s">
        <v>149</v>
      </c>
      <c r="Q386" s="245" t="s">
        <v>149</v>
      </c>
      <c r="R386" s="245" t="s">
        <v>149</v>
      </c>
      <c r="S386" s="245" t="s">
        <v>149</v>
      </c>
      <c r="T386" s="245" t="s">
        <v>149</v>
      </c>
      <c r="U386" s="245" t="s">
        <v>149</v>
      </c>
      <c r="V386" s="245" t="s">
        <v>149</v>
      </c>
      <c r="W386" s="245" t="s">
        <v>149</v>
      </c>
      <c r="X386" s="245" t="s">
        <v>149</v>
      </c>
      <c r="AT386" s="245" t="s">
        <v>143</v>
      </c>
    </row>
    <row r="387" spans="1:65" s="245" customFormat="1" ht="13.8" x14ac:dyDescent="0.25">
      <c r="A387" s="245">
        <v>427926</v>
      </c>
      <c r="B387" s="245" t="s">
        <v>143</v>
      </c>
      <c r="J387" s="245" t="s">
        <v>151</v>
      </c>
      <c r="L387" s="245" t="s">
        <v>149</v>
      </c>
      <c r="M387" s="245" t="s">
        <v>151</v>
      </c>
      <c r="P387" s="245" t="s">
        <v>151</v>
      </c>
      <c r="Q387" s="245" t="s">
        <v>151</v>
      </c>
      <c r="R387" s="245" t="s">
        <v>151</v>
      </c>
      <c r="T387" s="245" t="s">
        <v>149</v>
      </c>
      <c r="U387" s="245" t="s">
        <v>149</v>
      </c>
      <c r="V387" s="245" t="s">
        <v>149</v>
      </c>
      <c r="W387" s="245" t="s">
        <v>149</v>
      </c>
      <c r="X387" s="245" t="s">
        <v>149</v>
      </c>
      <c r="AT387" s="245" t="s">
        <v>143</v>
      </c>
    </row>
    <row r="388" spans="1:65" s="245" customFormat="1" ht="13.8" x14ac:dyDescent="0.25">
      <c r="A388" s="245">
        <v>427940</v>
      </c>
      <c r="B388" s="245" t="s">
        <v>143</v>
      </c>
      <c r="H388" s="245" t="s">
        <v>153</v>
      </c>
      <c r="L388" s="245" t="s">
        <v>151</v>
      </c>
      <c r="M388" s="245" t="s">
        <v>151</v>
      </c>
      <c r="N388" s="245" t="s">
        <v>149</v>
      </c>
      <c r="O388" s="245" t="s">
        <v>149</v>
      </c>
      <c r="P388" s="245" t="s">
        <v>149</v>
      </c>
      <c r="Q388" s="245" t="s">
        <v>149</v>
      </c>
      <c r="R388" s="245" t="s">
        <v>149</v>
      </c>
      <c r="S388" s="245" t="s">
        <v>149</v>
      </c>
      <c r="T388" s="245" t="s">
        <v>149</v>
      </c>
      <c r="U388" s="245" t="s">
        <v>149</v>
      </c>
      <c r="V388" s="245" t="s">
        <v>149</v>
      </c>
      <c r="W388" s="245" t="s">
        <v>149</v>
      </c>
      <c r="X388" s="245" t="s">
        <v>149</v>
      </c>
      <c r="AT388" s="245" t="s">
        <v>143</v>
      </c>
      <c r="BM388" s="237"/>
    </row>
    <row r="389" spans="1:65" s="245" customFormat="1" ht="13.8" x14ac:dyDescent="0.25">
      <c r="A389" s="245">
        <v>427948</v>
      </c>
      <c r="B389" s="245" t="s">
        <v>143</v>
      </c>
      <c r="R389" s="245" t="s">
        <v>153</v>
      </c>
      <c r="S389" s="245" t="s">
        <v>153</v>
      </c>
      <c r="T389" s="245" t="s">
        <v>151</v>
      </c>
      <c r="V389" s="245" t="s">
        <v>151</v>
      </c>
      <c r="W389" s="245" t="s">
        <v>151</v>
      </c>
      <c r="X389" s="245" t="s">
        <v>153</v>
      </c>
      <c r="AT389" s="245" t="s">
        <v>143</v>
      </c>
    </row>
    <row r="390" spans="1:65" s="245" customFormat="1" ht="13.8" x14ac:dyDescent="0.25">
      <c r="A390" s="245">
        <v>427953</v>
      </c>
      <c r="B390" s="245" t="s">
        <v>143</v>
      </c>
      <c r="C390" s="245" t="s">
        <v>153</v>
      </c>
      <c r="I390" s="245" t="s">
        <v>153</v>
      </c>
      <c r="J390" s="245" t="s">
        <v>153</v>
      </c>
      <c r="M390" s="245" t="s">
        <v>153</v>
      </c>
      <c r="N390" s="245" t="s">
        <v>153</v>
      </c>
      <c r="O390" s="245" t="s">
        <v>153</v>
      </c>
      <c r="P390" s="245" t="s">
        <v>153</v>
      </c>
      <c r="Q390" s="245" t="s">
        <v>153</v>
      </c>
      <c r="R390" s="245" t="s">
        <v>153</v>
      </c>
      <c r="S390" s="245" t="s">
        <v>153</v>
      </c>
      <c r="T390" s="245" t="s">
        <v>149</v>
      </c>
      <c r="U390" s="245" t="s">
        <v>149</v>
      </c>
      <c r="V390" s="245" t="s">
        <v>149</v>
      </c>
      <c r="W390" s="245" t="s">
        <v>149</v>
      </c>
      <c r="X390" s="245" t="s">
        <v>149</v>
      </c>
      <c r="AT390" s="245" t="s">
        <v>143</v>
      </c>
      <c r="BM390" s="237"/>
    </row>
    <row r="391" spans="1:65" s="245" customFormat="1" ht="13.8" x14ac:dyDescent="0.25">
      <c r="A391" s="245">
        <v>427954</v>
      </c>
      <c r="B391" s="245" t="s">
        <v>143</v>
      </c>
      <c r="D391" s="245" t="s">
        <v>153</v>
      </c>
      <c r="G391" s="245" t="s">
        <v>153</v>
      </c>
      <c r="J391" s="245" t="s">
        <v>151</v>
      </c>
      <c r="L391" s="245" t="s">
        <v>153</v>
      </c>
      <c r="M391" s="245" t="s">
        <v>153</v>
      </c>
      <c r="N391" s="245" t="s">
        <v>149</v>
      </c>
      <c r="O391" s="245" t="s">
        <v>149</v>
      </c>
      <c r="P391" s="245" t="s">
        <v>149</v>
      </c>
      <c r="Q391" s="245" t="s">
        <v>149</v>
      </c>
      <c r="R391" s="245" t="s">
        <v>149</v>
      </c>
      <c r="S391" s="245" t="s">
        <v>149</v>
      </c>
      <c r="T391" s="245" t="s">
        <v>149</v>
      </c>
      <c r="U391" s="245" t="s">
        <v>149</v>
      </c>
      <c r="V391" s="245" t="s">
        <v>149</v>
      </c>
      <c r="W391" s="245" t="s">
        <v>149</v>
      </c>
      <c r="X391" s="245" t="s">
        <v>149</v>
      </c>
      <c r="AT391" s="245" t="s">
        <v>143</v>
      </c>
      <c r="BM391" s="237"/>
    </row>
    <row r="392" spans="1:65" s="245" customFormat="1" ht="13.8" x14ac:dyDescent="0.25">
      <c r="A392" s="245">
        <v>427955</v>
      </c>
      <c r="B392" s="245" t="s">
        <v>143</v>
      </c>
      <c r="C392" s="245" t="s">
        <v>153</v>
      </c>
      <c r="I392" s="245" t="s">
        <v>149</v>
      </c>
      <c r="J392" s="245" t="s">
        <v>151</v>
      </c>
      <c r="L392" s="245" t="s">
        <v>153</v>
      </c>
      <c r="M392" s="245" t="s">
        <v>153</v>
      </c>
      <c r="N392" s="245" t="s">
        <v>149</v>
      </c>
      <c r="O392" s="245" t="s">
        <v>149</v>
      </c>
      <c r="P392" s="245" t="s">
        <v>149</v>
      </c>
      <c r="Q392" s="245" t="s">
        <v>149</v>
      </c>
      <c r="R392" s="245" t="s">
        <v>149</v>
      </c>
      <c r="S392" s="245" t="s">
        <v>149</v>
      </c>
      <c r="T392" s="245" t="s">
        <v>149</v>
      </c>
      <c r="U392" s="245" t="s">
        <v>149</v>
      </c>
      <c r="V392" s="245" t="s">
        <v>149</v>
      </c>
      <c r="W392" s="245" t="s">
        <v>149</v>
      </c>
      <c r="X392" s="245" t="s">
        <v>149</v>
      </c>
      <c r="AT392" s="245" t="s">
        <v>143</v>
      </c>
      <c r="BM392" s="237"/>
    </row>
    <row r="393" spans="1:65" s="245" customFormat="1" ht="13.8" x14ac:dyDescent="0.25">
      <c r="A393" s="245">
        <v>427958</v>
      </c>
      <c r="B393" s="245" t="s">
        <v>143</v>
      </c>
      <c r="H393" s="245" t="s">
        <v>151</v>
      </c>
      <c r="J393" s="245" t="s">
        <v>149</v>
      </c>
      <c r="L393" s="245" t="s">
        <v>149</v>
      </c>
      <c r="M393" s="245" t="s">
        <v>149</v>
      </c>
      <c r="N393" s="245" t="s">
        <v>153</v>
      </c>
      <c r="P393" s="245" t="s">
        <v>153</v>
      </c>
      <c r="R393" s="245" t="s">
        <v>149</v>
      </c>
      <c r="S393" s="245" t="s">
        <v>149</v>
      </c>
      <c r="V393" s="245" t="s">
        <v>149</v>
      </c>
      <c r="W393" s="245" t="s">
        <v>149</v>
      </c>
      <c r="X393" s="245" t="s">
        <v>149</v>
      </c>
      <c r="AT393" s="245" t="s">
        <v>143</v>
      </c>
    </row>
    <row r="394" spans="1:65" s="245" customFormat="1" ht="13.8" x14ac:dyDescent="0.25">
      <c r="A394" s="245">
        <v>427959</v>
      </c>
      <c r="B394" s="245" t="s">
        <v>143</v>
      </c>
      <c r="E394" s="245" t="s">
        <v>153</v>
      </c>
      <c r="K394" s="245" t="s">
        <v>151</v>
      </c>
      <c r="N394" s="245" t="s">
        <v>153</v>
      </c>
      <c r="Q394" s="245" t="s">
        <v>153</v>
      </c>
      <c r="R394" s="245" t="s">
        <v>153</v>
      </c>
      <c r="S394" s="245" t="s">
        <v>153</v>
      </c>
      <c r="T394" s="245" t="s">
        <v>151</v>
      </c>
      <c r="U394" s="245" t="s">
        <v>151</v>
      </c>
      <c r="V394" s="245" t="s">
        <v>151</v>
      </c>
      <c r="W394" s="245" t="s">
        <v>151</v>
      </c>
      <c r="X394" s="245" t="s">
        <v>151</v>
      </c>
      <c r="AT394" s="245" t="s">
        <v>143</v>
      </c>
    </row>
    <row r="395" spans="1:65" s="245" customFormat="1" ht="13.8" x14ac:dyDescent="0.25">
      <c r="A395" s="245">
        <v>427960</v>
      </c>
      <c r="B395" s="245" t="s">
        <v>143</v>
      </c>
      <c r="I395" s="245" t="s">
        <v>153</v>
      </c>
      <c r="N395" s="245" t="s">
        <v>153</v>
      </c>
      <c r="P395" s="245" t="s">
        <v>153</v>
      </c>
      <c r="Q395" s="245" t="s">
        <v>153</v>
      </c>
      <c r="T395" s="245" t="s">
        <v>153</v>
      </c>
      <c r="U395" s="245" t="s">
        <v>153</v>
      </c>
      <c r="V395" s="245" t="s">
        <v>153</v>
      </c>
      <c r="W395" s="245" t="s">
        <v>153</v>
      </c>
      <c r="AT395" s="245" t="s">
        <v>143</v>
      </c>
    </row>
    <row r="396" spans="1:65" s="245" customFormat="1" ht="13.8" x14ac:dyDescent="0.25">
      <c r="A396" s="245">
        <v>427961</v>
      </c>
      <c r="B396" s="245" t="s">
        <v>143</v>
      </c>
      <c r="G396" s="245" t="s">
        <v>151</v>
      </c>
      <c r="I396" s="245" t="s">
        <v>151</v>
      </c>
      <c r="J396" s="245" t="s">
        <v>151</v>
      </c>
      <c r="K396" s="245" t="s">
        <v>149</v>
      </c>
      <c r="L396" s="245" t="s">
        <v>149</v>
      </c>
      <c r="M396" s="245" t="s">
        <v>149</v>
      </c>
      <c r="N396" s="245" t="s">
        <v>149</v>
      </c>
      <c r="O396" s="245" t="s">
        <v>149</v>
      </c>
      <c r="P396" s="245" t="s">
        <v>149</v>
      </c>
      <c r="Q396" s="245" t="s">
        <v>149</v>
      </c>
      <c r="R396" s="245" t="s">
        <v>149</v>
      </c>
      <c r="S396" s="245" t="s">
        <v>149</v>
      </c>
      <c r="T396" s="245" t="s">
        <v>149</v>
      </c>
      <c r="U396" s="245" t="s">
        <v>149</v>
      </c>
      <c r="V396" s="245" t="s">
        <v>149</v>
      </c>
      <c r="W396" s="245" t="s">
        <v>149</v>
      </c>
      <c r="X396" s="245" t="s">
        <v>149</v>
      </c>
      <c r="AT396" s="245" t="s">
        <v>143</v>
      </c>
      <c r="BM396" s="237"/>
    </row>
    <row r="397" spans="1:65" s="245" customFormat="1" ht="13.8" x14ac:dyDescent="0.25">
      <c r="A397" s="245">
        <v>427969</v>
      </c>
      <c r="B397" s="245" t="s">
        <v>143</v>
      </c>
      <c r="O397" s="245" t="s">
        <v>151</v>
      </c>
      <c r="P397" s="245" t="s">
        <v>151</v>
      </c>
      <c r="T397" s="245" t="s">
        <v>149</v>
      </c>
      <c r="U397" s="245" t="s">
        <v>149</v>
      </c>
      <c r="V397" s="245" t="s">
        <v>149</v>
      </c>
      <c r="W397" s="245" t="s">
        <v>149</v>
      </c>
      <c r="X397" s="245" t="s">
        <v>149</v>
      </c>
      <c r="AT397" s="245" t="s">
        <v>143</v>
      </c>
    </row>
    <row r="398" spans="1:65" s="245" customFormat="1" ht="13.8" x14ac:dyDescent="0.25">
      <c r="A398" s="245">
        <v>427985</v>
      </c>
      <c r="B398" s="245" t="s">
        <v>143</v>
      </c>
      <c r="H398" s="245" t="s">
        <v>153</v>
      </c>
      <c r="I398" s="245" t="s">
        <v>153</v>
      </c>
      <c r="N398" s="245" t="s">
        <v>151</v>
      </c>
      <c r="O398" s="245" t="s">
        <v>151</v>
      </c>
      <c r="Q398" s="245" t="s">
        <v>151</v>
      </c>
      <c r="R398" s="245" t="s">
        <v>151</v>
      </c>
      <c r="S398" s="245" t="s">
        <v>151</v>
      </c>
      <c r="T398" s="245" t="s">
        <v>149</v>
      </c>
      <c r="U398" s="245" t="s">
        <v>149</v>
      </c>
      <c r="V398" s="245" t="s">
        <v>149</v>
      </c>
      <c r="W398" s="245" t="s">
        <v>149</v>
      </c>
      <c r="X398" s="245" t="s">
        <v>149</v>
      </c>
      <c r="AT398" s="245" t="s">
        <v>143</v>
      </c>
    </row>
    <row r="399" spans="1:65" s="245" customFormat="1" ht="13.8" x14ac:dyDescent="0.25">
      <c r="A399" s="245">
        <v>427987</v>
      </c>
      <c r="B399" s="245" t="s">
        <v>143</v>
      </c>
      <c r="G399" s="245" t="s">
        <v>153</v>
      </c>
      <c r="N399" s="245" t="s">
        <v>153</v>
      </c>
      <c r="P399" s="245" t="s">
        <v>153</v>
      </c>
      <c r="Q399" s="245" t="s">
        <v>153</v>
      </c>
      <c r="R399" s="245" t="s">
        <v>153</v>
      </c>
      <c r="S399" s="245" t="s">
        <v>153</v>
      </c>
      <c r="T399" s="245" t="s">
        <v>153</v>
      </c>
      <c r="U399" s="245" t="s">
        <v>153</v>
      </c>
      <c r="V399" s="245" t="s">
        <v>153</v>
      </c>
      <c r="W399" s="245" t="s">
        <v>153</v>
      </c>
      <c r="X399" s="245" t="s">
        <v>153</v>
      </c>
      <c r="AT399" s="245" t="s">
        <v>143</v>
      </c>
    </row>
    <row r="400" spans="1:65" s="245" customFormat="1" ht="13.8" x14ac:dyDescent="0.25">
      <c r="A400" s="245">
        <v>427995</v>
      </c>
      <c r="B400" s="245" t="s">
        <v>143</v>
      </c>
      <c r="G400" s="245" t="s">
        <v>153</v>
      </c>
      <c r="L400" s="245" t="s">
        <v>151</v>
      </c>
      <c r="N400" s="245" t="s">
        <v>149</v>
      </c>
      <c r="O400" s="245" t="s">
        <v>149</v>
      </c>
      <c r="P400" s="245" t="s">
        <v>149</v>
      </c>
      <c r="Q400" s="245" t="s">
        <v>149</v>
      </c>
      <c r="R400" s="245" t="s">
        <v>149</v>
      </c>
      <c r="S400" s="245" t="s">
        <v>149</v>
      </c>
      <c r="T400" s="245" t="s">
        <v>149</v>
      </c>
      <c r="U400" s="245" t="s">
        <v>149</v>
      </c>
      <c r="V400" s="245" t="s">
        <v>149</v>
      </c>
      <c r="W400" s="245" t="s">
        <v>149</v>
      </c>
      <c r="X400" s="245" t="s">
        <v>149</v>
      </c>
      <c r="AT400" s="245" t="s">
        <v>832</v>
      </c>
    </row>
    <row r="401" spans="1:65" s="245" customFormat="1" ht="13.8" x14ac:dyDescent="0.25">
      <c r="A401" s="245">
        <v>427998</v>
      </c>
      <c r="B401" s="245" t="s">
        <v>143</v>
      </c>
      <c r="G401" s="245" t="s">
        <v>1632</v>
      </c>
      <c r="H401" s="245" t="s">
        <v>1632</v>
      </c>
      <c r="J401" s="245" t="s">
        <v>1632</v>
      </c>
      <c r="L401" s="245" t="s">
        <v>1632</v>
      </c>
      <c r="N401" s="245" t="s">
        <v>1632</v>
      </c>
      <c r="O401" s="245" t="s">
        <v>1632</v>
      </c>
      <c r="P401" s="245" t="s">
        <v>1632</v>
      </c>
      <c r="R401" s="245" t="s">
        <v>1632</v>
      </c>
      <c r="T401" s="245" t="s">
        <v>1632</v>
      </c>
      <c r="U401" s="245" t="s">
        <v>1632</v>
      </c>
      <c r="V401" s="245" t="s">
        <v>1632</v>
      </c>
      <c r="W401" s="245" t="s">
        <v>1632</v>
      </c>
      <c r="X401" s="245" t="s">
        <v>1632</v>
      </c>
      <c r="AS401" s="245" t="s">
        <v>1643</v>
      </c>
      <c r="AT401" s="245" t="s">
        <v>143</v>
      </c>
    </row>
    <row r="402" spans="1:65" s="245" customFormat="1" ht="13.8" x14ac:dyDescent="0.25">
      <c r="A402" s="245">
        <v>428002</v>
      </c>
      <c r="B402" s="245" t="s">
        <v>143</v>
      </c>
      <c r="C402" s="245" t="s">
        <v>153</v>
      </c>
      <c r="D402" s="245" t="s">
        <v>153</v>
      </c>
      <c r="L402" s="245" t="s">
        <v>153</v>
      </c>
      <c r="N402" s="245" t="s">
        <v>151</v>
      </c>
      <c r="P402" s="245" t="s">
        <v>151</v>
      </c>
      <c r="Q402" s="245" t="s">
        <v>151</v>
      </c>
      <c r="R402" s="245" t="s">
        <v>151</v>
      </c>
      <c r="S402" s="245" t="s">
        <v>149</v>
      </c>
      <c r="T402" s="245" t="s">
        <v>149</v>
      </c>
      <c r="U402" s="245" t="s">
        <v>149</v>
      </c>
      <c r="V402" s="245" t="s">
        <v>149</v>
      </c>
      <c r="W402" s="245" t="s">
        <v>149</v>
      </c>
      <c r="X402" s="245" t="s">
        <v>149</v>
      </c>
      <c r="AT402" s="245" t="s">
        <v>143</v>
      </c>
    </row>
    <row r="403" spans="1:65" s="245" customFormat="1" ht="13.8" x14ac:dyDescent="0.25">
      <c r="A403" s="245">
        <v>428008</v>
      </c>
      <c r="B403" s="245" t="s">
        <v>143</v>
      </c>
      <c r="C403" s="245" t="s">
        <v>149</v>
      </c>
      <c r="K403" s="245" t="s">
        <v>151</v>
      </c>
      <c r="L403" s="245" t="s">
        <v>151</v>
      </c>
      <c r="M403" s="245" t="s">
        <v>151</v>
      </c>
      <c r="N403" s="245" t="s">
        <v>149</v>
      </c>
      <c r="O403" s="245" t="s">
        <v>149</v>
      </c>
      <c r="P403" s="245" t="s">
        <v>149</v>
      </c>
      <c r="Q403" s="245" t="s">
        <v>149</v>
      </c>
      <c r="R403" s="245" t="s">
        <v>149</v>
      </c>
      <c r="S403" s="245" t="s">
        <v>149</v>
      </c>
      <c r="T403" s="245" t="s">
        <v>149</v>
      </c>
      <c r="U403" s="245" t="s">
        <v>149</v>
      </c>
      <c r="V403" s="245" t="s">
        <v>149</v>
      </c>
      <c r="W403" s="245" t="s">
        <v>149</v>
      </c>
      <c r="X403" s="245" t="s">
        <v>149</v>
      </c>
      <c r="AT403" s="245" t="s">
        <v>143</v>
      </c>
      <c r="BM403" s="237"/>
    </row>
    <row r="404" spans="1:65" s="245" customFormat="1" ht="13.8" x14ac:dyDescent="0.25">
      <c r="A404" s="245">
        <v>428012</v>
      </c>
      <c r="B404" s="245" t="s">
        <v>143</v>
      </c>
      <c r="P404" s="245" t="s">
        <v>153</v>
      </c>
      <c r="Q404" s="245" t="s">
        <v>151</v>
      </c>
      <c r="S404" s="245" t="s">
        <v>151</v>
      </c>
      <c r="V404" s="245" t="s">
        <v>151</v>
      </c>
      <c r="X404" s="245" t="s">
        <v>149</v>
      </c>
      <c r="AT404" s="245" t="s">
        <v>143</v>
      </c>
    </row>
    <row r="405" spans="1:65" s="245" customFormat="1" ht="13.8" x14ac:dyDescent="0.25">
      <c r="A405" s="245">
        <v>428015</v>
      </c>
      <c r="B405" s="245" t="s">
        <v>143</v>
      </c>
      <c r="H405" s="245" t="s">
        <v>153</v>
      </c>
      <c r="L405" s="245" t="s">
        <v>153</v>
      </c>
      <c r="M405" s="245" t="s">
        <v>153</v>
      </c>
      <c r="P405" s="245" t="s">
        <v>153</v>
      </c>
      <c r="Q405" s="245" t="s">
        <v>153</v>
      </c>
      <c r="R405" s="245" t="s">
        <v>149</v>
      </c>
      <c r="S405" s="245" t="s">
        <v>149</v>
      </c>
      <c r="T405" s="245" t="s">
        <v>151</v>
      </c>
      <c r="U405" s="245" t="s">
        <v>151</v>
      </c>
      <c r="V405" s="245" t="s">
        <v>151</v>
      </c>
      <c r="W405" s="245" t="s">
        <v>151</v>
      </c>
      <c r="X405" s="245" t="s">
        <v>153</v>
      </c>
      <c r="AT405" s="245" t="s">
        <v>143</v>
      </c>
    </row>
    <row r="406" spans="1:65" s="245" customFormat="1" ht="13.8" x14ac:dyDescent="0.25">
      <c r="A406" s="245">
        <v>428018</v>
      </c>
      <c r="B406" s="245" t="s">
        <v>143</v>
      </c>
      <c r="D406" s="245" t="s">
        <v>153</v>
      </c>
      <c r="J406" s="245" t="s">
        <v>153</v>
      </c>
      <c r="K406" s="245" t="s">
        <v>153</v>
      </c>
      <c r="L406" s="245" t="s">
        <v>153</v>
      </c>
      <c r="N406" s="245" t="s">
        <v>149</v>
      </c>
      <c r="O406" s="245" t="s">
        <v>149</v>
      </c>
      <c r="P406" s="245" t="s">
        <v>149</v>
      </c>
      <c r="Q406" s="245" t="s">
        <v>149</v>
      </c>
      <c r="R406" s="245" t="s">
        <v>149</v>
      </c>
      <c r="S406" s="245" t="s">
        <v>149</v>
      </c>
      <c r="T406" s="245" t="s">
        <v>149</v>
      </c>
      <c r="U406" s="245" t="s">
        <v>149</v>
      </c>
      <c r="V406" s="245" t="s">
        <v>149</v>
      </c>
      <c r="W406" s="245" t="s">
        <v>149</v>
      </c>
      <c r="X406" s="245" t="s">
        <v>149</v>
      </c>
      <c r="AT406" s="245" t="s">
        <v>143</v>
      </c>
      <c r="BM406" s="237"/>
    </row>
    <row r="407" spans="1:65" s="245" customFormat="1" ht="13.8" x14ac:dyDescent="0.25">
      <c r="A407" s="245">
        <v>428021</v>
      </c>
      <c r="B407" s="245" t="s">
        <v>143</v>
      </c>
      <c r="I407" s="245" t="s">
        <v>153</v>
      </c>
      <c r="P407" s="245" t="s">
        <v>149</v>
      </c>
      <c r="Q407" s="245" t="s">
        <v>153</v>
      </c>
      <c r="R407" s="245" t="s">
        <v>153</v>
      </c>
      <c r="U407" s="245" t="s">
        <v>151</v>
      </c>
      <c r="V407" s="245" t="s">
        <v>151</v>
      </c>
      <c r="W407" s="245" t="s">
        <v>153</v>
      </c>
      <c r="X407" s="245" t="s">
        <v>153</v>
      </c>
      <c r="AT407" s="245" t="s">
        <v>143</v>
      </c>
    </row>
    <row r="408" spans="1:65" s="245" customFormat="1" ht="13.8" x14ac:dyDescent="0.25">
      <c r="A408" s="245">
        <v>428033</v>
      </c>
      <c r="B408" s="245" t="s">
        <v>143</v>
      </c>
      <c r="H408" s="245" t="s">
        <v>151</v>
      </c>
      <c r="K408" s="245" t="s">
        <v>153</v>
      </c>
      <c r="L408" s="245" t="s">
        <v>149</v>
      </c>
      <c r="N408" s="245" t="s">
        <v>153</v>
      </c>
      <c r="O408" s="245" t="s">
        <v>149</v>
      </c>
      <c r="P408" s="245" t="s">
        <v>153</v>
      </c>
      <c r="Q408" s="245" t="s">
        <v>151</v>
      </c>
      <c r="R408" s="245" t="s">
        <v>149</v>
      </c>
      <c r="S408" s="245" t="s">
        <v>149</v>
      </c>
      <c r="T408" s="245" t="s">
        <v>153</v>
      </c>
      <c r="U408" s="245" t="s">
        <v>149</v>
      </c>
      <c r="V408" s="245" t="s">
        <v>149</v>
      </c>
      <c r="W408" s="245" t="s">
        <v>151</v>
      </c>
      <c r="X408" s="245" t="s">
        <v>153</v>
      </c>
      <c r="AT408" s="245" t="s">
        <v>143</v>
      </c>
      <c r="BM408" s="237"/>
    </row>
    <row r="409" spans="1:65" s="245" customFormat="1" ht="13.8" x14ac:dyDescent="0.25">
      <c r="A409" s="245">
        <v>428039</v>
      </c>
      <c r="B409" s="245" t="s">
        <v>143</v>
      </c>
      <c r="H409" s="245" t="s">
        <v>151</v>
      </c>
      <c r="K409" s="245" t="s">
        <v>149</v>
      </c>
      <c r="M409" s="245" t="s">
        <v>149</v>
      </c>
      <c r="U409" s="245" t="s">
        <v>149</v>
      </c>
      <c r="W409" s="245" t="s">
        <v>149</v>
      </c>
      <c r="AT409" s="245" t="s">
        <v>143</v>
      </c>
    </row>
    <row r="410" spans="1:65" s="245" customFormat="1" ht="13.8" x14ac:dyDescent="0.25">
      <c r="A410" s="245">
        <v>428042</v>
      </c>
      <c r="B410" s="245" t="s">
        <v>143</v>
      </c>
      <c r="F410" s="245" t="s">
        <v>149</v>
      </c>
      <c r="H410" s="245" t="s">
        <v>153</v>
      </c>
      <c r="I410" s="245" t="s">
        <v>151</v>
      </c>
      <c r="J410" s="245" t="s">
        <v>151</v>
      </c>
      <c r="L410" s="245" t="s">
        <v>149</v>
      </c>
      <c r="M410" s="245" t="s">
        <v>149</v>
      </c>
      <c r="N410" s="245" t="s">
        <v>149</v>
      </c>
      <c r="O410" s="245" t="s">
        <v>149</v>
      </c>
      <c r="P410" s="245" t="s">
        <v>149</v>
      </c>
      <c r="Q410" s="245" t="s">
        <v>149</v>
      </c>
      <c r="R410" s="245" t="s">
        <v>149</v>
      </c>
      <c r="S410" s="245" t="s">
        <v>149</v>
      </c>
      <c r="T410" s="245" t="s">
        <v>149</v>
      </c>
      <c r="U410" s="245" t="s">
        <v>149</v>
      </c>
      <c r="V410" s="245" t="s">
        <v>149</v>
      </c>
      <c r="W410" s="245" t="s">
        <v>149</v>
      </c>
      <c r="X410" s="245" t="s">
        <v>149</v>
      </c>
      <c r="AT410" s="245" t="s">
        <v>143</v>
      </c>
      <c r="BM410" s="237"/>
    </row>
    <row r="411" spans="1:65" s="245" customFormat="1" ht="13.8" x14ac:dyDescent="0.25">
      <c r="A411" s="245">
        <v>428047</v>
      </c>
      <c r="B411" s="245" t="s">
        <v>143</v>
      </c>
      <c r="C411" s="245" t="s">
        <v>153</v>
      </c>
      <c r="E411" s="245" t="s">
        <v>153</v>
      </c>
      <c r="I411" s="245" t="s">
        <v>153</v>
      </c>
      <c r="M411" s="245" t="s">
        <v>153</v>
      </c>
      <c r="N411" s="245" t="s">
        <v>151</v>
      </c>
      <c r="P411" s="245" t="s">
        <v>151</v>
      </c>
      <c r="Q411" s="245" t="s">
        <v>151</v>
      </c>
      <c r="S411" s="245" t="s">
        <v>151</v>
      </c>
      <c r="T411" s="245" t="s">
        <v>149</v>
      </c>
      <c r="U411" s="245" t="s">
        <v>149</v>
      </c>
      <c r="V411" s="245" t="s">
        <v>149</v>
      </c>
      <c r="W411" s="245" t="s">
        <v>149</v>
      </c>
      <c r="X411" s="245" t="s">
        <v>149</v>
      </c>
      <c r="AT411" s="245" t="s">
        <v>832</v>
      </c>
    </row>
    <row r="412" spans="1:65" s="245" customFormat="1" ht="13.8" x14ac:dyDescent="0.25">
      <c r="A412" s="245">
        <v>428048</v>
      </c>
      <c r="B412" s="245" t="s">
        <v>143</v>
      </c>
      <c r="C412" s="245" t="s">
        <v>151</v>
      </c>
      <c r="D412" s="245" t="s">
        <v>151</v>
      </c>
      <c r="I412" s="245" t="s">
        <v>151</v>
      </c>
      <c r="J412" s="245" t="s">
        <v>151</v>
      </c>
      <c r="K412" s="245" t="s">
        <v>151</v>
      </c>
      <c r="M412" s="245" t="s">
        <v>149</v>
      </c>
      <c r="N412" s="245" t="s">
        <v>149</v>
      </c>
      <c r="O412" s="245" t="s">
        <v>149</v>
      </c>
      <c r="P412" s="245" t="s">
        <v>149</v>
      </c>
      <c r="Q412" s="245" t="s">
        <v>149</v>
      </c>
      <c r="R412" s="245" t="s">
        <v>149</v>
      </c>
      <c r="S412" s="245" t="s">
        <v>149</v>
      </c>
      <c r="T412" s="245" t="s">
        <v>149</v>
      </c>
      <c r="U412" s="245" t="s">
        <v>149</v>
      </c>
      <c r="V412" s="245" t="s">
        <v>149</v>
      </c>
      <c r="W412" s="245" t="s">
        <v>149</v>
      </c>
      <c r="X412" s="245" t="s">
        <v>149</v>
      </c>
      <c r="AT412" s="245" t="s">
        <v>143</v>
      </c>
      <c r="BM412" s="237"/>
    </row>
    <row r="413" spans="1:65" s="245" customFormat="1" ht="13.8" x14ac:dyDescent="0.25">
      <c r="A413" s="245">
        <v>428055</v>
      </c>
      <c r="B413" s="245" t="s">
        <v>143</v>
      </c>
      <c r="N413" s="245" t="s">
        <v>149</v>
      </c>
      <c r="O413" s="245" t="s">
        <v>153</v>
      </c>
      <c r="P413" s="245" t="s">
        <v>153</v>
      </c>
      <c r="Q413" s="245" t="s">
        <v>153</v>
      </c>
      <c r="R413" s="245" t="s">
        <v>151</v>
      </c>
      <c r="T413" s="245" t="s">
        <v>149</v>
      </c>
      <c r="V413" s="245" t="s">
        <v>149</v>
      </c>
      <c r="W413" s="245" t="s">
        <v>149</v>
      </c>
      <c r="AT413" s="245" t="s">
        <v>143</v>
      </c>
    </row>
    <row r="414" spans="1:65" s="245" customFormat="1" ht="13.8" x14ac:dyDescent="0.25">
      <c r="A414" s="245">
        <v>428057</v>
      </c>
      <c r="B414" s="245" t="s">
        <v>143</v>
      </c>
      <c r="G414" s="245" t="s">
        <v>153</v>
      </c>
      <c r="L414" s="245" t="s">
        <v>149</v>
      </c>
      <c r="P414" s="245" t="s">
        <v>153</v>
      </c>
      <c r="Q414" s="245" t="s">
        <v>153</v>
      </c>
      <c r="S414" s="245" t="s">
        <v>153</v>
      </c>
      <c r="V414" s="245" t="s">
        <v>153</v>
      </c>
      <c r="W414" s="245" t="s">
        <v>153</v>
      </c>
      <c r="X414" s="245" t="s">
        <v>153</v>
      </c>
      <c r="AT414" s="245" t="s">
        <v>143</v>
      </c>
    </row>
    <row r="415" spans="1:65" s="245" customFormat="1" ht="13.8" x14ac:dyDescent="0.25">
      <c r="A415" s="245">
        <v>428058</v>
      </c>
      <c r="B415" s="245" t="s">
        <v>143</v>
      </c>
      <c r="D415" s="245" t="s">
        <v>151</v>
      </c>
      <c r="G415" s="245" t="s">
        <v>151</v>
      </c>
      <c r="M415" s="245" t="s">
        <v>149</v>
      </c>
      <c r="V415" s="245" t="s">
        <v>151</v>
      </c>
      <c r="W415" s="245" t="s">
        <v>151</v>
      </c>
      <c r="AT415" s="245" t="s">
        <v>143</v>
      </c>
    </row>
    <row r="416" spans="1:65" s="245" customFormat="1" ht="13.8" x14ac:dyDescent="0.25">
      <c r="A416" s="245">
        <v>428061</v>
      </c>
      <c r="B416" s="245" t="s">
        <v>143</v>
      </c>
      <c r="I416" s="245" t="s">
        <v>1632</v>
      </c>
      <c r="L416" s="245" t="s">
        <v>1632</v>
      </c>
      <c r="N416" s="245" t="s">
        <v>1632</v>
      </c>
      <c r="O416" s="245" t="s">
        <v>1632</v>
      </c>
      <c r="P416" s="245" t="s">
        <v>1632</v>
      </c>
      <c r="Q416" s="245" t="s">
        <v>1632</v>
      </c>
      <c r="R416" s="245" t="s">
        <v>1632</v>
      </c>
      <c r="S416" s="245" t="s">
        <v>1632</v>
      </c>
      <c r="T416" s="245" t="s">
        <v>1632</v>
      </c>
      <c r="W416" s="245" t="s">
        <v>1632</v>
      </c>
      <c r="AS416" s="245" t="s">
        <v>730</v>
      </c>
      <c r="AT416" s="245" t="s">
        <v>143</v>
      </c>
    </row>
    <row r="417" spans="1:65" s="245" customFormat="1" ht="13.8" x14ac:dyDescent="0.25">
      <c r="A417" s="245">
        <v>428063</v>
      </c>
      <c r="B417" s="245" t="s">
        <v>832</v>
      </c>
      <c r="G417" s="245" t="s">
        <v>153</v>
      </c>
      <c r="H417" s="245" t="s">
        <v>153</v>
      </c>
      <c r="L417" s="245" t="s">
        <v>149</v>
      </c>
      <c r="M417" s="245" t="s">
        <v>151</v>
      </c>
      <c r="N417" s="245" t="s">
        <v>149</v>
      </c>
      <c r="O417" s="245" t="s">
        <v>149</v>
      </c>
      <c r="P417" s="245" t="s">
        <v>149</v>
      </c>
      <c r="Q417" s="245" t="s">
        <v>149</v>
      </c>
      <c r="R417" s="245" t="s">
        <v>149</v>
      </c>
      <c r="S417" s="245" t="s">
        <v>149</v>
      </c>
      <c r="AT417" s="245" t="s">
        <v>111</v>
      </c>
    </row>
    <row r="418" spans="1:65" s="245" customFormat="1" ht="13.8" x14ac:dyDescent="0.25">
      <c r="A418" s="245">
        <v>428065</v>
      </c>
      <c r="B418" s="245" t="s">
        <v>143</v>
      </c>
      <c r="D418" s="245" t="s">
        <v>151</v>
      </c>
      <c r="G418" s="245" t="s">
        <v>153</v>
      </c>
      <c r="J418" s="245" t="s">
        <v>151</v>
      </c>
      <c r="K418" s="245" t="s">
        <v>151</v>
      </c>
      <c r="N418" s="245" t="s">
        <v>149</v>
      </c>
      <c r="O418" s="245" t="s">
        <v>149</v>
      </c>
      <c r="P418" s="245" t="s">
        <v>149</v>
      </c>
      <c r="R418" s="245" t="s">
        <v>149</v>
      </c>
      <c r="T418" s="245" t="s">
        <v>149</v>
      </c>
      <c r="U418" s="245" t="s">
        <v>149</v>
      </c>
      <c r="V418" s="245" t="s">
        <v>149</v>
      </c>
      <c r="W418" s="245" t="s">
        <v>149</v>
      </c>
      <c r="X418" s="245" t="s">
        <v>149</v>
      </c>
      <c r="AT418" s="245" t="s">
        <v>143</v>
      </c>
    </row>
    <row r="419" spans="1:65" s="245" customFormat="1" ht="13.8" x14ac:dyDescent="0.25">
      <c r="A419" s="245">
        <v>428070</v>
      </c>
      <c r="B419" s="245" t="s">
        <v>143</v>
      </c>
      <c r="G419" s="245" t="s">
        <v>153</v>
      </c>
      <c r="I419" s="245" t="s">
        <v>151</v>
      </c>
      <c r="J419" s="245" t="s">
        <v>151</v>
      </c>
      <c r="L419" s="245" t="s">
        <v>149</v>
      </c>
      <c r="N419" s="245" t="s">
        <v>149</v>
      </c>
      <c r="O419" s="245" t="s">
        <v>151</v>
      </c>
      <c r="P419" s="245" t="s">
        <v>151</v>
      </c>
      <c r="R419" s="245" t="s">
        <v>151</v>
      </c>
      <c r="T419" s="245" t="s">
        <v>149</v>
      </c>
      <c r="U419" s="245" t="s">
        <v>149</v>
      </c>
      <c r="V419" s="245" t="s">
        <v>149</v>
      </c>
      <c r="W419" s="245" t="s">
        <v>149</v>
      </c>
      <c r="X419" s="245" t="s">
        <v>149</v>
      </c>
      <c r="AT419" s="245" t="s">
        <v>143</v>
      </c>
    </row>
    <row r="420" spans="1:65" s="245" customFormat="1" ht="13.8" x14ac:dyDescent="0.25">
      <c r="A420" s="245">
        <v>428074</v>
      </c>
      <c r="B420" s="245" t="s">
        <v>143</v>
      </c>
      <c r="L420" s="245" t="s">
        <v>153</v>
      </c>
      <c r="N420" s="245" t="s">
        <v>153</v>
      </c>
      <c r="P420" s="245" t="s">
        <v>153</v>
      </c>
      <c r="Q420" s="245" t="s">
        <v>153</v>
      </c>
      <c r="R420" s="245" t="s">
        <v>151</v>
      </c>
      <c r="S420" s="245" t="s">
        <v>151</v>
      </c>
      <c r="U420" s="245" t="s">
        <v>151</v>
      </c>
      <c r="V420" s="245" t="s">
        <v>151</v>
      </c>
      <c r="W420" s="245" t="s">
        <v>153</v>
      </c>
      <c r="AT420" s="245" t="s">
        <v>143</v>
      </c>
    </row>
    <row r="421" spans="1:65" s="245" customFormat="1" ht="13.8" x14ac:dyDescent="0.25">
      <c r="A421" s="245">
        <v>428075</v>
      </c>
      <c r="B421" s="245" t="s">
        <v>143</v>
      </c>
      <c r="N421" s="245" t="s">
        <v>149</v>
      </c>
      <c r="O421" s="245" t="s">
        <v>149</v>
      </c>
      <c r="P421" s="245" t="s">
        <v>149</v>
      </c>
      <c r="Q421" s="245" t="s">
        <v>149</v>
      </c>
      <c r="R421" s="245" t="s">
        <v>149</v>
      </c>
      <c r="S421" s="245" t="s">
        <v>149</v>
      </c>
      <c r="T421" s="245" t="s">
        <v>149</v>
      </c>
      <c r="U421" s="245" t="s">
        <v>149</v>
      </c>
      <c r="V421" s="245" t="s">
        <v>149</v>
      </c>
      <c r="W421" s="245" t="s">
        <v>149</v>
      </c>
      <c r="X421" s="245" t="s">
        <v>149</v>
      </c>
      <c r="AT421" s="245" t="s">
        <v>143</v>
      </c>
    </row>
    <row r="422" spans="1:65" s="245" customFormat="1" ht="13.8" x14ac:dyDescent="0.25">
      <c r="A422" s="245">
        <v>428078</v>
      </c>
      <c r="B422" s="245" t="s">
        <v>143</v>
      </c>
      <c r="J422" s="245" t="s">
        <v>153</v>
      </c>
      <c r="L422" s="245" t="s">
        <v>151</v>
      </c>
      <c r="O422" s="245" t="s">
        <v>153</v>
      </c>
      <c r="R422" s="245" t="s">
        <v>149</v>
      </c>
      <c r="V422" s="245" t="s">
        <v>153</v>
      </c>
      <c r="W422" s="245" t="s">
        <v>153</v>
      </c>
      <c r="AT422" s="245" t="s">
        <v>143</v>
      </c>
    </row>
    <row r="423" spans="1:65" s="245" customFormat="1" ht="13.8" x14ac:dyDescent="0.25">
      <c r="A423" s="245">
        <v>428081</v>
      </c>
      <c r="B423" s="245" t="s">
        <v>143</v>
      </c>
      <c r="D423" s="245" t="s">
        <v>153</v>
      </c>
      <c r="I423" s="245" t="s">
        <v>153</v>
      </c>
      <c r="N423" s="245" t="s">
        <v>153</v>
      </c>
      <c r="P423" s="245" t="s">
        <v>153</v>
      </c>
      <c r="R423" s="245" t="s">
        <v>153</v>
      </c>
      <c r="U423" s="245" t="s">
        <v>151</v>
      </c>
      <c r="V423" s="245" t="s">
        <v>151</v>
      </c>
      <c r="W423" s="245" t="s">
        <v>151</v>
      </c>
      <c r="X423" s="245" t="s">
        <v>151</v>
      </c>
      <c r="AT423" s="245" t="s">
        <v>143</v>
      </c>
    </row>
    <row r="424" spans="1:65" s="245" customFormat="1" ht="13.8" x14ac:dyDescent="0.25">
      <c r="A424" s="245">
        <v>428085</v>
      </c>
      <c r="B424" s="245" t="s">
        <v>143</v>
      </c>
      <c r="H424" s="245" t="s">
        <v>153</v>
      </c>
      <c r="I424" s="245" t="s">
        <v>151</v>
      </c>
      <c r="J424" s="245" t="s">
        <v>151</v>
      </c>
      <c r="L424" s="245" t="s">
        <v>149</v>
      </c>
      <c r="N424" s="245" t="s">
        <v>151</v>
      </c>
      <c r="P424" s="245" t="s">
        <v>151</v>
      </c>
      <c r="Q424" s="245" t="s">
        <v>151</v>
      </c>
      <c r="R424" s="245" t="s">
        <v>151</v>
      </c>
      <c r="T424" s="245" t="s">
        <v>149</v>
      </c>
      <c r="U424" s="245" t="s">
        <v>149</v>
      </c>
      <c r="V424" s="245" t="s">
        <v>149</v>
      </c>
      <c r="W424" s="245" t="s">
        <v>149</v>
      </c>
      <c r="X424" s="245" t="s">
        <v>149</v>
      </c>
      <c r="AT424" s="245" t="s">
        <v>143</v>
      </c>
    </row>
    <row r="425" spans="1:65" s="245" customFormat="1" ht="13.8" x14ac:dyDescent="0.25">
      <c r="A425" s="245">
        <v>428086</v>
      </c>
      <c r="B425" s="245" t="s">
        <v>143</v>
      </c>
      <c r="I425" s="245" t="s">
        <v>151</v>
      </c>
      <c r="L425" s="245" t="s">
        <v>151</v>
      </c>
      <c r="N425" s="245" t="s">
        <v>149</v>
      </c>
      <c r="O425" s="245" t="s">
        <v>149</v>
      </c>
      <c r="P425" s="245" t="s">
        <v>149</v>
      </c>
      <c r="Q425" s="245" t="s">
        <v>149</v>
      </c>
      <c r="R425" s="245" t="s">
        <v>149</v>
      </c>
      <c r="S425" s="245" t="s">
        <v>149</v>
      </c>
      <c r="T425" s="245" t="s">
        <v>149</v>
      </c>
      <c r="U425" s="245" t="s">
        <v>149</v>
      </c>
      <c r="V425" s="245" t="s">
        <v>149</v>
      </c>
      <c r="W425" s="245" t="s">
        <v>149</v>
      </c>
      <c r="X425" s="245" t="s">
        <v>149</v>
      </c>
      <c r="AT425" s="245" t="s">
        <v>143</v>
      </c>
    </row>
    <row r="426" spans="1:65" s="245" customFormat="1" ht="13.8" x14ac:dyDescent="0.25">
      <c r="A426" s="245">
        <v>428089</v>
      </c>
      <c r="B426" s="245" t="s">
        <v>143</v>
      </c>
      <c r="D426" s="245" t="s">
        <v>151</v>
      </c>
      <c r="E426" s="245" t="s">
        <v>151</v>
      </c>
      <c r="L426" s="245" t="s">
        <v>151</v>
      </c>
      <c r="M426" s="245" t="s">
        <v>149</v>
      </c>
      <c r="N426" s="245" t="s">
        <v>149</v>
      </c>
      <c r="O426" s="245" t="s">
        <v>149</v>
      </c>
      <c r="P426" s="245" t="s">
        <v>149</v>
      </c>
      <c r="Q426" s="245" t="s">
        <v>149</v>
      </c>
      <c r="R426" s="245" t="s">
        <v>149</v>
      </c>
      <c r="S426" s="245" t="s">
        <v>149</v>
      </c>
      <c r="T426" s="245" t="s">
        <v>149</v>
      </c>
      <c r="U426" s="245" t="s">
        <v>149</v>
      </c>
      <c r="V426" s="245" t="s">
        <v>149</v>
      </c>
      <c r="W426" s="245" t="s">
        <v>149</v>
      </c>
      <c r="X426" s="245" t="s">
        <v>149</v>
      </c>
      <c r="AT426" s="245" t="s">
        <v>143</v>
      </c>
      <c r="BM426" s="237"/>
    </row>
    <row r="427" spans="1:65" s="245" customFormat="1" ht="13.8" x14ac:dyDescent="0.25">
      <c r="A427" s="245">
        <v>428090</v>
      </c>
      <c r="B427" s="245" t="s">
        <v>832</v>
      </c>
      <c r="D427" s="245" t="s">
        <v>153</v>
      </c>
      <c r="L427" s="245" t="s">
        <v>151</v>
      </c>
      <c r="N427" s="245" t="s">
        <v>149</v>
      </c>
      <c r="O427" s="245" t="s">
        <v>149</v>
      </c>
      <c r="P427" s="245" t="s">
        <v>149</v>
      </c>
      <c r="Q427" s="245" t="s">
        <v>149</v>
      </c>
      <c r="R427" s="245" t="s">
        <v>149</v>
      </c>
      <c r="S427" s="245" t="s">
        <v>149</v>
      </c>
      <c r="AT427" s="245" t="s">
        <v>111</v>
      </c>
    </row>
    <row r="428" spans="1:65" s="245" customFormat="1" ht="13.8" x14ac:dyDescent="0.25">
      <c r="A428" s="245">
        <v>428091</v>
      </c>
      <c r="B428" s="245" t="s">
        <v>143</v>
      </c>
      <c r="I428" s="245" t="s">
        <v>153</v>
      </c>
      <c r="O428" s="245" t="s">
        <v>153</v>
      </c>
      <c r="U428" s="245" t="s">
        <v>151</v>
      </c>
      <c r="V428" s="245" t="s">
        <v>153</v>
      </c>
      <c r="W428" s="245" t="s">
        <v>153</v>
      </c>
      <c r="AT428" s="245" t="s">
        <v>143</v>
      </c>
    </row>
    <row r="429" spans="1:65" s="245" customFormat="1" ht="13.8" x14ac:dyDescent="0.25">
      <c r="A429" s="245">
        <v>428101</v>
      </c>
      <c r="B429" s="245" t="s">
        <v>143</v>
      </c>
      <c r="G429" s="245" t="s">
        <v>153</v>
      </c>
      <c r="H429" s="245" t="s">
        <v>151</v>
      </c>
      <c r="L429" s="245" t="s">
        <v>149</v>
      </c>
      <c r="P429" s="245" t="s">
        <v>149</v>
      </c>
      <c r="R429" s="245" t="s">
        <v>151</v>
      </c>
      <c r="S429" s="245" t="s">
        <v>149</v>
      </c>
      <c r="V429" s="245" t="s">
        <v>149</v>
      </c>
      <c r="W429" s="245" t="s">
        <v>151</v>
      </c>
      <c r="AT429" s="245" t="s">
        <v>143</v>
      </c>
    </row>
    <row r="430" spans="1:65" s="245" customFormat="1" ht="13.8" x14ac:dyDescent="0.25">
      <c r="A430" s="245">
        <v>428108</v>
      </c>
      <c r="B430" s="245" t="s">
        <v>143</v>
      </c>
      <c r="J430" s="245" t="s">
        <v>153</v>
      </c>
      <c r="N430" s="245" t="s">
        <v>153</v>
      </c>
      <c r="P430" s="245" t="s">
        <v>153</v>
      </c>
      <c r="R430" s="245" t="s">
        <v>153</v>
      </c>
      <c r="T430" s="245" t="s">
        <v>149</v>
      </c>
      <c r="U430" s="245" t="s">
        <v>151</v>
      </c>
      <c r="V430" s="245" t="s">
        <v>151</v>
      </c>
      <c r="W430" s="245" t="s">
        <v>149</v>
      </c>
      <c r="X430" s="245" t="s">
        <v>151</v>
      </c>
      <c r="AT430" s="245" t="s">
        <v>143</v>
      </c>
    </row>
    <row r="431" spans="1:65" s="245" customFormat="1" ht="13.8" x14ac:dyDescent="0.25">
      <c r="A431" s="245">
        <v>428116</v>
      </c>
      <c r="B431" s="245" t="s">
        <v>143</v>
      </c>
      <c r="I431" s="245" t="s">
        <v>153</v>
      </c>
      <c r="N431" s="245" t="s">
        <v>153</v>
      </c>
      <c r="P431" s="245" t="s">
        <v>153</v>
      </c>
      <c r="Q431" s="245" t="s">
        <v>153</v>
      </c>
      <c r="R431" s="245" t="s">
        <v>153</v>
      </c>
      <c r="T431" s="245" t="s">
        <v>151</v>
      </c>
      <c r="U431" s="245" t="s">
        <v>151</v>
      </c>
      <c r="V431" s="245" t="s">
        <v>151</v>
      </c>
      <c r="W431" s="245" t="s">
        <v>153</v>
      </c>
      <c r="X431" s="245" t="s">
        <v>151</v>
      </c>
      <c r="AT431" s="245" t="s">
        <v>143</v>
      </c>
    </row>
    <row r="432" spans="1:65" s="245" customFormat="1" ht="13.8" x14ac:dyDescent="0.25">
      <c r="A432" s="245">
        <v>428117</v>
      </c>
      <c r="B432" s="245" t="s">
        <v>143</v>
      </c>
      <c r="G432" s="245" t="s">
        <v>151</v>
      </c>
      <c r="I432" s="245" t="s">
        <v>151</v>
      </c>
      <c r="N432" s="245" t="s">
        <v>153</v>
      </c>
      <c r="P432" s="245" t="s">
        <v>153</v>
      </c>
      <c r="V432" s="245" t="s">
        <v>153</v>
      </c>
      <c r="W432" s="245" t="s">
        <v>153</v>
      </c>
      <c r="X432" s="245" t="s">
        <v>153</v>
      </c>
      <c r="AT432" s="245" t="s">
        <v>143</v>
      </c>
    </row>
    <row r="433" spans="1:65" s="245" customFormat="1" ht="13.8" x14ac:dyDescent="0.25">
      <c r="A433" s="245">
        <v>428121</v>
      </c>
      <c r="B433" s="245" t="s">
        <v>143</v>
      </c>
      <c r="I433" s="245" t="s">
        <v>149</v>
      </c>
      <c r="J433" s="245" t="s">
        <v>149</v>
      </c>
      <c r="K433" s="245" t="s">
        <v>151</v>
      </c>
      <c r="L433" s="245" t="s">
        <v>151</v>
      </c>
      <c r="N433" s="245" t="s">
        <v>149</v>
      </c>
      <c r="O433" s="245" t="s">
        <v>151</v>
      </c>
      <c r="P433" s="245" t="s">
        <v>149</v>
      </c>
      <c r="Q433" s="245" t="s">
        <v>149</v>
      </c>
      <c r="R433" s="245" t="s">
        <v>149</v>
      </c>
      <c r="S433" s="245" t="s">
        <v>149</v>
      </c>
      <c r="T433" s="245" t="s">
        <v>149</v>
      </c>
      <c r="U433" s="245" t="s">
        <v>149</v>
      </c>
      <c r="V433" s="245" t="s">
        <v>149</v>
      </c>
      <c r="W433" s="245" t="s">
        <v>149</v>
      </c>
      <c r="X433" s="245" t="s">
        <v>149</v>
      </c>
      <c r="AT433" s="245" t="s">
        <v>143</v>
      </c>
      <c r="BM433" s="237"/>
    </row>
    <row r="434" spans="1:65" s="245" customFormat="1" ht="13.8" x14ac:dyDescent="0.25">
      <c r="A434" s="245">
        <v>428122</v>
      </c>
      <c r="B434" s="245" t="s">
        <v>143</v>
      </c>
      <c r="D434" s="245" t="s">
        <v>153</v>
      </c>
      <c r="G434" s="245" t="s">
        <v>149</v>
      </c>
      <c r="H434" s="245" t="s">
        <v>151</v>
      </c>
      <c r="J434" s="245" t="s">
        <v>151</v>
      </c>
      <c r="P434" s="245" t="s">
        <v>151</v>
      </c>
      <c r="R434" s="245" t="s">
        <v>149</v>
      </c>
      <c r="T434" s="245" t="s">
        <v>149</v>
      </c>
      <c r="U434" s="245" t="s">
        <v>149</v>
      </c>
      <c r="V434" s="245" t="s">
        <v>149</v>
      </c>
      <c r="W434" s="245" t="s">
        <v>149</v>
      </c>
      <c r="X434" s="245" t="s">
        <v>149</v>
      </c>
      <c r="AT434" s="245" t="s">
        <v>832</v>
      </c>
    </row>
    <row r="435" spans="1:65" s="245" customFormat="1" ht="13.8" x14ac:dyDescent="0.25">
      <c r="A435" s="245">
        <v>428123</v>
      </c>
      <c r="B435" s="245" t="s">
        <v>143</v>
      </c>
      <c r="F435" s="245" t="s">
        <v>153</v>
      </c>
      <c r="H435" s="245" t="s">
        <v>149</v>
      </c>
      <c r="I435" s="245" t="s">
        <v>149</v>
      </c>
      <c r="J435" s="245" t="s">
        <v>151</v>
      </c>
      <c r="K435" s="245" t="s">
        <v>149</v>
      </c>
      <c r="L435" s="245" t="s">
        <v>149</v>
      </c>
      <c r="N435" s="245" t="s">
        <v>151</v>
      </c>
      <c r="O435" s="245" t="s">
        <v>149</v>
      </c>
      <c r="P435" s="245" t="s">
        <v>149</v>
      </c>
      <c r="Q435" s="245" t="s">
        <v>151</v>
      </c>
      <c r="R435" s="245" t="s">
        <v>149</v>
      </c>
      <c r="S435" s="245" t="s">
        <v>149</v>
      </c>
      <c r="T435" s="245" t="s">
        <v>151</v>
      </c>
      <c r="U435" s="245" t="s">
        <v>149</v>
      </c>
      <c r="V435" s="245" t="s">
        <v>149</v>
      </c>
      <c r="W435" s="245" t="s">
        <v>149</v>
      </c>
      <c r="X435" s="245" t="s">
        <v>149</v>
      </c>
      <c r="AT435" s="245" t="s">
        <v>143</v>
      </c>
      <c r="BM435" s="237"/>
    </row>
    <row r="436" spans="1:65" s="245" customFormat="1" ht="13.8" x14ac:dyDescent="0.25">
      <c r="A436" s="245">
        <v>428124</v>
      </c>
      <c r="B436" s="245" t="s">
        <v>143</v>
      </c>
      <c r="C436" s="245" t="s">
        <v>151</v>
      </c>
      <c r="F436" s="245" t="s">
        <v>151</v>
      </c>
      <c r="I436" s="245" t="s">
        <v>149</v>
      </c>
      <c r="J436" s="245" t="s">
        <v>151</v>
      </c>
      <c r="K436" s="245" t="s">
        <v>149</v>
      </c>
      <c r="L436" s="245" t="s">
        <v>151</v>
      </c>
      <c r="N436" s="245" t="s">
        <v>149</v>
      </c>
      <c r="O436" s="245" t="s">
        <v>149</v>
      </c>
      <c r="P436" s="245" t="s">
        <v>149</v>
      </c>
      <c r="Q436" s="245" t="s">
        <v>149</v>
      </c>
      <c r="R436" s="245" t="s">
        <v>149</v>
      </c>
      <c r="S436" s="245" t="s">
        <v>149</v>
      </c>
      <c r="T436" s="245" t="s">
        <v>149</v>
      </c>
      <c r="U436" s="245" t="s">
        <v>149</v>
      </c>
      <c r="V436" s="245" t="s">
        <v>149</v>
      </c>
      <c r="W436" s="245" t="s">
        <v>149</v>
      </c>
      <c r="X436" s="245" t="s">
        <v>149</v>
      </c>
      <c r="AT436" s="245" t="s">
        <v>143</v>
      </c>
      <c r="BM436" s="237"/>
    </row>
    <row r="437" spans="1:65" s="245" customFormat="1" ht="13.8" x14ac:dyDescent="0.25">
      <c r="A437" s="245">
        <v>428125</v>
      </c>
      <c r="B437" s="245" t="s">
        <v>143</v>
      </c>
      <c r="D437" s="245" t="s">
        <v>151</v>
      </c>
      <c r="G437" s="245" t="s">
        <v>153</v>
      </c>
      <c r="H437" s="245" t="s">
        <v>151</v>
      </c>
      <c r="L437" s="245" t="s">
        <v>151</v>
      </c>
      <c r="V437" s="245" t="s">
        <v>151</v>
      </c>
      <c r="W437" s="245" t="s">
        <v>151</v>
      </c>
      <c r="AT437" s="245" t="s">
        <v>143</v>
      </c>
    </row>
    <row r="438" spans="1:65" s="245" customFormat="1" ht="13.8" x14ac:dyDescent="0.25">
      <c r="A438" s="245">
        <v>428141</v>
      </c>
      <c r="B438" s="245" t="s">
        <v>143</v>
      </c>
      <c r="L438" s="245" t="s">
        <v>151</v>
      </c>
      <c r="M438" s="245" t="s">
        <v>153</v>
      </c>
      <c r="N438" s="245" t="s">
        <v>153</v>
      </c>
      <c r="R438" s="245" t="s">
        <v>151</v>
      </c>
      <c r="T438" s="245" t="s">
        <v>151</v>
      </c>
      <c r="W438" s="245" t="s">
        <v>151</v>
      </c>
      <c r="AT438" s="245" t="s">
        <v>143</v>
      </c>
    </row>
    <row r="439" spans="1:65" s="245" customFormat="1" ht="13.8" x14ac:dyDescent="0.25">
      <c r="A439" s="245">
        <v>428143</v>
      </c>
      <c r="B439" s="245" t="s">
        <v>143</v>
      </c>
      <c r="D439" s="245" t="s">
        <v>153</v>
      </c>
      <c r="G439" s="245" t="s">
        <v>149</v>
      </c>
      <c r="I439" s="245" t="s">
        <v>151</v>
      </c>
      <c r="J439" s="245" t="s">
        <v>149</v>
      </c>
      <c r="L439" s="245" t="s">
        <v>149</v>
      </c>
      <c r="N439" s="245" t="s">
        <v>149</v>
      </c>
      <c r="P439" s="245" t="s">
        <v>149</v>
      </c>
      <c r="Q439" s="245" t="s">
        <v>149</v>
      </c>
      <c r="R439" s="245" t="s">
        <v>149</v>
      </c>
      <c r="T439" s="245" t="s">
        <v>149</v>
      </c>
      <c r="U439" s="245" t="s">
        <v>151</v>
      </c>
      <c r="V439" s="245" t="s">
        <v>149</v>
      </c>
      <c r="W439" s="245" t="s">
        <v>151</v>
      </c>
      <c r="X439" s="245" t="s">
        <v>149</v>
      </c>
      <c r="AT439" s="245" t="s">
        <v>143</v>
      </c>
      <c r="BM439" s="237"/>
    </row>
    <row r="440" spans="1:65" s="245" customFormat="1" ht="13.8" x14ac:dyDescent="0.25">
      <c r="A440" s="245">
        <v>428147</v>
      </c>
      <c r="B440" s="245" t="s">
        <v>143</v>
      </c>
      <c r="I440" s="245" t="s">
        <v>153</v>
      </c>
      <c r="N440" s="245" t="s">
        <v>151</v>
      </c>
      <c r="P440" s="245" t="s">
        <v>151</v>
      </c>
      <c r="Q440" s="245" t="s">
        <v>149</v>
      </c>
      <c r="R440" s="245" t="s">
        <v>149</v>
      </c>
      <c r="T440" s="245" t="s">
        <v>153</v>
      </c>
      <c r="V440" s="245" t="s">
        <v>151</v>
      </c>
      <c r="AT440" s="245" t="s">
        <v>143</v>
      </c>
    </row>
    <row r="441" spans="1:65" s="245" customFormat="1" ht="13.8" x14ac:dyDescent="0.25">
      <c r="A441" s="245">
        <v>428149</v>
      </c>
      <c r="B441" s="245" t="s">
        <v>143</v>
      </c>
      <c r="D441" s="245" t="s">
        <v>151</v>
      </c>
      <c r="G441" s="245" t="s">
        <v>153</v>
      </c>
      <c r="H441" s="245" t="s">
        <v>151</v>
      </c>
      <c r="I441" s="245" t="s">
        <v>151</v>
      </c>
      <c r="J441" s="245" t="s">
        <v>151</v>
      </c>
      <c r="L441" s="245" t="s">
        <v>151</v>
      </c>
      <c r="N441" s="245" t="s">
        <v>149</v>
      </c>
      <c r="O441" s="245" t="s">
        <v>149</v>
      </c>
      <c r="P441" s="245" t="s">
        <v>149</v>
      </c>
      <c r="Q441" s="245" t="s">
        <v>149</v>
      </c>
      <c r="R441" s="245" t="s">
        <v>149</v>
      </c>
      <c r="S441" s="245" t="s">
        <v>149</v>
      </c>
      <c r="T441" s="245" t="s">
        <v>149</v>
      </c>
      <c r="U441" s="245" t="s">
        <v>149</v>
      </c>
      <c r="V441" s="245" t="s">
        <v>149</v>
      </c>
      <c r="W441" s="245" t="s">
        <v>149</v>
      </c>
      <c r="X441" s="245" t="s">
        <v>149</v>
      </c>
      <c r="AT441" s="245" t="s">
        <v>143</v>
      </c>
      <c r="BM441" s="237"/>
    </row>
    <row r="442" spans="1:65" s="245" customFormat="1" ht="13.8" x14ac:dyDescent="0.25">
      <c r="A442" s="245">
        <v>428159</v>
      </c>
      <c r="B442" s="245" t="s">
        <v>143</v>
      </c>
      <c r="G442" s="245" t="s">
        <v>153</v>
      </c>
      <c r="I442" s="245" t="s">
        <v>153</v>
      </c>
      <c r="N442" s="245" t="s">
        <v>151</v>
      </c>
      <c r="O442" s="245" t="s">
        <v>151</v>
      </c>
      <c r="T442" s="245" t="s">
        <v>149</v>
      </c>
      <c r="U442" s="245" t="s">
        <v>149</v>
      </c>
      <c r="V442" s="245" t="s">
        <v>149</v>
      </c>
      <c r="W442" s="245" t="s">
        <v>149</v>
      </c>
      <c r="X442" s="245" t="s">
        <v>149</v>
      </c>
      <c r="AT442" s="245" t="s">
        <v>832</v>
      </c>
    </row>
    <row r="443" spans="1:65" s="245" customFormat="1" ht="13.8" x14ac:dyDescent="0.25">
      <c r="A443" s="245">
        <v>428160</v>
      </c>
      <c r="B443" s="245" t="s">
        <v>143</v>
      </c>
      <c r="L443" s="245" t="s">
        <v>153</v>
      </c>
      <c r="N443" s="245" t="s">
        <v>153</v>
      </c>
      <c r="P443" s="245" t="s">
        <v>151</v>
      </c>
      <c r="Q443" s="245" t="s">
        <v>151</v>
      </c>
      <c r="T443" s="245" t="s">
        <v>151</v>
      </c>
      <c r="U443" s="245" t="s">
        <v>149</v>
      </c>
      <c r="W443" s="245" t="s">
        <v>151</v>
      </c>
      <c r="X443" s="245" t="s">
        <v>149</v>
      </c>
      <c r="AT443" s="245" t="s">
        <v>143</v>
      </c>
    </row>
    <row r="444" spans="1:65" s="245" customFormat="1" ht="13.8" x14ac:dyDescent="0.25">
      <c r="A444" s="245">
        <v>428161</v>
      </c>
      <c r="B444" s="245" t="s">
        <v>143</v>
      </c>
      <c r="I444" s="245" t="s">
        <v>149</v>
      </c>
      <c r="K444" s="245" t="s">
        <v>151</v>
      </c>
      <c r="L444" s="245" t="s">
        <v>149</v>
      </c>
      <c r="M444" s="245" t="s">
        <v>149</v>
      </c>
      <c r="N444" s="245" t="s">
        <v>149</v>
      </c>
      <c r="O444" s="245" t="s">
        <v>149</v>
      </c>
      <c r="P444" s="245" t="s">
        <v>149</v>
      </c>
      <c r="Q444" s="245" t="s">
        <v>149</v>
      </c>
      <c r="R444" s="245" t="s">
        <v>149</v>
      </c>
      <c r="S444" s="245" t="s">
        <v>149</v>
      </c>
      <c r="T444" s="245" t="s">
        <v>149</v>
      </c>
      <c r="U444" s="245" t="s">
        <v>149</v>
      </c>
      <c r="V444" s="245" t="s">
        <v>149</v>
      </c>
      <c r="W444" s="245" t="s">
        <v>149</v>
      </c>
      <c r="X444" s="245" t="s">
        <v>149</v>
      </c>
      <c r="AT444" s="245" t="s">
        <v>143</v>
      </c>
      <c r="BM444" s="237"/>
    </row>
    <row r="445" spans="1:65" s="245" customFormat="1" ht="13.8" x14ac:dyDescent="0.25">
      <c r="A445" s="245">
        <v>428162</v>
      </c>
      <c r="B445" s="245" t="s">
        <v>143</v>
      </c>
      <c r="K445" s="245" t="s">
        <v>153</v>
      </c>
      <c r="P445" s="245" t="s">
        <v>149</v>
      </c>
      <c r="R445" s="245" t="s">
        <v>151</v>
      </c>
      <c r="U445" s="245" t="s">
        <v>149</v>
      </c>
      <c r="V445" s="245" t="s">
        <v>153</v>
      </c>
      <c r="W445" s="245" t="s">
        <v>149</v>
      </c>
      <c r="X445" s="245" t="s">
        <v>151</v>
      </c>
      <c r="AT445" s="245" t="s">
        <v>143</v>
      </c>
    </row>
    <row r="446" spans="1:65" s="245" customFormat="1" ht="13.8" x14ac:dyDescent="0.25">
      <c r="A446" s="245">
        <v>428163</v>
      </c>
      <c r="B446" s="245" t="s">
        <v>143</v>
      </c>
      <c r="I446" s="245" t="s">
        <v>151</v>
      </c>
      <c r="L446" s="245" t="s">
        <v>149</v>
      </c>
      <c r="N446" s="245" t="s">
        <v>149</v>
      </c>
      <c r="P446" s="245" t="s">
        <v>149</v>
      </c>
      <c r="Q446" s="245" t="s">
        <v>151</v>
      </c>
      <c r="R446" s="245" t="s">
        <v>149</v>
      </c>
      <c r="T446" s="245" t="s">
        <v>151</v>
      </c>
      <c r="U446" s="245" t="s">
        <v>149</v>
      </c>
      <c r="V446" s="245" t="s">
        <v>149</v>
      </c>
      <c r="AT446" s="245" t="s">
        <v>143</v>
      </c>
    </row>
    <row r="447" spans="1:65" s="245" customFormat="1" ht="13.8" x14ac:dyDescent="0.25">
      <c r="A447" s="245">
        <v>428164</v>
      </c>
      <c r="B447" s="245" t="s">
        <v>832</v>
      </c>
      <c r="D447" s="245" t="s">
        <v>153</v>
      </c>
      <c r="G447" s="245" t="s">
        <v>153</v>
      </c>
      <c r="L447" s="245" t="s">
        <v>151</v>
      </c>
      <c r="M447" s="245" t="s">
        <v>151</v>
      </c>
      <c r="N447" s="245" t="s">
        <v>149</v>
      </c>
      <c r="O447" s="245" t="s">
        <v>149</v>
      </c>
      <c r="P447" s="245" t="s">
        <v>149</v>
      </c>
      <c r="Q447" s="245" t="s">
        <v>149</v>
      </c>
      <c r="R447" s="245" t="s">
        <v>149</v>
      </c>
      <c r="S447" s="245" t="s">
        <v>149</v>
      </c>
      <c r="AT447" s="245" t="s">
        <v>111</v>
      </c>
    </row>
    <row r="448" spans="1:65" s="245" customFormat="1" ht="13.8" x14ac:dyDescent="0.25">
      <c r="A448" s="245">
        <v>428165</v>
      </c>
      <c r="B448" s="245" t="s">
        <v>143</v>
      </c>
      <c r="I448" s="245" t="s">
        <v>151</v>
      </c>
      <c r="L448" s="245" t="s">
        <v>151</v>
      </c>
      <c r="N448" s="245" t="s">
        <v>149</v>
      </c>
      <c r="Q448" s="245" t="s">
        <v>151</v>
      </c>
      <c r="R448" s="245" t="s">
        <v>149</v>
      </c>
      <c r="S448" s="245" t="s">
        <v>151</v>
      </c>
      <c r="U448" s="245" t="s">
        <v>149</v>
      </c>
      <c r="V448" s="245" t="s">
        <v>151</v>
      </c>
      <c r="W448" s="245" t="s">
        <v>151</v>
      </c>
      <c r="AT448" s="245" t="s">
        <v>143</v>
      </c>
    </row>
    <row r="449" spans="1:65" s="245" customFormat="1" ht="13.8" x14ac:dyDescent="0.25">
      <c r="A449" s="245">
        <v>428169</v>
      </c>
      <c r="B449" s="245" t="s">
        <v>143</v>
      </c>
      <c r="F449" s="245" t="s">
        <v>151</v>
      </c>
      <c r="I449" s="245" t="s">
        <v>149</v>
      </c>
      <c r="J449" s="245" t="s">
        <v>149</v>
      </c>
      <c r="N449" s="245" t="s">
        <v>153</v>
      </c>
      <c r="Q449" s="245" t="s">
        <v>151</v>
      </c>
      <c r="V449" s="245" t="s">
        <v>151</v>
      </c>
      <c r="AT449" s="245" t="s">
        <v>143</v>
      </c>
    </row>
    <row r="450" spans="1:65" s="245" customFormat="1" ht="13.8" x14ac:dyDescent="0.25">
      <c r="A450" s="245">
        <v>428173</v>
      </c>
      <c r="B450" s="245" t="s">
        <v>143</v>
      </c>
      <c r="I450" s="245" t="s">
        <v>153</v>
      </c>
      <c r="L450" s="245" t="s">
        <v>153</v>
      </c>
      <c r="N450" s="245" t="s">
        <v>153</v>
      </c>
      <c r="Q450" s="245" t="s">
        <v>151</v>
      </c>
      <c r="X450" s="245" t="s">
        <v>151</v>
      </c>
      <c r="AT450" s="245" t="s">
        <v>143</v>
      </c>
    </row>
    <row r="451" spans="1:65" s="245" customFormat="1" ht="13.8" x14ac:dyDescent="0.25">
      <c r="A451" s="245">
        <v>428174</v>
      </c>
      <c r="B451" s="245" t="s">
        <v>143</v>
      </c>
      <c r="K451" s="245" t="s">
        <v>151</v>
      </c>
      <c r="M451" s="245" t="s">
        <v>149</v>
      </c>
      <c r="N451" s="245" t="s">
        <v>151</v>
      </c>
      <c r="U451" s="245" t="s">
        <v>153</v>
      </c>
      <c r="V451" s="245" t="s">
        <v>151</v>
      </c>
      <c r="W451" s="245" t="s">
        <v>151</v>
      </c>
      <c r="AT451" s="245" t="s">
        <v>143</v>
      </c>
    </row>
    <row r="452" spans="1:65" s="245" customFormat="1" ht="13.8" x14ac:dyDescent="0.25">
      <c r="A452" s="245">
        <v>428175</v>
      </c>
      <c r="B452" s="245" t="s">
        <v>143</v>
      </c>
      <c r="I452" s="245" t="s">
        <v>153</v>
      </c>
      <c r="L452" s="245" t="s">
        <v>149</v>
      </c>
      <c r="P452" s="245" t="s">
        <v>151</v>
      </c>
      <c r="Q452" s="245" t="s">
        <v>153</v>
      </c>
      <c r="R452" s="245" t="s">
        <v>149</v>
      </c>
      <c r="S452" s="245" t="s">
        <v>149</v>
      </c>
      <c r="V452" s="245" t="s">
        <v>149</v>
      </c>
      <c r="AT452" s="245" t="s">
        <v>143</v>
      </c>
    </row>
    <row r="453" spans="1:65" s="245" customFormat="1" ht="13.8" x14ac:dyDescent="0.25">
      <c r="A453" s="245">
        <v>428177</v>
      </c>
      <c r="B453" s="245" t="s">
        <v>143</v>
      </c>
      <c r="D453" s="245" t="s">
        <v>1632</v>
      </c>
      <c r="J453" s="245" t="s">
        <v>1632</v>
      </c>
      <c r="K453" s="245" t="s">
        <v>1632</v>
      </c>
      <c r="L453" s="245" t="s">
        <v>1632</v>
      </c>
      <c r="P453" s="245" t="s">
        <v>1632</v>
      </c>
      <c r="R453" s="245" t="s">
        <v>1632</v>
      </c>
      <c r="T453" s="245" t="s">
        <v>1632</v>
      </c>
      <c r="AS453" s="245" t="s">
        <v>730</v>
      </c>
      <c r="AT453" s="245" t="s">
        <v>143</v>
      </c>
    </row>
    <row r="454" spans="1:65" s="245" customFormat="1" ht="13.8" x14ac:dyDescent="0.25">
      <c r="A454" s="245">
        <v>428180</v>
      </c>
      <c r="B454" s="245" t="s">
        <v>143</v>
      </c>
      <c r="D454" s="245" t="s">
        <v>151</v>
      </c>
      <c r="G454" s="245" t="s">
        <v>153</v>
      </c>
      <c r="H454" s="245" t="s">
        <v>151</v>
      </c>
      <c r="J454" s="245" t="s">
        <v>151</v>
      </c>
      <c r="L454" s="245" t="s">
        <v>151</v>
      </c>
      <c r="M454" s="245" t="s">
        <v>149</v>
      </c>
      <c r="N454" s="245" t="s">
        <v>151</v>
      </c>
      <c r="O454" s="245" t="s">
        <v>151</v>
      </c>
      <c r="P454" s="245" t="s">
        <v>149</v>
      </c>
      <c r="Q454" s="245" t="s">
        <v>149</v>
      </c>
      <c r="R454" s="245" t="s">
        <v>149</v>
      </c>
      <c r="S454" s="245" t="s">
        <v>151</v>
      </c>
      <c r="T454" s="245" t="s">
        <v>149</v>
      </c>
      <c r="V454" s="245" t="s">
        <v>149</v>
      </c>
      <c r="W454" s="245" t="s">
        <v>149</v>
      </c>
      <c r="X454" s="245" t="s">
        <v>149</v>
      </c>
      <c r="AT454" s="245" t="s">
        <v>143</v>
      </c>
      <c r="BM454" s="237"/>
    </row>
    <row r="455" spans="1:65" s="245" customFormat="1" ht="13.8" x14ac:dyDescent="0.25">
      <c r="A455" s="245">
        <v>428181</v>
      </c>
      <c r="B455" s="245" t="s">
        <v>143</v>
      </c>
      <c r="I455" s="245" t="s">
        <v>149</v>
      </c>
      <c r="J455" s="245" t="s">
        <v>149</v>
      </c>
      <c r="K455" s="245" t="s">
        <v>149</v>
      </c>
      <c r="L455" s="245" t="s">
        <v>149</v>
      </c>
      <c r="M455" s="245" t="s">
        <v>149</v>
      </c>
      <c r="N455" s="245" t="s">
        <v>149</v>
      </c>
      <c r="O455" s="245" t="s">
        <v>149</v>
      </c>
      <c r="P455" s="245" t="s">
        <v>149</v>
      </c>
      <c r="Q455" s="245" t="s">
        <v>149</v>
      </c>
      <c r="R455" s="245" t="s">
        <v>149</v>
      </c>
      <c r="S455" s="245" t="s">
        <v>149</v>
      </c>
      <c r="T455" s="245" t="s">
        <v>149</v>
      </c>
      <c r="U455" s="245" t="s">
        <v>149</v>
      </c>
      <c r="V455" s="245" t="s">
        <v>149</v>
      </c>
      <c r="W455" s="245" t="s">
        <v>149</v>
      </c>
      <c r="X455" s="245" t="s">
        <v>149</v>
      </c>
      <c r="AT455" s="245" t="s">
        <v>143</v>
      </c>
      <c r="BM455" s="237"/>
    </row>
    <row r="456" spans="1:65" s="245" customFormat="1" ht="13.8" x14ac:dyDescent="0.25">
      <c r="A456" s="245">
        <v>428182</v>
      </c>
      <c r="B456" s="245" t="s">
        <v>143</v>
      </c>
      <c r="G456" s="245" t="s">
        <v>153</v>
      </c>
      <c r="H456" s="245" t="s">
        <v>153</v>
      </c>
      <c r="J456" s="245" t="s">
        <v>153</v>
      </c>
      <c r="K456" s="245" t="s">
        <v>153</v>
      </c>
      <c r="N456" s="245" t="s">
        <v>153</v>
      </c>
      <c r="P456" s="245" t="s">
        <v>153</v>
      </c>
      <c r="Q456" s="245" t="s">
        <v>153</v>
      </c>
      <c r="S456" s="245" t="s">
        <v>153</v>
      </c>
      <c r="T456" s="245" t="s">
        <v>149</v>
      </c>
      <c r="U456" s="245" t="s">
        <v>149</v>
      </c>
      <c r="V456" s="245" t="s">
        <v>149</v>
      </c>
      <c r="W456" s="245" t="s">
        <v>149</v>
      </c>
      <c r="X456" s="245" t="s">
        <v>149</v>
      </c>
      <c r="AT456" s="245" t="s">
        <v>143</v>
      </c>
    </row>
    <row r="457" spans="1:65" s="245" customFormat="1" ht="13.8" x14ac:dyDescent="0.25">
      <c r="A457" s="245">
        <v>428189</v>
      </c>
      <c r="B457" s="245" t="s">
        <v>143</v>
      </c>
      <c r="E457" s="245" t="s">
        <v>151</v>
      </c>
      <c r="G457" s="245" t="s">
        <v>153</v>
      </c>
      <c r="K457" s="245" t="s">
        <v>151</v>
      </c>
      <c r="L457" s="245" t="s">
        <v>153</v>
      </c>
      <c r="M457" s="245" t="s">
        <v>149</v>
      </c>
      <c r="N457" s="245" t="s">
        <v>149</v>
      </c>
      <c r="O457" s="245" t="s">
        <v>149</v>
      </c>
      <c r="P457" s="245" t="s">
        <v>149</v>
      </c>
      <c r="Q457" s="245" t="s">
        <v>149</v>
      </c>
      <c r="R457" s="245" t="s">
        <v>149</v>
      </c>
      <c r="S457" s="245" t="s">
        <v>149</v>
      </c>
      <c r="T457" s="245" t="s">
        <v>149</v>
      </c>
      <c r="U457" s="245" t="s">
        <v>149</v>
      </c>
      <c r="V457" s="245" t="s">
        <v>149</v>
      </c>
      <c r="W457" s="245" t="s">
        <v>149</v>
      </c>
      <c r="X457" s="245" t="s">
        <v>149</v>
      </c>
      <c r="AT457" s="245" t="s">
        <v>143</v>
      </c>
      <c r="BM457" s="237"/>
    </row>
    <row r="458" spans="1:65" s="245" customFormat="1" ht="13.8" x14ac:dyDescent="0.25">
      <c r="A458" s="245">
        <v>428195</v>
      </c>
      <c r="B458" s="245" t="s">
        <v>143</v>
      </c>
      <c r="E458" s="245" t="s">
        <v>151</v>
      </c>
      <c r="K458" s="245" t="s">
        <v>151</v>
      </c>
      <c r="L458" s="245" t="s">
        <v>151</v>
      </c>
      <c r="M458" s="245" t="s">
        <v>149</v>
      </c>
      <c r="N458" s="245" t="s">
        <v>149</v>
      </c>
      <c r="O458" s="245" t="s">
        <v>149</v>
      </c>
      <c r="P458" s="245" t="s">
        <v>149</v>
      </c>
      <c r="Q458" s="245" t="s">
        <v>149</v>
      </c>
      <c r="R458" s="245" t="s">
        <v>149</v>
      </c>
      <c r="S458" s="245" t="s">
        <v>149</v>
      </c>
      <c r="T458" s="245" t="s">
        <v>149</v>
      </c>
      <c r="U458" s="245" t="s">
        <v>149</v>
      </c>
      <c r="V458" s="245" t="s">
        <v>149</v>
      </c>
      <c r="W458" s="245" t="s">
        <v>149</v>
      </c>
      <c r="X458" s="245" t="s">
        <v>149</v>
      </c>
      <c r="AT458" s="245" t="s">
        <v>143</v>
      </c>
      <c r="BM458" s="237"/>
    </row>
    <row r="459" spans="1:65" s="245" customFormat="1" ht="13.8" x14ac:dyDescent="0.25">
      <c r="A459" s="245">
        <v>428198</v>
      </c>
      <c r="B459" s="245" t="s">
        <v>143</v>
      </c>
      <c r="G459" s="245" t="s">
        <v>153</v>
      </c>
      <c r="P459" s="245" t="s">
        <v>153</v>
      </c>
      <c r="Q459" s="245" t="s">
        <v>153</v>
      </c>
      <c r="R459" s="245" t="s">
        <v>153</v>
      </c>
      <c r="S459" s="245" t="s">
        <v>153</v>
      </c>
      <c r="T459" s="245" t="s">
        <v>151</v>
      </c>
      <c r="U459" s="245" t="s">
        <v>151</v>
      </c>
      <c r="V459" s="245" t="s">
        <v>151</v>
      </c>
      <c r="W459" s="245" t="s">
        <v>151</v>
      </c>
      <c r="X459" s="245" t="s">
        <v>151</v>
      </c>
      <c r="AT459" s="245" t="s">
        <v>143</v>
      </c>
    </row>
    <row r="460" spans="1:65" s="245" customFormat="1" ht="13.8" x14ac:dyDescent="0.25">
      <c r="A460" s="245">
        <v>428201</v>
      </c>
      <c r="B460" s="245" t="s">
        <v>143</v>
      </c>
      <c r="H460" s="245" t="s">
        <v>151</v>
      </c>
      <c r="M460" s="245" t="s">
        <v>151</v>
      </c>
      <c r="N460" s="245" t="s">
        <v>151</v>
      </c>
      <c r="O460" s="245" t="s">
        <v>151</v>
      </c>
      <c r="P460" s="245" t="s">
        <v>149</v>
      </c>
      <c r="Q460" s="245" t="s">
        <v>151</v>
      </c>
      <c r="R460" s="245" t="s">
        <v>149</v>
      </c>
      <c r="S460" s="245" t="s">
        <v>149</v>
      </c>
      <c r="T460" s="245" t="s">
        <v>149</v>
      </c>
      <c r="U460" s="245" t="s">
        <v>149</v>
      </c>
      <c r="V460" s="245" t="s">
        <v>151</v>
      </c>
      <c r="W460" s="245" t="s">
        <v>151</v>
      </c>
      <c r="X460" s="245" t="s">
        <v>149</v>
      </c>
      <c r="AT460" s="245" t="s">
        <v>143</v>
      </c>
    </row>
    <row r="461" spans="1:65" s="245" customFormat="1" ht="13.8" x14ac:dyDescent="0.25">
      <c r="A461" s="245">
        <v>428202</v>
      </c>
      <c r="B461" s="245" t="s">
        <v>143</v>
      </c>
      <c r="E461" s="245" t="s">
        <v>153</v>
      </c>
      <c r="J461" s="245" t="s">
        <v>151</v>
      </c>
      <c r="K461" s="245" t="s">
        <v>151</v>
      </c>
      <c r="L461" s="245" t="s">
        <v>151</v>
      </c>
      <c r="M461" s="245" t="s">
        <v>149</v>
      </c>
      <c r="N461" s="245" t="s">
        <v>153</v>
      </c>
      <c r="O461" s="245" t="s">
        <v>149</v>
      </c>
      <c r="P461" s="245" t="s">
        <v>153</v>
      </c>
      <c r="Q461" s="245" t="s">
        <v>153</v>
      </c>
      <c r="R461" s="245" t="s">
        <v>149</v>
      </c>
      <c r="T461" s="245" t="s">
        <v>149</v>
      </c>
      <c r="U461" s="245" t="s">
        <v>149</v>
      </c>
      <c r="V461" s="245" t="s">
        <v>149</v>
      </c>
      <c r="W461" s="245" t="s">
        <v>149</v>
      </c>
      <c r="X461" s="245" t="s">
        <v>149</v>
      </c>
      <c r="AT461" s="245" t="s">
        <v>143</v>
      </c>
      <c r="BM461" s="237"/>
    </row>
    <row r="462" spans="1:65" s="245" customFormat="1" ht="13.8" x14ac:dyDescent="0.25">
      <c r="A462" s="245">
        <v>428203</v>
      </c>
      <c r="B462" s="245" t="s">
        <v>143</v>
      </c>
      <c r="G462" s="245" t="s">
        <v>153</v>
      </c>
      <c r="I462" s="245" t="s">
        <v>153</v>
      </c>
      <c r="L462" s="245" t="s">
        <v>153</v>
      </c>
      <c r="N462" s="245" t="s">
        <v>153</v>
      </c>
      <c r="O462" s="245" t="s">
        <v>153</v>
      </c>
      <c r="P462" s="245" t="s">
        <v>153</v>
      </c>
      <c r="Q462" s="245" t="s">
        <v>153</v>
      </c>
      <c r="R462" s="245" t="s">
        <v>151</v>
      </c>
      <c r="U462" s="245" t="s">
        <v>149</v>
      </c>
      <c r="V462" s="245" t="s">
        <v>151</v>
      </c>
      <c r="AT462" s="245" t="s">
        <v>143</v>
      </c>
    </row>
    <row r="463" spans="1:65" s="245" customFormat="1" ht="13.8" x14ac:dyDescent="0.25">
      <c r="A463" s="245">
        <v>428206</v>
      </c>
      <c r="B463" s="245" t="s">
        <v>143</v>
      </c>
      <c r="O463" s="245" t="s">
        <v>151</v>
      </c>
      <c r="Q463" s="245" t="s">
        <v>151</v>
      </c>
      <c r="T463" s="245" t="s">
        <v>149</v>
      </c>
      <c r="U463" s="245" t="s">
        <v>149</v>
      </c>
      <c r="V463" s="245" t="s">
        <v>149</v>
      </c>
      <c r="X463" s="245" t="s">
        <v>149</v>
      </c>
      <c r="AT463" s="245" t="s">
        <v>143</v>
      </c>
    </row>
    <row r="464" spans="1:65" s="245" customFormat="1" ht="13.8" x14ac:dyDescent="0.25">
      <c r="A464" s="245">
        <v>428207</v>
      </c>
      <c r="B464" s="245" t="s">
        <v>143</v>
      </c>
      <c r="H464" s="245" t="s">
        <v>153</v>
      </c>
      <c r="I464" s="245" t="s">
        <v>153</v>
      </c>
      <c r="L464" s="245" t="s">
        <v>151</v>
      </c>
      <c r="M464" s="245" t="s">
        <v>153</v>
      </c>
      <c r="P464" s="245" t="s">
        <v>153</v>
      </c>
      <c r="Q464" s="245" t="s">
        <v>153</v>
      </c>
      <c r="R464" s="245" t="s">
        <v>153</v>
      </c>
      <c r="V464" s="245" t="s">
        <v>153</v>
      </c>
      <c r="W464" s="245" t="s">
        <v>151</v>
      </c>
      <c r="X464" s="245" t="s">
        <v>153</v>
      </c>
      <c r="AT464" s="245" t="s">
        <v>143</v>
      </c>
    </row>
    <row r="465" spans="1:65" s="245" customFormat="1" ht="13.8" x14ac:dyDescent="0.25">
      <c r="A465" s="245">
        <v>428208</v>
      </c>
      <c r="B465" s="245" t="s">
        <v>143</v>
      </c>
      <c r="H465" s="245" t="s">
        <v>153</v>
      </c>
      <c r="I465" s="245" t="s">
        <v>149</v>
      </c>
      <c r="K465" s="245" t="s">
        <v>151</v>
      </c>
      <c r="L465" s="245" t="s">
        <v>151</v>
      </c>
      <c r="M465" s="245" t="s">
        <v>149</v>
      </c>
      <c r="N465" s="245" t="s">
        <v>153</v>
      </c>
      <c r="P465" s="245" t="s">
        <v>153</v>
      </c>
      <c r="Q465" s="245" t="s">
        <v>153</v>
      </c>
      <c r="R465" s="245" t="s">
        <v>153</v>
      </c>
      <c r="T465" s="245" t="s">
        <v>151</v>
      </c>
      <c r="U465" s="245" t="s">
        <v>151</v>
      </c>
      <c r="V465" s="245" t="s">
        <v>151</v>
      </c>
      <c r="W465" s="245" t="s">
        <v>151</v>
      </c>
      <c r="X465" s="245" t="s">
        <v>149</v>
      </c>
      <c r="AT465" s="245" t="s">
        <v>143</v>
      </c>
      <c r="BM465" s="237"/>
    </row>
    <row r="466" spans="1:65" s="245" customFormat="1" ht="13.8" x14ac:dyDescent="0.25">
      <c r="A466" s="245">
        <v>428218</v>
      </c>
      <c r="B466" s="245" t="s">
        <v>143</v>
      </c>
      <c r="L466" s="245" t="s">
        <v>151</v>
      </c>
      <c r="O466" s="245" t="s">
        <v>151</v>
      </c>
      <c r="P466" s="245" t="s">
        <v>151</v>
      </c>
      <c r="Q466" s="245" t="s">
        <v>153</v>
      </c>
      <c r="R466" s="245" t="s">
        <v>151</v>
      </c>
      <c r="T466" s="245" t="s">
        <v>149</v>
      </c>
      <c r="U466" s="245" t="s">
        <v>149</v>
      </c>
      <c r="V466" s="245" t="s">
        <v>149</v>
      </c>
      <c r="W466" s="245" t="s">
        <v>151</v>
      </c>
      <c r="AT466" s="245" t="s">
        <v>143</v>
      </c>
    </row>
    <row r="467" spans="1:65" s="245" customFormat="1" ht="13.8" x14ac:dyDescent="0.25">
      <c r="A467" s="245">
        <v>428223</v>
      </c>
      <c r="B467" s="245" t="s">
        <v>143</v>
      </c>
      <c r="D467" s="245" t="s">
        <v>151</v>
      </c>
      <c r="I467" s="245" t="s">
        <v>153</v>
      </c>
      <c r="J467" s="245" t="s">
        <v>153</v>
      </c>
      <c r="L467" s="245" t="s">
        <v>151</v>
      </c>
      <c r="N467" s="245" t="s">
        <v>149</v>
      </c>
      <c r="O467" s="245" t="s">
        <v>149</v>
      </c>
      <c r="P467" s="245" t="s">
        <v>149</v>
      </c>
      <c r="Q467" s="245" t="s">
        <v>149</v>
      </c>
      <c r="R467" s="245" t="s">
        <v>149</v>
      </c>
      <c r="S467" s="245" t="s">
        <v>149</v>
      </c>
      <c r="T467" s="245" t="s">
        <v>149</v>
      </c>
      <c r="U467" s="245" t="s">
        <v>149</v>
      </c>
      <c r="V467" s="245" t="s">
        <v>149</v>
      </c>
      <c r="W467" s="245" t="s">
        <v>149</v>
      </c>
      <c r="X467" s="245" t="s">
        <v>149</v>
      </c>
      <c r="AT467" s="245" t="s">
        <v>832</v>
      </c>
      <c r="BM467" s="237"/>
    </row>
    <row r="468" spans="1:65" s="245" customFormat="1" ht="13.8" x14ac:dyDescent="0.25">
      <c r="A468" s="245">
        <v>428228</v>
      </c>
      <c r="B468" s="245" t="s">
        <v>143</v>
      </c>
      <c r="C468" s="245" t="s">
        <v>153</v>
      </c>
      <c r="D468" s="245" t="s">
        <v>151</v>
      </c>
      <c r="G468" s="245" t="s">
        <v>149</v>
      </c>
      <c r="J468" s="245" t="s">
        <v>153</v>
      </c>
      <c r="L468" s="245" t="s">
        <v>151</v>
      </c>
      <c r="N468" s="245" t="s">
        <v>149</v>
      </c>
      <c r="O468" s="245" t="s">
        <v>151</v>
      </c>
      <c r="P468" s="245" t="s">
        <v>149</v>
      </c>
      <c r="R468" s="245" t="s">
        <v>149</v>
      </c>
      <c r="T468" s="245" t="s">
        <v>149</v>
      </c>
      <c r="U468" s="245" t="s">
        <v>149</v>
      </c>
      <c r="V468" s="245" t="s">
        <v>149</v>
      </c>
      <c r="X468" s="245" t="s">
        <v>149</v>
      </c>
      <c r="AT468" s="245" t="s">
        <v>143</v>
      </c>
    </row>
    <row r="469" spans="1:65" s="245" customFormat="1" ht="13.8" x14ac:dyDescent="0.25">
      <c r="A469" s="245">
        <v>428234</v>
      </c>
      <c r="B469" s="245" t="s">
        <v>143</v>
      </c>
      <c r="C469" s="245" t="s">
        <v>153</v>
      </c>
      <c r="E469" s="245" t="s">
        <v>153</v>
      </c>
      <c r="I469" s="245" t="s">
        <v>153</v>
      </c>
      <c r="N469" s="245" t="s">
        <v>151</v>
      </c>
      <c r="O469" s="245" t="s">
        <v>151</v>
      </c>
      <c r="P469" s="245" t="s">
        <v>153</v>
      </c>
      <c r="Q469" s="245" t="s">
        <v>151</v>
      </c>
      <c r="R469" s="245" t="s">
        <v>149</v>
      </c>
      <c r="S469" s="245" t="s">
        <v>151</v>
      </c>
      <c r="T469" s="245" t="s">
        <v>149</v>
      </c>
      <c r="U469" s="245" t="s">
        <v>149</v>
      </c>
      <c r="V469" s="245" t="s">
        <v>149</v>
      </c>
      <c r="W469" s="245" t="s">
        <v>149</v>
      </c>
      <c r="X469" s="245" t="s">
        <v>149</v>
      </c>
      <c r="AT469" s="245" t="s">
        <v>143</v>
      </c>
      <c r="BM469" s="237"/>
    </row>
    <row r="470" spans="1:65" s="245" customFormat="1" ht="13.8" x14ac:dyDescent="0.25">
      <c r="A470" s="245">
        <v>428235</v>
      </c>
      <c r="B470" s="245" t="s">
        <v>143</v>
      </c>
      <c r="D470" s="245" t="s">
        <v>153</v>
      </c>
      <c r="L470" s="245" t="s">
        <v>149</v>
      </c>
      <c r="M470" s="245" t="s">
        <v>149</v>
      </c>
      <c r="R470" s="245" t="s">
        <v>151</v>
      </c>
      <c r="W470" s="245" t="s">
        <v>151</v>
      </c>
      <c r="AT470" s="245" t="s">
        <v>143</v>
      </c>
    </row>
    <row r="471" spans="1:65" s="245" customFormat="1" ht="13.8" x14ac:dyDescent="0.25">
      <c r="A471" s="245">
        <v>428241</v>
      </c>
      <c r="B471" s="245" t="s">
        <v>143</v>
      </c>
      <c r="F471" s="245" t="s">
        <v>153</v>
      </c>
      <c r="H471" s="245" t="s">
        <v>153</v>
      </c>
      <c r="L471" s="245" t="s">
        <v>149</v>
      </c>
      <c r="N471" s="245" t="s">
        <v>149</v>
      </c>
      <c r="P471" s="245" t="s">
        <v>149</v>
      </c>
      <c r="Q471" s="245" t="s">
        <v>151</v>
      </c>
      <c r="S471" s="245" t="s">
        <v>149</v>
      </c>
      <c r="T471" s="245" t="s">
        <v>149</v>
      </c>
      <c r="U471" s="245" t="s">
        <v>149</v>
      </c>
      <c r="V471" s="245" t="s">
        <v>151</v>
      </c>
      <c r="W471" s="245" t="s">
        <v>149</v>
      </c>
      <c r="X471" s="245" t="s">
        <v>149</v>
      </c>
      <c r="AT471" s="245" t="s">
        <v>143</v>
      </c>
    </row>
    <row r="472" spans="1:65" s="245" customFormat="1" ht="13.8" x14ac:dyDescent="0.25">
      <c r="A472" s="245">
        <v>428245</v>
      </c>
      <c r="B472" s="245" t="s">
        <v>143</v>
      </c>
      <c r="I472" s="245" t="s">
        <v>151</v>
      </c>
      <c r="J472" s="245" t="s">
        <v>151</v>
      </c>
      <c r="K472" s="245" t="s">
        <v>151</v>
      </c>
      <c r="L472" s="245" t="s">
        <v>151</v>
      </c>
      <c r="N472" s="245" t="s">
        <v>149</v>
      </c>
      <c r="O472" s="245" t="s">
        <v>149</v>
      </c>
      <c r="P472" s="245" t="s">
        <v>149</v>
      </c>
      <c r="Q472" s="245" t="s">
        <v>149</v>
      </c>
      <c r="R472" s="245" t="s">
        <v>149</v>
      </c>
      <c r="S472" s="245" t="s">
        <v>149</v>
      </c>
      <c r="T472" s="245" t="s">
        <v>149</v>
      </c>
      <c r="U472" s="245" t="s">
        <v>149</v>
      </c>
      <c r="V472" s="245" t="s">
        <v>149</v>
      </c>
      <c r="W472" s="245" t="s">
        <v>149</v>
      </c>
      <c r="X472" s="245" t="s">
        <v>149</v>
      </c>
      <c r="AT472" s="245" t="s">
        <v>143</v>
      </c>
      <c r="BM472" s="237"/>
    </row>
    <row r="473" spans="1:65" s="245" customFormat="1" ht="13.8" x14ac:dyDescent="0.25">
      <c r="A473" s="245">
        <v>428247</v>
      </c>
      <c r="B473" s="245" t="s">
        <v>143</v>
      </c>
      <c r="D473" s="245" t="s">
        <v>153</v>
      </c>
      <c r="H473" s="245" t="s">
        <v>153</v>
      </c>
      <c r="L473" s="245" t="s">
        <v>153</v>
      </c>
      <c r="P473" s="245" t="s">
        <v>151</v>
      </c>
      <c r="S473" s="245" t="s">
        <v>151</v>
      </c>
      <c r="U473" s="245" t="s">
        <v>151</v>
      </c>
      <c r="W473" s="245" t="s">
        <v>151</v>
      </c>
      <c r="X473" s="245" t="s">
        <v>151</v>
      </c>
      <c r="AT473" s="245" t="s">
        <v>143</v>
      </c>
    </row>
    <row r="474" spans="1:65" s="245" customFormat="1" ht="13.8" x14ac:dyDescent="0.25">
      <c r="A474" s="245">
        <v>428255</v>
      </c>
      <c r="B474" s="245" t="s">
        <v>143</v>
      </c>
      <c r="D474" s="245" t="s">
        <v>151</v>
      </c>
      <c r="N474" s="245" t="s">
        <v>151</v>
      </c>
      <c r="P474" s="245" t="s">
        <v>151</v>
      </c>
      <c r="Q474" s="245" t="s">
        <v>151</v>
      </c>
      <c r="R474" s="245" t="s">
        <v>151</v>
      </c>
      <c r="T474" s="245" t="s">
        <v>149</v>
      </c>
      <c r="U474" s="245" t="s">
        <v>149</v>
      </c>
      <c r="V474" s="245" t="s">
        <v>149</v>
      </c>
      <c r="W474" s="245" t="s">
        <v>149</v>
      </c>
      <c r="X474" s="245" t="s">
        <v>149</v>
      </c>
      <c r="AT474" s="245" t="s">
        <v>832</v>
      </c>
    </row>
    <row r="475" spans="1:65" s="245" customFormat="1" ht="13.8" x14ac:dyDescent="0.25">
      <c r="A475" s="245">
        <v>428260</v>
      </c>
      <c r="B475" s="245" t="s">
        <v>143</v>
      </c>
      <c r="F475" s="245" t="s">
        <v>151</v>
      </c>
      <c r="L475" s="245" t="s">
        <v>153</v>
      </c>
      <c r="N475" s="245" t="s">
        <v>149</v>
      </c>
      <c r="O475" s="245" t="s">
        <v>149</v>
      </c>
      <c r="P475" s="245" t="s">
        <v>149</v>
      </c>
      <c r="Q475" s="245" t="s">
        <v>151</v>
      </c>
      <c r="R475" s="245" t="s">
        <v>151</v>
      </c>
      <c r="S475" s="245" t="s">
        <v>151</v>
      </c>
      <c r="T475" s="245" t="s">
        <v>149</v>
      </c>
      <c r="U475" s="245" t="s">
        <v>149</v>
      </c>
      <c r="V475" s="245" t="s">
        <v>149</v>
      </c>
      <c r="W475" s="245" t="s">
        <v>149</v>
      </c>
      <c r="X475" s="245" t="s">
        <v>149</v>
      </c>
      <c r="AT475" s="245" t="s">
        <v>143</v>
      </c>
    </row>
    <row r="476" spans="1:65" s="245" customFormat="1" ht="13.8" x14ac:dyDescent="0.25">
      <c r="A476" s="245">
        <v>428261</v>
      </c>
      <c r="B476" s="245" t="s">
        <v>143</v>
      </c>
      <c r="P476" s="245" t="s">
        <v>153</v>
      </c>
      <c r="Q476" s="245" t="s">
        <v>153</v>
      </c>
      <c r="T476" s="245" t="s">
        <v>151</v>
      </c>
      <c r="V476" s="245" t="s">
        <v>153</v>
      </c>
      <c r="W476" s="245" t="s">
        <v>153</v>
      </c>
      <c r="AT476" s="245" t="s">
        <v>143</v>
      </c>
    </row>
    <row r="477" spans="1:65" s="245" customFormat="1" ht="13.8" x14ac:dyDescent="0.25">
      <c r="A477" s="245">
        <v>428262</v>
      </c>
      <c r="B477" s="245" t="s">
        <v>143</v>
      </c>
      <c r="H477" s="245" t="s">
        <v>153</v>
      </c>
      <c r="K477" s="245" t="s">
        <v>153</v>
      </c>
      <c r="R477" s="245" t="s">
        <v>153</v>
      </c>
      <c r="U477" s="245" t="s">
        <v>149</v>
      </c>
      <c r="V477" s="245" t="s">
        <v>149</v>
      </c>
      <c r="W477" s="245" t="s">
        <v>151</v>
      </c>
      <c r="AT477" s="245" t="s">
        <v>143</v>
      </c>
    </row>
    <row r="478" spans="1:65" s="245" customFormat="1" ht="13.8" x14ac:dyDescent="0.25">
      <c r="A478" s="245">
        <v>428263</v>
      </c>
      <c r="B478" s="245" t="s">
        <v>143</v>
      </c>
      <c r="H478" s="245" t="s">
        <v>153</v>
      </c>
      <c r="O478" s="245" t="s">
        <v>151</v>
      </c>
      <c r="P478" s="245" t="s">
        <v>151</v>
      </c>
      <c r="Q478" s="245" t="s">
        <v>149</v>
      </c>
      <c r="R478" s="245" t="s">
        <v>151</v>
      </c>
      <c r="S478" s="245" t="s">
        <v>149</v>
      </c>
      <c r="T478" s="245" t="s">
        <v>149</v>
      </c>
      <c r="U478" s="245" t="s">
        <v>149</v>
      </c>
      <c r="V478" s="245" t="s">
        <v>149</v>
      </c>
      <c r="W478" s="245" t="s">
        <v>149</v>
      </c>
      <c r="X478" s="245" t="s">
        <v>149</v>
      </c>
      <c r="AT478" s="245" t="s">
        <v>832</v>
      </c>
    </row>
    <row r="479" spans="1:65" s="245" customFormat="1" ht="13.8" x14ac:dyDescent="0.25">
      <c r="A479" s="245">
        <v>428267</v>
      </c>
      <c r="B479" s="245" t="s">
        <v>143</v>
      </c>
      <c r="D479" s="245" t="s">
        <v>151</v>
      </c>
      <c r="L479" s="245" t="s">
        <v>151</v>
      </c>
      <c r="P479" s="245" t="s">
        <v>151</v>
      </c>
      <c r="Q479" s="245" t="s">
        <v>153</v>
      </c>
      <c r="S479" s="245" t="s">
        <v>151</v>
      </c>
      <c r="U479" s="245" t="s">
        <v>151</v>
      </c>
      <c r="V479" s="245" t="s">
        <v>151</v>
      </c>
      <c r="W479" s="245" t="s">
        <v>151</v>
      </c>
      <c r="X479" s="245" t="s">
        <v>151</v>
      </c>
      <c r="AT479" s="245" t="s">
        <v>143</v>
      </c>
    </row>
    <row r="480" spans="1:65" s="245" customFormat="1" ht="13.8" x14ac:dyDescent="0.25">
      <c r="A480" s="245">
        <v>428268</v>
      </c>
      <c r="B480" s="245" t="s">
        <v>143</v>
      </c>
      <c r="I480" s="245" t="s">
        <v>153</v>
      </c>
      <c r="N480" s="245" t="s">
        <v>153</v>
      </c>
      <c r="P480" s="245" t="s">
        <v>153</v>
      </c>
      <c r="R480" s="245" t="s">
        <v>153</v>
      </c>
      <c r="V480" s="245" t="s">
        <v>153</v>
      </c>
      <c r="W480" s="245" t="s">
        <v>153</v>
      </c>
      <c r="AT480" s="245" t="s">
        <v>143</v>
      </c>
    </row>
    <row r="481" spans="1:65" s="245" customFormat="1" ht="13.8" x14ac:dyDescent="0.25">
      <c r="A481" s="245">
        <v>428269</v>
      </c>
      <c r="B481" s="245" t="s">
        <v>143</v>
      </c>
      <c r="D481" s="245" t="s">
        <v>151</v>
      </c>
      <c r="G481" s="245" t="s">
        <v>151</v>
      </c>
      <c r="L481" s="245" t="s">
        <v>149</v>
      </c>
      <c r="P481" s="245" t="s">
        <v>153</v>
      </c>
      <c r="R481" s="245" t="s">
        <v>151</v>
      </c>
      <c r="W481" s="245" t="s">
        <v>151</v>
      </c>
      <c r="AT481" s="245" t="s">
        <v>143</v>
      </c>
    </row>
    <row r="482" spans="1:65" s="245" customFormat="1" ht="13.8" x14ac:dyDescent="0.25">
      <c r="A482" s="245">
        <v>428272</v>
      </c>
      <c r="B482" s="245" t="s">
        <v>143</v>
      </c>
      <c r="F482" s="245" t="s">
        <v>153</v>
      </c>
      <c r="I482" s="245" t="s">
        <v>153</v>
      </c>
      <c r="J482" s="245" t="s">
        <v>151</v>
      </c>
      <c r="K482" s="245" t="s">
        <v>151</v>
      </c>
      <c r="L482" s="245" t="s">
        <v>149</v>
      </c>
      <c r="M482" s="245" t="s">
        <v>153</v>
      </c>
      <c r="N482" s="245" t="s">
        <v>149</v>
      </c>
      <c r="O482" s="245" t="s">
        <v>149</v>
      </c>
      <c r="P482" s="245" t="s">
        <v>149</v>
      </c>
      <c r="Q482" s="245" t="s">
        <v>149</v>
      </c>
      <c r="R482" s="245" t="s">
        <v>149</v>
      </c>
      <c r="S482" s="245" t="s">
        <v>149</v>
      </c>
      <c r="T482" s="245" t="s">
        <v>149</v>
      </c>
      <c r="U482" s="245" t="s">
        <v>149</v>
      </c>
      <c r="V482" s="245" t="s">
        <v>149</v>
      </c>
      <c r="W482" s="245" t="s">
        <v>149</v>
      </c>
      <c r="X482" s="245" t="s">
        <v>149</v>
      </c>
      <c r="AT482" s="245" t="s">
        <v>143</v>
      </c>
      <c r="BM482" s="237"/>
    </row>
    <row r="483" spans="1:65" s="245" customFormat="1" ht="13.8" x14ac:dyDescent="0.25">
      <c r="A483" s="245">
        <v>428279</v>
      </c>
      <c r="B483" s="245" t="s">
        <v>143</v>
      </c>
      <c r="H483" s="245" t="s">
        <v>151</v>
      </c>
      <c r="J483" s="245" t="s">
        <v>151</v>
      </c>
      <c r="K483" s="245" t="s">
        <v>151</v>
      </c>
      <c r="L483" s="245" t="s">
        <v>151</v>
      </c>
      <c r="M483" s="245" t="s">
        <v>149</v>
      </c>
      <c r="N483" s="245" t="s">
        <v>149</v>
      </c>
      <c r="O483" s="245" t="s">
        <v>149</v>
      </c>
      <c r="P483" s="245" t="s">
        <v>149</v>
      </c>
      <c r="Q483" s="245" t="s">
        <v>149</v>
      </c>
      <c r="R483" s="245" t="s">
        <v>149</v>
      </c>
      <c r="S483" s="245" t="s">
        <v>149</v>
      </c>
      <c r="T483" s="245" t="s">
        <v>149</v>
      </c>
      <c r="U483" s="245" t="s">
        <v>149</v>
      </c>
      <c r="V483" s="245" t="s">
        <v>149</v>
      </c>
      <c r="W483" s="245" t="s">
        <v>149</v>
      </c>
      <c r="X483" s="245" t="s">
        <v>149</v>
      </c>
      <c r="AT483" s="245" t="s">
        <v>143</v>
      </c>
      <c r="BM483" s="237"/>
    </row>
    <row r="484" spans="1:65" s="245" customFormat="1" ht="13.8" x14ac:dyDescent="0.25">
      <c r="A484" s="245">
        <v>428281</v>
      </c>
      <c r="B484" s="245" t="s">
        <v>143</v>
      </c>
      <c r="J484" s="245" t="s">
        <v>149</v>
      </c>
      <c r="K484" s="245" t="s">
        <v>151</v>
      </c>
      <c r="M484" s="245" t="s">
        <v>149</v>
      </c>
      <c r="P484" s="245" t="s">
        <v>151</v>
      </c>
      <c r="R484" s="245" t="s">
        <v>149</v>
      </c>
      <c r="V484" s="245" t="s">
        <v>151</v>
      </c>
      <c r="W484" s="245" t="s">
        <v>149</v>
      </c>
      <c r="X484" s="245" t="s">
        <v>149</v>
      </c>
      <c r="AT484" s="245" t="s">
        <v>143</v>
      </c>
    </row>
    <row r="485" spans="1:65" s="245" customFormat="1" ht="13.8" x14ac:dyDescent="0.25">
      <c r="A485" s="245">
        <v>428285</v>
      </c>
      <c r="B485" s="245" t="s">
        <v>143</v>
      </c>
      <c r="C485" s="245" t="s">
        <v>153</v>
      </c>
      <c r="K485" s="245" t="s">
        <v>153</v>
      </c>
      <c r="N485" s="245" t="s">
        <v>151</v>
      </c>
      <c r="P485" s="245" t="s">
        <v>149</v>
      </c>
      <c r="Q485" s="245" t="s">
        <v>149</v>
      </c>
      <c r="R485" s="245" t="s">
        <v>151</v>
      </c>
      <c r="U485" s="245" t="s">
        <v>149</v>
      </c>
      <c r="V485" s="245" t="s">
        <v>149</v>
      </c>
      <c r="W485" s="245" t="s">
        <v>151</v>
      </c>
      <c r="AT485" s="245" t="s">
        <v>143</v>
      </c>
    </row>
    <row r="486" spans="1:65" s="245" customFormat="1" ht="13.8" x14ac:dyDescent="0.25">
      <c r="A486" s="245">
        <v>428288</v>
      </c>
      <c r="B486" s="245" t="s">
        <v>143</v>
      </c>
      <c r="L486" s="245" t="s">
        <v>151</v>
      </c>
      <c r="O486" s="245" t="s">
        <v>151</v>
      </c>
      <c r="Q486" s="245" t="s">
        <v>153</v>
      </c>
      <c r="R486" s="245" t="s">
        <v>149</v>
      </c>
      <c r="U486" s="245" t="s">
        <v>149</v>
      </c>
      <c r="V486" s="245" t="s">
        <v>149</v>
      </c>
      <c r="W486" s="245" t="s">
        <v>151</v>
      </c>
      <c r="AT486" s="245" t="s">
        <v>143</v>
      </c>
    </row>
    <row r="487" spans="1:65" s="245" customFormat="1" ht="13.8" x14ac:dyDescent="0.25">
      <c r="A487" s="245">
        <v>428293</v>
      </c>
      <c r="B487" s="245" t="s">
        <v>143</v>
      </c>
      <c r="I487" s="245" t="s">
        <v>153</v>
      </c>
      <c r="O487" s="245" t="s">
        <v>149</v>
      </c>
      <c r="P487" s="245" t="s">
        <v>149</v>
      </c>
      <c r="Q487" s="245" t="s">
        <v>149</v>
      </c>
      <c r="R487" s="245" t="s">
        <v>151</v>
      </c>
      <c r="S487" s="245" t="s">
        <v>149</v>
      </c>
      <c r="T487" s="245" t="s">
        <v>149</v>
      </c>
      <c r="U487" s="245" t="s">
        <v>149</v>
      </c>
      <c r="V487" s="245" t="s">
        <v>149</v>
      </c>
      <c r="W487" s="245" t="s">
        <v>149</v>
      </c>
      <c r="X487" s="245" t="s">
        <v>149</v>
      </c>
      <c r="AT487" s="245" t="s">
        <v>832</v>
      </c>
    </row>
    <row r="488" spans="1:65" s="245" customFormat="1" ht="13.8" x14ac:dyDescent="0.25">
      <c r="A488" s="245">
        <v>428296</v>
      </c>
      <c r="B488" s="245" t="s">
        <v>143</v>
      </c>
      <c r="D488" s="245" t="s">
        <v>151</v>
      </c>
      <c r="F488" s="245" t="s">
        <v>153</v>
      </c>
      <c r="J488" s="245" t="s">
        <v>149</v>
      </c>
      <c r="K488" s="245" t="s">
        <v>153</v>
      </c>
      <c r="L488" s="245" t="s">
        <v>149</v>
      </c>
      <c r="M488" s="245" t="s">
        <v>151</v>
      </c>
      <c r="N488" s="245" t="s">
        <v>149</v>
      </c>
      <c r="O488" s="245" t="s">
        <v>151</v>
      </c>
      <c r="P488" s="245" t="s">
        <v>149</v>
      </c>
      <c r="Q488" s="245" t="s">
        <v>149</v>
      </c>
      <c r="R488" s="245" t="s">
        <v>149</v>
      </c>
      <c r="S488" s="245" t="s">
        <v>149</v>
      </c>
      <c r="T488" s="245" t="s">
        <v>151</v>
      </c>
      <c r="U488" s="245" t="s">
        <v>149</v>
      </c>
      <c r="V488" s="245" t="s">
        <v>149</v>
      </c>
      <c r="W488" s="245" t="s">
        <v>149</v>
      </c>
      <c r="X488" s="245" t="s">
        <v>149</v>
      </c>
      <c r="AT488" s="245" t="s">
        <v>143</v>
      </c>
      <c r="BM488" s="237"/>
    </row>
    <row r="489" spans="1:65" s="245" customFormat="1" ht="13.8" x14ac:dyDescent="0.25">
      <c r="A489" s="245">
        <v>428297</v>
      </c>
      <c r="B489" s="245" t="s">
        <v>143</v>
      </c>
      <c r="D489" s="245" t="s">
        <v>151</v>
      </c>
      <c r="G489" s="245" t="s">
        <v>153</v>
      </c>
      <c r="I489" s="245" t="s">
        <v>153</v>
      </c>
      <c r="J489" s="245" t="s">
        <v>149</v>
      </c>
      <c r="M489" s="245" t="s">
        <v>149</v>
      </c>
      <c r="V489" s="245" t="s">
        <v>153</v>
      </c>
      <c r="W489" s="245" t="s">
        <v>153</v>
      </c>
      <c r="X489" s="245" t="s">
        <v>153</v>
      </c>
      <c r="AT489" s="245" t="s">
        <v>143</v>
      </c>
    </row>
    <row r="490" spans="1:65" s="245" customFormat="1" ht="13.8" x14ac:dyDescent="0.25">
      <c r="A490" s="245">
        <v>428301</v>
      </c>
      <c r="B490" s="245" t="s">
        <v>143</v>
      </c>
      <c r="I490" s="245" t="s">
        <v>153</v>
      </c>
      <c r="P490" s="245" t="s">
        <v>153</v>
      </c>
      <c r="Q490" s="245" t="s">
        <v>153</v>
      </c>
      <c r="U490" s="245" t="s">
        <v>151</v>
      </c>
      <c r="V490" s="245" t="s">
        <v>151</v>
      </c>
      <c r="W490" s="245" t="s">
        <v>151</v>
      </c>
      <c r="X490" s="245" t="s">
        <v>151</v>
      </c>
      <c r="AT490" s="245" t="s">
        <v>143</v>
      </c>
    </row>
    <row r="491" spans="1:65" s="245" customFormat="1" ht="13.8" x14ac:dyDescent="0.25">
      <c r="A491" s="245">
        <v>428302</v>
      </c>
      <c r="B491" s="245" t="s">
        <v>143</v>
      </c>
      <c r="I491" s="245" t="s">
        <v>153</v>
      </c>
      <c r="L491" s="245" t="s">
        <v>151</v>
      </c>
      <c r="N491" s="245" t="s">
        <v>149</v>
      </c>
      <c r="O491" s="245" t="s">
        <v>151</v>
      </c>
      <c r="P491" s="245" t="s">
        <v>151</v>
      </c>
      <c r="Q491" s="245" t="s">
        <v>149</v>
      </c>
      <c r="R491" s="245" t="s">
        <v>151</v>
      </c>
      <c r="T491" s="245" t="s">
        <v>149</v>
      </c>
      <c r="U491" s="245" t="s">
        <v>149</v>
      </c>
      <c r="V491" s="245" t="s">
        <v>149</v>
      </c>
      <c r="X491" s="245" t="s">
        <v>149</v>
      </c>
      <c r="AT491" s="245" t="s">
        <v>143</v>
      </c>
    </row>
    <row r="492" spans="1:65" s="245" customFormat="1" ht="13.8" x14ac:dyDescent="0.25">
      <c r="A492" s="245">
        <v>428307</v>
      </c>
      <c r="B492" s="245" t="s">
        <v>143</v>
      </c>
      <c r="F492" s="245" t="s">
        <v>149</v>
      </c>
      <c r="I492" s="245" t="s">
        <v>149</v>
      </c>
      <c r="J492" s="245" t="s">
        <v>149</v>
      </c>
      <c r="K492" s="245" t="s">
        <v>149</v>
      </c>
      <c r="L492" s="245" t="s">
        <v>149</v>
      </c>
      <c r="M492" s="245" t="s">
        <v>149</v>
      </c>
      <c r="N492" s="245" t="s">
        <v>149</v>
      </c>
      <c r="O492" s="245" t="s">
        <v>149</v>
      </c>
      <c r="P492" s="245" t="s">
        <v>149</v>
      </c>
      <c r="Q492" s="245" t="s">
        <v>149</v>
      </c>
      <c r="R492" s="245" t="s">
        <v>149</v>
      </c>
      <c r="S492" s="245" t="s">
        <v>149</v>
      </c>
      <c r="T492" s="245" t="s">
        <v>149</v>
      </c>
      <c r="U492" s="245" t="s">
        <v>149</v>
      </c>
      <c r="V492" s="245" t="s">
        <v>149</v>
      </c>
      <c r="W492" s="245" t="s">
        <v>149</v>
      </c>
      <c r="X492" s="245" t="s">
        <v>149</v>
      </c>
      <c r="AT492" s="245" t="s">
        <v>143</v>
      </c>
      <c r="BM492" s="237"/>
    </row>
    <row r="493" spans="1:65" s="245" customFormat="1" ht="13.8" x14ac:dyDescent="0.25">
      <c r="A493" s="245">
        <v>428309</v>
      </c>
      <c r="B493" s="245" t="s">
        <v>143</v>
      </c>
      <c r="M493" s="245" t="s">
        <v>153</v>
      </c>
      <c r="N493" s="245" t="s">
        <v>153</v>
      </c>
      <c r="P493" s="245" t="s">
        <v>151</v>
      </c>
      <c r="Q493" s="245" t="s">
        <v>153</v>
      </c>
      <c r="R493" s="245" t="s">
        <v>151</v>
      </c>
      <c r="T493" s="245" t="s">
        <v>151</v>
      </c>
      <c r="V493" s="245" t="s">
        <v>153</v>
      </c>
      <c r="W493" s="245" t="s">
        <v>153</v>
      </c>
      <c r="X493" s="245" t="s">
        <v>153</v>
      </c>
      <c r="AT493" s="245" t="s">
        <v>143</v>
      </c>
    </row>
    <row r="494" spans="1:65" s="245" customFormat="1" ht="13.8" x14ac:dyDescent="0.25">
      <c r="A494" s="245">
        <v>428325</v>
      </c>
      <c r="B494" s="245" t="s">
        <v>143</v>
      </c>
      <c r="D494" s="245" t="s">
        <v>153</v>
      </c>
      <c r="G494" s="245" t="s">
        <v>151</v>
      </c>
      <c r="L494" s="245" t="s">
        <v>149</v>
      </c>
      <c r="N494" s="245" t="s">
        <v>151</v>
      </c>
      <c r="P494" s="245" t="s">
        <v>151</v>
      </c>
      <c r="R494" s="245" t="s">
        <v>149</v>
      </c>
      <c r="S494" s="245" t="s">
        <v>151</v>
      </c>
      <c r="T494" s="245" t="s">
        <v>149</v>
      </c>
      <c r="U494" s="245" t="s">
        <v>149</v>
      </c>
      <c r="V494" s="245" t="s">
        <v>149</v>
      </c>
      <c r="W494" s="245" t="s">
        <v>149</v>
      </c>
      <c r="X494" s="245" t="s">
        <v>149</v>
      </c>
      <c r="AT494" s="245" t="s">
        <v>832</v>
      </c>
    </row>
    <row r="495" spans="1:65" s="245" customFormat="1" ht="13.8" x14ac:dyDescent="0.25">
      <c r="A495" s="245">
        <v>428326</v>
      </c>
      <c r="B495" s="245" t="s">
        <v>832</v>
      </c>
      <c r="D495" s="245" t="s">
        <v>153</v>
      </c>
      <c r="I495" s="245" t="s">
        <v>153</v>
      </c>
      <c r="J495" s="245" t="s">
        <v>153</v>
      </c>
      <c r="L495" s="245" t="s">
        <v>153</v>
      </c>
      <c r="N495" s="245" t="s">
        <v>149</v>
      </c>
      <c r="O495" s="245" t="s">
        <v>149</v>
      </c>
      <c r="P495" s="245" t="s">
        <v>149</v>
      </c>
      <c r="Q495" s="245" t="s">
        <v>149</v>
      </c>
      <c r="R495" s="245" t="s">
        <v>149</v>
      </c>
      <c r="S495" s="245" t="s">
        <v>149</v>
      </c>
      <c r="AT495" s="245" t="s">
        <v>111</v>
      </c>
    </row>
    <row r="496" spans="1:65" s="245" customFormat="1" ht="13.8" x14ac:dyDescent="0.25">
      <c r="A496" s="245">
        <v>428328</v>
      </c>
      <c r="B496" s="245" t="s">
        <v>143</v>
      </c>
      <c r="G496" s="245" t="s">
        <v>151</v>
      </c>
      <c r="H496" s="245" t="s">
        <v>151</v>
      </c>
      <c r="J496" s="245" t="s">
        <v>151</v>
      </c>
      <c r="K496" s="245" t="s">
        <v>149</v>
      </c>
      <c r="L496" s="245" t="s">
        <v>151</v>
      </c>
      <c r="M496" s="245" t="s">
        <v>149</v>
      </c>
      <c r="N496" s="245" t="s">
        <v>149</v>
      </c>
      <c r="O496" s="245" t="s">
        <v>149</v>
      </c>
      <c r="P496" s="245" t="s">
        <v>149</v>
      </c>
      <c r="Q496" s="245" t="s">
        <v>149</v>
      </c>
      <c r="R496" s="245" t="s">
        <v>149</v>
      </c>
      <c r="S496" s="245" t="s">
        <v>149</v>
      </c>
      <c r="T496" s="245" t="s">
        <v>149</v>
      </c>
      <c r="U496" s="245" t="s">
        <v>149</v>
      </c>
      <c r="V496" s="245" t="s">
        <v>149</v>
      </c>
      <c r="W496" s="245" t="s">
        <v>149</v>
      </c>
      <c r="X496" s="245" t="s">
        <v>149</v>
      </c>
      <c r="AT496" s="245" t="s">
        <v>143</v>
      </c>
      <c r="BM496" s="237"/>
    </row>
    <row r="497" spans="1:65" s="245" customFormat="1" ht="13.8" x14ac:dyDescent="0.25">
      <c r="A497" s="245">
        <v>428329</v>
      </c>
      <c r="B497" s="245" t="s">
        <v>143</v>
      </c>
      <c r="D497" s="245" t="s">
        <v>153</v>
      </c>
      <c r="G497" s="245" t="s">
        <v>153</v>
      </c>
      <c r="J497" s="245" t="s">
        <v>151</v>
      </c>
      <c r="L497" s="245" t="s">
        <v>153</v>
      </c>
      <c r="N497" s="245" t="s">
        <v>153</v>
      </c>
      <c r="P497" s="245" t="s">
        <v>153</v>
      </c>
      <c r="R497" s="245" t="s">
        <v>149</v>
      </c>
      <c r="S497" s="245" t="s">
        <v>149</v>
      </c>
      <c r="T497" s="245" t="s">
        <v>149</v>
      </c>
      <c r="U497" s="245" t="s">
        <v>149</v>
      </c>
      <c r="V497" s="245" t="s">
        <v>149</v>
      </c>
      <c r="W497" s="245" t="s">
        <v>149</v>
      </c>
      <c r="X497" s="245" t="s">
        <v>149</v>
      </c>
      <c r="AT497" s="245" t="s">
        <v>143</v>
      </c>
    </row>
    <row r="498" spans="1:65" s="245" customFormat="1" ht="13.8" x14ac:dyDescent="0.25">
      <c r="A498" s="245">
        <v>428337</v>
      </c>
      <c r="B498" s="245" t="s">
        <v>143</v>
      </c>
      <c r="G498" s="245" t="s">
        <v>1632</v>
      </c>
      <c r="J498" s="245" t="s">
        <v>1632</v>
      </c>
      <c r="O498" s="245" t="s">
        <v>1632</v>
      </c>
      <c r="Q498" s="245" t="s">
        <v>1632</v>
      </c>
      <c r="R498" s="245" t="s">
        <v>1632</v>
      </c>
      <c r="T498" s="245" t="s">
        <v>1632</v>
      </c>
      <c r="V498" s="245" t="s">
        <v>1632</v>
      </c>
      <c r="AS498" s="245" t="s">
        <v>730</v>
      </c>
      <c r="AT498" s="245" t="s">
        <v>143</v>
      </c>
    </row>
    <row r="499" spans="1:65" s="245" customFormat="1" ht="13.8" x14ac:dyDescent="0.25">
      <c r="A499" s="245">
        <v>428338</v>
      </c>
      <c r="B499" s="245" t="s">
        <v>143</v>
      </c>
      <c r="J499" s="245" t="s">
        <v>1632</v>
      </c>
      <c r="L499" s="245" t="s">
        <v>1632</v>
      </c>
      <c r="R499" s="245" t="s">
        <v>1632</v>
      </c>
      <c r="T499" s="245" t="s">
        <v>1632</v>
      </c>
      <c r="V499" s="245" t="s">
        <v>1632</v>
      </c>
      <c r="AS499" s="245" t="s">
        <v>730</v>
      </c>
      <c r="AT499" s="245" t="s">
        <v>143</v>
      </c>
    </row>
    <row r="500" spans="1:65" s="245" customFormat="1" ht="13.8" x14ac:dyDescent="0.25">
      <c r="A500" s="245">
        <v>428339</v>
      </c>
      <c r="B500" s="245" t="s">
        <v>143</v>
      </c>
      <c r="G500" s="245" t="s">
        <v>151</v>
      </c>
      <c r="J500" s="245" t="s">
        <v>151</v>
      </c>
      <c r="L500" s="245" t="s">
        <v>151</v>
      </c>
      <c r="N500" s="245" t="s">
        <v>151</v>
      </c>
      <c r="O500" s="245" t="s">
        <v>149</v>
      </c>
      <c r="P500" s="245" t="s">
        <v>149</v>
      </c>
      <c r="Q500" s="245" t="s">
        <v>149</v>
      </c>
      <c r="R500" s="245" t="s">
        <v>149</v>
      </c>
      <c r="T500" s="245" t="s">
        <v>149</v>
      </c>
      <c r="U500" s="245" t="s">
        <v>149</v>
      </c>
      <c r="V500" s="245" t="s">
        <v>149</v>
      </c>
      <c r="W500" s="245" t="s">
        <v>149</v>
      </c>
      <c r="X500" s="245" t="s">
        <v>149</v>
      </c>
      <c r="AT500" s="245" t="s">
        <v>143</v>
      </c>
    </row>
    <row r="501" spans="1:65" s="245" customFormat="1" ht="13.8" x14ac:dyDescent="0.25">
      <c r="A501" s="245">
        <v>428343</v>
      </c>
      <c r="B501" s="245" t="s">
        <v>143</v>
      </c>
      <c r="G501" s="245" t="s">
        <v>153</v>
      </c>
      <c r="J501" s="245" t="s">
        <v>151</v>
      </c>
      <c r="L501" s="245" t="s">
        <v>149</v>
      </c>
      <c r="P501" s="245" t="s">
        <v>149</v>
      </c>
      <c r="R501" s="245" t="s">
        <v>149</v>
      </c>
      <c r="S501" s="245" t="s">
        <v>149</v>
      </c>
      <c r="T501" s="245" t="s">
        <v>149</v>
      </c>
      <c r="U501" s="245" t="s">
        <v>149</v>
      </c>
      <c r="V501" s="245" t="s">
        <v>149</v>
      </c>
      <c r="W501" s="245" t="s">
        <v>149</v>
      </c>
      <c r="X501" s="245" t="s">
        <v>149</v>
      </c>
      <c r="AT501" s="245" t="s">
        <v>143</v>
      </c>
    </row>
    <row r="502" spans="1:65" s="245" customFormat="1" ht="13.8" x14ac:dyDescent="0.25">
      <c r="A502" s="245">
        <v>428348</v>
      </c>
      <c r="B502" s="245" t="s">
        <v>143</v>
      </c>
      <c r="G502" s="245" t="s">
        <v>151</v>
      </c>
      <c r="J502" s="245" t="s">
        <v>149</v>
      </c>
      <c r="K502" s="245" t="s">
        <v>149</v>
      </c>
      <c r="L502" s="245" t="s">
        <v>149</v>
      </c>
      <c r="N502" s="245" t="s">
        <v>153</v>
      </c>
      <c r="O502" s="245" t="s">
        <v>153</v>
      </c>
      <c r="P502" s="245" t="s">
        <v>149</v>
      </c>
      <c r="Q502" s="245" t="s">
        <v>153</v>
      </c>
      <c r="R502" s="245" t="s">
        <v>149</v>
      </c>
      <c r="T502" s="245" t="s">
        <v>149</v>
      </c>
      <c r="U502" s="245" t="s">
        <v>149</v>
      </c>
      <c r="V502" s="245" t="s">
        <v>149</v>
      </c>
      <c r="W502" s="245" t="s">
        <v>149</v>
      </c>
      <c r="X502" s="245" t="s">
        <v>149</v>
      </c>
      <c r="AT502" s="245" t="s">
        <v>143</v>
      </c>
      <c r="BM502" s="237"/>
    </row>
    <row r="503" spans="1:65" s="245" customFormat="1" ht="13.8" x14ac:dyDescent="0.25">
      <c r="A503" s="245">
        <v>428349</v>
      </c>
      <c r="B503" s="245" t="s">
        <v>143</v>
      </c>
      <c r="H503" s="245" t="s">
        <v>153</v>
      </c>
      <c r="I503" s="245" t="s">
        <v>153</v>
      </c>
      <c r="J503" s="245" t="s">
        <v>153</v>
      </c>
      <c r="O503" s="245" t="s">
        <v>151</v>
      </c>
      <c r="P503" s="245" t="s">
        <v>151</v>
      </c>
      <c r="Q503" s="245" t="s">
        <v>151</v>
      </c>
      <c r="S503" s="245" t="s">
        <v>151</v>
      </c>
      <c r="T503" s="245" t="s">
        <v>149</v>
      </c>
      <c r="U503" s="245" t="s">
        <v>149</v>
      </c>
      <c r="V503" s="245" t="s">
        <v>149</v>
      </c>
      <c r="W503" s="245" t="s">
        <v>149</v>
      </c>
      <c r="X503" s="245" t="s">
        <v>149</v>
      </c>
      <c r="AT503" s="245" t="s">
        <v>832</v>
      </c>
    </row>
    <row r="504" spans="1:65" s="245" customFormat="1" ht="13.8" x14ac:dyDescent="0.25">
      <c r="A504" s="245">
        <v>428351</v>
      </c>
      <c r="B504" s="245" t="s">
        <v>143</v>
      </c>
      <c r="J504" s="245" t="s">
        <v>153</v>
      </c>
      <c r="M504" s="245" t="s">
        <v>151</v>
      </c>
      <c r="N504" s="245" t="s">
        <v>149</v>
      </c>
      <c r="P504" s="245" t="s">
        <v>149</v>
      </c>
      <c r="R504" s="245" t="s">
        <v>151</v>
      </c>
      <c r="T504" s="245" t="s">
        <v>149</v>
      </c>
      <c r="U504" s="245" t="s">
        <v>153</v>
      </c>
      <c r="V504" s="245" t="s">
        <v>151</v>
      </c>
      <c r="X504" s="245" t="s">
        <v>149</v>
      </c>
      <c r="AT504" s="245" t="s">
        <v>143</v>
      </c>
    </row>
    <row r="505" spans="1:65" s="245" customFormat="1" ht="13.8" x14ac:dyDescent="0.25">
      <c r="A505" s="245">
        <v>428353</v>
      </c>
      <c r="B505" s="245" t="s">
        <v>143</v>
      </c>
      <c r="C505" s="245" t="s">
        <v>153</v>
      </c>
      <c r="I505" s="245" t="s">
        <v>153</v>
      </c>
      <c r="J505" s="245" t="s">
        <v>153</v>
      </c>
      <c r="K505" s="245" t="s">
        <v>153</v>
      </c>
      <c r="N505" s="245" t="s">
        <v>151</v>
      </c>
      <c r="O505" s="245" t="s">
        <v>149</v>
      </c>
      <c r="P505" s="245" t="s">
        <v>149</v>
      </c>
      <c r="Q505" s="245" t="s">
        <v>149</v>
      </c>
      <c r="R505" s="245" t="s">
        <v>149</v>
      </c>
      <c r="S505" s="245" t="s">
        <v>149</v>
      </c>
      <c r="T505" s="245" t="s">
        <v>149</v>
      </c>
      <c r="U505" s="245" t="s">
        <v>149</v>
      </c>
      <c r="V505" s="245" t="s">
        <v>149</v>
      </c>
      <c r="W505" s="245" t="s">
        <v>149</v>
      </c>
      <c r="X505" s="245" t="s">
        <v>149</v>
      </c>
      <c r="AT505" s="245" t="s">
        <v>832</v>
      </c>
      <c r="BM505" s="237"/>
    </row>
    <row r="506" spans="1:65" s="245" customFormat="1" ht="13.8" x14ac:dyDescent="0.25">
      <c r="A506" s="245">
        <v>428355</v>
      </c>
      <c r="B506" s="245" t="s">
        <v>143</v>
      </c>
      <c r="T506" s="245" t="s">
        <v>149</v>
      </c>
      <c r="U506" s="245" t="s">
        <v>149</v>
      </c>
      <c r="V506" s="245" t="s">
        <v>149</v>
      </c>
      <c r="W506" s="245" t="s">
        <v>149</v>
      </c>
      <c r="X506" s="245" t="s">
        <v>149</v>
      </c>
      <c r="AT506" s="245" t="s">
        <v>832</v>
      </c>
    </row>
    <row r="507" spans="1:65" s="245" customFormat="1" ht="13.8" x14ac:dyDescent="0.25">
      <c r="A507" s="245">
        <v>428356</v>
      </c>
      <c r="B507" s="245" t="s">
        <v>143</v>
      </c>
      <c r="I507" s="245" t="s">
        <v>151</v>
      </c>
      <c r="L507" s="245" t="s">
        <v>151</v>
      </c>
      <c r="M507" s="245" t="s">
        <v>151</v>
      </c>
      <c r="R507" s="245" t="s">
        <v>149</v>
      </c>
      <c r="T507" s="245" t="s">
        <v>149</v>
      </c>
      <c r="U507" s="245" t="s">
        <v>149</v>
      </c>
      <c r="V507" s="245" t="s">
        <v>149</v>
      </c>
      <c r="W507" s="245" t="s">
        <v>149</v>
      </c>
      <c r="X507" s="245" t="s">
        <v>149</v>
      </c>
      <c r="AT507" s="245" t="s">
        <v>832</v>
      </c>
    </row>
    <row r="508" spans="1:65" s="245" customFormat="1" ht="13.8" x14ac:dyDescent="0.25">
      <c r="A508" s="245">
        <v>428360</v>
      </c>
      <c r="B508" s="245" t="s">
        <v>143</v>
      </c>
      <c r="H508" s="245" t="s">
        <v>153</v>
      </c>
      <c r="P508" s="245" t="s">
        <v>151</v>
      </c>
      <c r="Q508" s="245" t="s">
        <v>151</v>
      </c>
      <c r="R508" s="245" t="s">
        <v>151</v>
      </c>
      <c r="T508" s="245" t="s">
        <v>149</v>
      </c>
      <c r="U508" s="245" t="s">
        <v>149</v>
      </c>
      <c r="V508" s="245" t="s">
        <v>149</v>
      </c>
      <c r="W508" s="245" t="s">
        <v>149</v>
      </c>
      <c r="X508" s="245" t="s">
        <v>149</v>
      </c>
      <c r="AT508" s="245" t="s">
        <v>832</v>
      </c>
    </row>
    <row r="509" spans="1:65" s="245" customFormat="1" ht="13.8" x14ac:dyDescent="0.25">
      <c r="A509" s="245">
        <v>428363</v>
      </c>
      <c r="B509" s="245" t="s">
        <v>143</v>
      </c>
      <c r="M509" s="245" t="s">
        <v>149</v>
      </c>
      <c r="N509" s="245" t="s">
        <v>151</v>
      </c>
      <c r="O509" s="245" t="s">
        <v>149</v>
      </c>
      <c r="Q509" s="245" t="s">
        <v>149</v>
      </c>
      <c r="S509" s="245" t="s">
        <v>149</v>
      </c>
      <c r="T509" s="245" t="s">
        <v>149</v>
      </c>
      <c r="U509" s="245" t="s">
        <v>149</v>
      </c>
      <c r="V509" s="245" t="s">
        <v>149</v>
      </c>
      <c r="W509" s="245" t="s">
        <v>149</v>
      </c>
      <c r="X509" s="245" t="s">
        <v>149</v>
      </c>
      <c r="AT509" s="245" t="s">
        <v>832</v>
      </c>
    </row>
    <row r="510" spans="1:65" s="245" customFormat="1" ht="13.8" x14ac:dyDescent="0.25">
      <c r="A510" s="245">
        <v>428364</v>
      </c>
      <c r="B510" s="245" t="s">
        <v>143</v>
      </c>
      <c r="D510" s="245" t="s">
        <v>151</v>
      </c>
      <c r="I510" s="245" t="s">
        <v>151</v>
      </c>
      <c r="J510" s="245" t="s">
        <v>153</v>
      </c>
      <c r="L510" s="245" t="s">
        <v>153</v>
      </c>
      <c r="N510" s="245" t="s">
        <v>149</v>
      </c>
      <c r="O510" s="245" t="s">
        <v>151</v>
      </c>
      <c r="P510" s="245" t="s">
        <v>149</v>
      </c>
      <c r="R510" s="245" t="s">
        <v>151</v>
      </c>
      <c r="T510" s="245" t="s">
        <v>149</v>
      </c>
      <c r="U510" s="245" t="s">
        <v>149</v>
      </c>
      <c r="V510" s="245" t="s">
        <v>149</v>
      </c>
      <c r="X510" s="245" t="s">
        <v>149</v>
      </c>
      <c r="AT510" s="245" t="s">
        <v>143</v>
      </c>
    </row>
    <row r="511" spans="1:65" s="245" customFormat="1" ht="13.8" x14ac:dyDescent="0.25">
      <c r="A511" s="245">
        <v>428365</v>
      </c>
      <c r="B511" s="245" t="s">
        <v>143</v>
      </c>
      <c r="D511" s="245" t="s">
        <v>149</v>
      </c>
      <c r="G511" s="245" t="s">
        <v>149</v>
      </c>
      <c r="T511" s="245" t="s">
        <v>149</v>
      </c>
      <c r="U511" s="245" t="s">
        <v>149</v>
      </c>
      <c r="V511" s="245" t="s">
        <v>149</v>
      </c>
      <c r="W511" s="245" t="s">
        <v>149</v>
      </c>
      <c r="X511" s="245" t="s">
        <v>149</v>
      </c>
      <c r="AT511" s="245" t="s">
        <v>832</v>
      </c>
    </row>
    <row r="512" spans="1:65" s="245" customFormat="1" ht="13.8" x14ac:dyDescent="0.25">
      <c r="A512" s="245">
        <v>428367</v>
      </c>
      <c r="B512" s="245" t="s">
        <v>143</v>
      </c>
      <c r="C512" s="245" t="s">
        <v>153</v>
      </c>
      <c r="E512" s="245" t="s">
        <v>153</v>
      </c>
      <c r="I512" s="245" t="s">
        <v>153</v>
      </c>
      <c r="N512" s="245" t="s">
        <v>151</v>
      </c>
      <c r="O512" s="245" t="s">
        <v>151</v>
      </c>
      <c r="P512" s="245" t="s">
        <v>151</v>
      </c>
      <c r="Q512" s="245" t="s">
        <v>151</v>
      </c>
      <c r="R512" s="245" t="s">
        <v>151</v>
      </c>
      <c r="S512" s="245" t="s">
        <v>151</v>
      </c>
      <c r="T512" s="245" t="s">
        <v>149</v>
      </c>
      <c r="U512" s="245" t="s">
        <v>149</v>
      </c>
      <c r="V512" s="245" t="s">
        <v>149</v>
      </c>
      <c r="W512" s="245" t="s">
        <v>149</v>
      </c>
      <c r="X512" s="245" t="s">
        <v>149</v>
      </c>
      <c r="AT512" s="245" t="s">
        <v>832</v>
      </c>
      <c r="BM512" s="237"/>
    </row>
    <row r="513" spans="1:65" s="245" customFormat="1" ht="13.8" x14ac:dyDescent="0.25">
      <c r="A513" s="245">
        <v>428368</v>
      </c>
      <c r="B513" s="245" t="s">
        <v>143</v>
      </c>
      <c r="G513" s="245" t="s">
        <v>151</v>
      </c>
      <c r="I513" s="245" t="s">
        <v>151</v>
      </c>
      <c r="K513" s="245" t="s">
        <v>151</v>
      </c>
      <c r="P513" s="245" t="s">
        <v>151</v>
      </c>
      <c r="Q513" s="245" t="s">
        <v>151</v>
      </c>
      <c r="X513" s="245" t="s">
        <v>149</v>
      </c>
      <c r="AT513" s="245" t="s">
        <v>143</v>
      </c>
    </row>
    <row r="514" spans="1:65" s="245" customFormat="1" ht="13.8" x14ac:dyDescent="0.25">
      <c r="A514" s="245">
        <v>428371</v>
      </c>
      <c r="B514" s="245" t="s">
        <v>143</v>
      </c>
      <c r="P514" s="245" t="s">
        <v>151</v>
      </c>
      <c r="R514" s="245" t="s">
        <v>151</v>
      </c>
      <c r="T514" s="245" t="s">
        <v>149</v>
      </c>
      <c r="U514" s="245" t="s">
        <v>149</v>
      </c>
      <c r="V514" s="245" t="s">
        <v>149</v>
      </c>
      <c r="W514" s="245" t="s">
        <v>149</v>
      </c>
      <c r="X514" s="245" t="s">
        <v>149</v>
      </c>
      <c r="AT514" s="245" t="s">
        <v>832</v>
      </c>
    </row>
    <row r="515" spans="1:65" s="245" customFormat="1" ht="13.8" x14ac:dyDescent="0.25">
      <c r="A515" s="245">
        <v>428372</v>
      </c>
      <c r="B515" s="245" t="s">
        <v>143</v>
      </c>
      <c r="H515" s="245" t="s">
        <v>153</v>
      </c>
      <c r="S515" s="245" t="s">
        <v>151</v>
      </c>
      <c r="T515" s="245" t="s">
        <v>149</v>
      </c>
      <c r="U515" s="245" t="s">
        <v>149</v>
      </c>
      <c r="V515" s="245" t="s">
        <v>149</v>
      </c>
      <c r="W515" s="245" t="s">
        <v>149</v>
      </c>
      <c r="X515" s="245" t="s">
        <v>149</v>
      </c>
      <c r="AT515" s="245" t="s">
        <v>832</v>
      </c>
    </row>
    <row r="516" spans="1:65" s="245" customFormat="1" ht="13.8" x14ac:dyDescent="0.25">
      <c r="A516" s="245">
        <v>428376</v>
      </c>
      <c r="B516" s="245" t="s">
        <v>143</v>
      </c>
      <c r="H516" s="245" t="s">
        <v>153</v>
      </c>
      <c r="J516" s="245" t="s">
        <v>151</v>
      </c>
      <c r="P516" s="245" t="s">
        <v>151</v>
      </c>
      <c r="Q516" s="245" t="s">
        <v>151</v>
      </c>
      <c r="T516" s="245" t="s">
        <v>149</v>
      </c>
      <c r="U516" s="245" t="s">
        <v>149</v>
      </c>
      <c r="V516" s="245" t="s">
        <v>149</v>
      </c>
      <c r="W516" s="245" t="s">
        <v>149</v>
      </c>
      <c r="X516" s="245" t="s">
        <v>149</v>
      </c>
      <c r="AT516" s="245" t="s">
        <v>832</v>
      </c>
    </row>
    <row r="517" spans="1:65" s="245" customFormat="1" ht="13.8" x14ac:dyDescent="0.25">
      <c r="A517" s="245">
        <v>428377</v>
      </c>
      <c r="B517" s="245" t="s">
        <v>143</v>
      </c>
      <c r="I517" s="245" t="s">
        <v>151</v>
      </c>
      <c r="J517" s="245" t="s">
        <v>149</v>
      </c>
      <c r="L517" s="245" t="s">
        <v>149</v>
      </c>
      <c r="N517" s="245" t="s">
        <v>151</v>
      </c>
      <c r="P517" s="245" t="s">
        <v>149</v>
      </c>
      <c r="R517" s="245" t="s">
        <v>149</v>
      </c>
      <c r="T517" s="245" t="s">
        <v>149</v>
      </c>
      <c r="U517" s="245" t="s">
        <v>149</v>
      </c>
      <c r="V517" s="245" t="s">
        <v>149</v>
      </c>
      <c r="W517" s="245" t="s">
        <v>149</v>
      </c>
      <c r="X517" s="245" t="s">
        <v>149</v>
      </c>
      <c r="AT517" s="245" t="s">
        <v>832</v>
      </c>
    </row>
    <row r="518" spans="1:65" s="245" customFormat="1" ht="13.8" x14ac:dyDescent="0.25">
      <c r="A518" s="245">
        <v>428378</v>
      </c>
      <c r="B518" s="245" t="s">
        <v>143</v>
      </c>
      <c r="L518" s="245" t="s">
        <v>151</v>
      </c>
      <c r="P518" s="245" t="s">
        <v>151</v>
      </c>
      <c r="R518" s="245" t="s">
        <v>149</v>
      </c>
      <c r="T518" s="245" t="s">
        <v>149</v>
      </c>
      <c r="U518" s="245" t="s">
        <v>149</v>
      </c>
      <c r="V518" s="245" t="s">
        <v>149</v>
      </c>
      <c r="W518" s="245" t="s">
        <v>149</v>
      </c>
      <c r="X518" s="245" t="s">
        <v>149</v>
      </c>
      <c r="AT518" s="245" t="s">
        <v>832</v>
      </c>
    </row>
    <row r="519" spans="1:65" s="245" customFormat="1" ht="13.8" x14ac:dyDescent="0.25">
      <c r="A519" s="245">
        <v>428379</v>
      </c>
      <c r="B519" s="245" t="s">
        <v>143</v>
      </c>
      <c r="D519" s="245" t="s">
        <v>149</v>
      </c>
      <c r="G519" s="245" t="s">
        <v>153</v>
      </c>
      <c r="O519" s="245" t="s">
        <v>153</v>
      </c>
      <c r="P519" s="245" t="s">
        <v>151</v>
      </c>
      <c r="R519" s="245" t="s">
        <v>149</v>
      </c>
      <c r="U519" s="245" t="s">
        <v>151</v>
      </c>
      <c r="V519" s="245" t="s">
        <v>153</v>
      </c>
      <c r="X519" s="245" t="s">
        <v>149</v>
      </c>
      <c r="AT519" s="245" t="s">
        <v>143</v>
      </c>
    </row>
    <row r="520" spans="1:65" s="245" customFormat="1" ht="13.8" x14ac:dyDescent="0.25">
      <c r="A520" s="245">
        <v>428380</v>
      </c>
      <c r="B520" s="245" t="s">
        <v>143</v>
      </c>
      <c r="I520" s="245" t="s">
        <v>151</v>
      </c>
      <c r="P520" s="245" t="s">
        <v>151</v>
      </c>
      <c r="Q520" s="245" t="s">
        <v>151</v>
      </c>
      <c r="T520" s="245" t="s">
        <v>149</v>
      </c>
      <c r="U520" s="245" t="s">
        <v>149</v>
      </c>
      <c r="V520" s="245" t="s">
        <v>149</v>
      </c>
      <c r="W520" s="245" t="s">
        <v>149</v>
      </c>
      <c r="X520" s="245" t="s">
        <v>149</v>
      </c>
      <c r="AT520" s="245" t="s">
        <v>832</v>
      </c>
    </row>
    <row r="521" spans="1:65" s="245" customFormat="1" ht="13.8" x14ac:dyDescent="0.25">
      <c r="A521" s="245">
        <v>428382</v>
      </c>
      <c r="B521" s="245" t="s">
        <v>143</v>
      </c>
      <c r="G521" s="245" t="s">
        <v>153</v>
      </c>
      <c r="I521" s="245" t="s">
        <v>151</v>
      </c>
      <c r="J521" s="245" t="s">
        <v>149</v>
      </c>
      <c r="K521" s="245" t="s">
        <v>151</v>
      </c>
      <c r="L521" s="245" t="s">
        <v>149</v>
      </c>
      <c r="M521" s="245" t="s">
        <v>149</v>
      </c>
      <c r="N521" s="245" t="s">
        <v>151</v>
      </c>
      <c r="O521" s="245" t="s">
        <v>153</v>
      </c>
      <c r="P521" s="245" t="s">
        <v>149</v>
      </c>
      <c r="Q521" s="245" t="s">
        <v>149</v>
      </c>
      <c r="R521" s="245" t="s">
        <v>149</v>
      </c>
      <c r="T521" s="245" t="s">
        <v>151</v>
      </c>
      <c r="U521" s="245" t="s">
        <v>149</v>
      </c>
      <c r="V521" s="245" t="s">
        <v>149</v>
      </c>
      <c r="W521" s="245" t="s">
        <v>151</v>
      </c>
      <c r="X521" s="245" t="s">
        <v>151</v>
      </c>
      <c r="AT521" s="245" t="s">
        <v>143</v>
      </c>
      <c r="BM521" s="237"/>
    </row>
    <row r="522" spans="1:65" s="245" customFormat="1" ht="13.8" x14ac:dyDescent="0.25">
      <c r="A522" s="245">
        <v>428384</v>
      </c>
      <c r="B522" s="245" t="s">
        <v>832</v>
      </c>
      <c r="E522" s="245" t="s">
        <v>153</v>
      </c>
      <c r="I522" s="245" t="s">
        <v>153</v>
      </c>
      <c r="J522" s="245" t="s">
        <v>153</v>
      </c>
      <c r="L522" s="245" t="s">
        <v>153</v>
      </c>
      <c r="N522" s="245" t="s">
        <v>149</v>
      </c>
      <c r="O522" s="245" t="s">
        <v>149</v>
      </c>
      <c r="P522" s="245" t="s">
        <v>149</v>
      </c>
      <c r="Q522" s="245" t="s">
        <v>149</v>
      </c>
      <c r="R522" s="245" t="s">
        <v>149</v>
      </c>
      <c r="S522" s="245" t="s">
        <v>149</v>
      </c>
      <c r="AT522" s="245" t="s">
        <v>111</v>
      </c>
    </row>
    <row r="523" spans="1:65" s="245" customFormat="1" ht="13.8" x14ac:dyDescent="0.25">
      <c r="A523" s="245">
        <v>428386</v>
      </c>
      <c r="B523" s="245" t="s">
        <v>143</v>
      </c>
      <c r="P523" s="245" t="s">
        <v>151</v>
      </c>
      <c r="T523" s="245" t="s">
        <v>149</v>
      </c>
      <c r="U523" s="245" t="s">
        <v>149</v>
      </c>
      <c r="V523" s="245" t="s">
        <v>149</v>
      </c>
      <c r="W523" s="245" t="s">
        <v>149</v>
      </c>
      <c r="X523" s="245" t="s">
        <v>149</v>
      </c>
      <c r="AT523" s="245" t="s">
        <v>832</v>
      </c>
    </row>
    <row r="524" spans="1:65" s="245" customFormat="1" ht="13.8" x14ac:dyDescent="0.25">
      <c r="A524" s="245">
        <v>428390</v>
      </c>
      <c r="B524" s="245" t="s">
        <v>143</v>
      </c>
      <c r="I524" s="245" t="s">
        <v>151</v>
      </c>
      <c r="L524" s="245" t="s">
        <v>151</v>
      </c>
      <c r="N524" s="245" t="s">
        <v>151</v>
      </c>
      <c r="O524" s="245" t="s">
        <v>151</v>
      </c>
      <c r="P524" s="245" t="s">
        <v>149</v>
      </c>
      <c r="Q524" s="245" t="s">
        <v>149</v>
      </c>
      <c r="R524" s="245" t="s">
        <v>149</v>
      </c>
      <c r="S524" s="245" t="s">
        <v>149</v>
      </c>
      <c r="T524" s="245" t="s">
        <v>149</v>
      </c>
      <c r="U524" s="245" t="s">
        <v>149</v>
      </c>
      <c r="V524" s="245" t="s">
        <v>149</v>
      </c>
      <c r="W524" s="245" t="s">
        <v>149</v>
      </c>
      <c r="X524" s="245" t="s">
        <v>149</v>
      </c>
      <c r="AT524" s="245" t="s">
        <v>832</v>
      </c>
    </row>
    <row r="525" spans="1:65" s="245" customFormat="1" ht="13.8" x14ac:dyDescent="0.25">
      <c r="A525" s="245">
        <v>428392</v>
      </c>
      <c r="B525" s="245" t="s">
        <v>832</v>
      </c>
      <c r="G525" s="245" t="s">
        <v>153</v>
      </c>
      <c r="H525" s="245" t="s">
        <v>149</v>
      </c>
      <c r="J525" s="245" t="s">
        <v>153</v>
      </c>
      <c r="L525" s="245" t="s">
        <v>149</v>
      </c>
      <c r="N525" s="245" t="s">
        <v>149</v>
      </c>
      <c r="O525" s="245" t="s">
        <v>149</v>
      </c>
      <c r="P525" s="245" t="s">
        <v>149</v>
      </c>
      <c r="Q525" s="245" t="s">
        <v>149</v>
      </c>
      <c r="R525" s="245" t="s">
        <v>149</v>
      </c>
      <c r="S525" s="245" t="s">
        <v>149</v>
      </c>
      <c r="AT525" s="245" t="s">
        <v>111</v>
      </c>
    </row>
    <row r="526" spans="1:65" s="245" customFormat="1" ht="13.8" x14ac:dyDescent="0.25">
      <c r="A526" s="245">
        <v>428393</v>
      </c>
      <c r="B526" s="245" t="s">
        <v>832</v>
      </c>
      <c r="E526" s="245" t="s">
        <v>153</v>
      </c>
      <c r="G526" s="245" t="s">
        <v>153</v>
      </c>
      <c r="H526" s="245" t="s">
        <v>153</v>
      </c>
      <c r="I526" s="245" t="s">
        <v>153</v>
      </c>
      <c r="N526" s="245" t="s">
        <v>149</v>
      </c>
      <c r="O526" s="245" t="s">
        <v>149</v>
      </c>
      <c r="P526" s="245" t="s">
        <v>149</v>
      </c>
      <c r="Q526" s="245" t="s">
        <v>149</v>
      </c>
      <c r="R526" s="245" t="s">
        <v>149</v>
      </c>
      <c r="S526" s="245" t="s">
        <v>149</v>
      </c>
      <c r="AT526" s="245" t="s">
        <v>111</v>
      </c>
    </row>
    <row r="527" spans="1:65" s="245" customFormat="1" ht="13.8" x14ac:dyDescent="0.25">
      <c r="A527" s="245">
        <v>428395</v>
      </c>
      <c r="B527" s="245" t="s">
        <v>143</v>
      </c>
      <c r="C527" s="245" t="s">
        <v>151</v>
      </c>
      <c r="G527" s="245" t="s">
        <v>153</v>
      </c>
      <c r="I527" s="245" t="s">
        <v>149</v>
      </c>
      <c r="L527" s="245" t="s">
        <v>149</v>
      </c>
      <c r="N527" s="245" t="s">
        <v>149</v>
      </c>
      <c r="O527" s="245" t="s">
        <v>149</v>
      </c>
      <c r="P527" s="245" t="s">
        <v>149</v>
      </c>
      <c r="Q527" s="245" t="s">
        <v>149</v>
      </c>
      <c r="R527" s="245" t="s">
        <v>149</v>
      </c>
      <c r="S527" s="245" t="s">
        <v>149</v>
      </c>
      <c r="T527" s="245" t="s">
        <v>149</v>
      </c>
      <c r="U527" s="245" t="s">
        <v>149</v>
      </c>
      <c r="V527" s="245" t="s">
        <v>149</v>
      </c>
      <c r="W527" s="245" t="s">
        <v>149</v>
      </c>
      <c r="X527" s="245" t="s">
        <v>149</v>
      </c>
      <c r="AT527" s="245" t="s">
        <v>832</v>
      </c>
      <c r="BM527" s="237"/>
    </row>
    <row r="528" spans="1:65" s="245" customFormat="1" ht="13.8" x14ac:dyDescent="0.25">
      <c r="A528" s="245">
        <v>428397</v>
      </c>
      <c r="B528" s="245" t="s">
        <v>143</v>
      </c>
      <c r="E528" s="245" t="s">
        <v>151</v>
      </c>
      <c r="G528" s="245" t="s">
        <v>151</v>
      </c>
      <c r="H528" s="245" t="s">
        <v>151</v>
      </c>
      <c r="K528" s="245" t="s">
        <v>151</v>
      </c>
      <c r="N528" s="245" t="s">
        <v>151</v>
      </c>
      <c r="Q528" s="245" t="s">
        <v>151</v>
      </c>
      <c r="T528" s="245" t="s">
        <v>149</v>
      </c>
      <c r="U528" s="245" t="s">
        <v>149</v>
      </c>
      <c r="V528" s="245" t="s">
        <v>149</v>
      </c>
      <c r="W528" s="245" t="s">
        <v>149</v>
      </c>
      <c r="X528" s="245" t="s">
        <v>149</v>
      </c>
      <c r="AT528" s="245" t="s">
        <v>832</v>
      </c>
    </row>
    <row r="529" spans="1:65" s="245" customFormat="1" ht="13.8" x14ac:dyDescent="0.25">
      <c r="A529" s="245">
        <v>428398</v>
      </c>
      <c r="B529" s="245" t="s">
        <v>143</v>
      </c>
      <c r="G529" s="245" t="s">
        <v>151</v>
      </c>
      <c r="I529" s="245" t="s">
        <v>151</v>
      </c>
      <c r="K529" s="245" t="s">
        <v>151</v>
      </c>
      <c r="N529" s="245" t="s">
        <v>151</v>
      </c>
      <c r="O529" s="245" t="s">
        <v>151</v>
      </c>
      <c r="P529" s="245" t="s">
        <v>151</v>
      </c>
      <c r="Q529" s="245" t="s">
        <v>151</v>
      </c>
      <c r="R529" s="245" t="s">
        <v>151</v>
      </c>
      <c r="T529" s="245" t="s">
        <v>149</v>
      </c>
      <c r="U529" s="245" t="s">
        <v>149</v>
      </c>
      <c r="V529" s="245" t="s">
        <v>149</v>
      </c>
      <c r="W529" s="245" t="s">
        <v>149</v>
      </c>
      <c r="X529" s="245" t="s">
        <v>149</v>
      </c>
      <c r="AT529" s="245" t="s">
        <v>832</v>
      </c>
    </row>
    <row r="530" spans="1:65" s="245" customFormat="1" ht="13.8" x14ac:dyDescent="0.25">
      <c r="A530" s="245">
        <v>428399</v>
      </c>
      <c r="B530" s="245" t="s">
        <v>143</v>
      </c>
      <c r="N530" s="245" t="s">
        <v>151</v>
      </c>
      <c r="R530" s="245" t="s">
        <v>149</v>
      </c>
      <c r="S530" s="245" t="s">
        <v>151</v>
      </c>
      <c r="T530" s="245" t="s">
        <v>149</v>
      </c>
      <c r="U530" s="245" t="s">
        <v>149</v>
      </c>
      <c r="V530" s="245" t="s">
        <v>149</v>
      </c>
      <c r="W530" s="245" t="s">
        <v>149</v>
      </c>
      <c r="X530" s="245" t="s">
        <v>149</v>
      </c>
      <c r="AT530" s="245" t="s">
        <v>832</v>
      </c>
    </row>
    <row r="531" spans="1:65" s="245" customFormat="1" ht="13.8" x14ac:dyDescent="0.25">
      <c r="A531" s="245">
        <v>428402</v>
      </c>
      <c r="B531" s="245" t="s">
        <v>143</v>
      </c>
      <c r="D531" s="245" t="s">
        <v>153</v>
      </c>
      <c r="P531" s="245" t="s">
        <v>153</v>
      </c>
      <c r="Q531" s="245" t="s">
        <v>149</v>
      </c>
      <c r="R531" s="245" t="s">
        <v>153</v>
      </c>
      <c r="S531" s="245" t="s">
        <v>153</v>
      </c>
      <c r="U531" s="245" t="s">
        <v>151</v>
      </c>
      <c r="V531" s="245" t="s">
        <v>151</v>
      </c>
      <c r="AT531" s="245" t="s">
        <v>143</v>
      </c>
    </row>
    <row r="532" spans="1:65" s="245" customFormat="1" ht="13.8" x14ac:dyDescent="0.25">
      <c r="A532" s="245">
        <v>428404</v>
      </c>
      <c r="B532" s="245" t="s">
        <v>143</v>
      </c>
      <c r="E532" s="245" t="s">
        <v>153</v>
      </c>
      <c r="I532" s="245" t="s">
        <v>151</v>
      </c>
      <c r="J532" s="245" t="s">
        <v>151</v>
      </c>
      <c r="N532" s="245" t="s">
        <v>151</v>
      </c>
      <c r="P532" s="245" t="s">
        <v>151</v>
      </c>
      <c r="Q532" s="245" t="s">
        <v>151</v>
      </c>
      <c r="T532" s="245" t="s">
        <v>149</v>
      </c>
      <c r="U532" s="245" t="s">
        <v>149</v>
      </c>
      <c r="V532" s="245" t="s">
        <v>149</v>
      </c>
      <c r="W532" s="245" t="s">
        <v>149</v>
      </c>
      <c r="X532" s="245" t="s">
        <v>149</v>
      </c>
      <c r="AT532" s="245" t="s">
        <v>832</v>
      </c>
    </row>
    <row r="533" spans="1:65" s="245" customFormat="1" ht="13.8" x14ac:dyDescent="0.25">
      <c r="A533" s="245">
        <v>428407</v>
      </c>
      <c r="B533" s="245" t="s">
        <v>143</v>
      </c>
      <c r="I533" s="245" t="s">
        <v>151</v>
      </c>
      <c r="N533" s="245" t="s">
        <v>149</v>
      </c>
      <c r="P533" s="245" t="s">
        <v>149</v>
      </c>
      <c r="T533" s="245" t="s">
        <v>149</v>
      </c>
      <c r="U533" s="245" t="s">
        <v>149</v>
      </c>
      <c r="V533" s="245" t="s">
        <v>149</v>
      </c>
      <c r="W533" s="245" t="s">
        <v>149</v>
      </c>
      <c r="X533" s="245" t="s">
        <v>149</v>
      </c>
      <c r="AT533" s="245" t="s">
        <v>832</v>
      </c>
    </row>
    <row r="534" spans="1:65" s="245" customFormat="1" ht="13.8" x14ac:dyDescent="0.25">
      <c r="A534" s="245">
        <v>428408</v>
      </c>
      <c r="B534" s="245" t="s">
        <v>143</v>
      </c>
      <c r="H534" s="245" t="s">
        <v>153</v>
      </c>
      <c r="L534" s="245" t="s">
        <v>153</v>
      </c>
      <c r="N534" s="245" t="s">
        <v>151</v>
      </c>
      <c r="O534" s="245" t="s">
        <v>151</v>
      </c>
      <c r="Q534" s="245" t="s">
        <v>151</v>
      </c>
      <c r="S534" s="245" t="s">
        <v>151</v>
      </c>
      <c r="T534" s="245" t="s">
        <v>149</v>
      </c>
      <c r="U534" s="245" t="s">
        <v>149</v>
      </c>
      <c r="V534" s="245" t="s">
        <v>149</v>
      </c>
      <c r="W534" s="245" t="s">
        <v>149</v>
      </c>
      <c r="X534" s="245" t="s">
        <v>149</v>
      </c>
      <c r="AT534" s="245" t="s">
        <v>832</v>
      </c>
    </row>
    <row r="535" spans="1:65" s="245" customFormat="1" ht="13.8" x14ac:dyDescent="0.25">
      <c r="A535" s="245">
        <v>428415</v>
      </c>
      <c r="B535" s="245" t="s">
        <v>143</v>
      </c>
      <c r="K535" s="245" t="s">
        <v>151</v>
      </c>
      <c r="N535" s="245" t="s">
        <v>151</v>
      </c>
      <c r="R535" s="245" t="s">
        <v>153</v>
      </c>
      <c r="U535" s="245" t="s">
        <v>149</v>
      </c>
      <c r="V535" s="245" t="s">
        <v>149</v>
      </c>
      <c r="W535" s="245" t="s">
        <v>149</v>
      </c>
      <c r="X535" s="245" t="s">
        <v>149</v>
      </c>
      <c r="AT535" s="245" t="s">
        <v>143</v>
      </c>
    </row>
    <row r="536" spans="1:65" s="245" customFormat="1" ht="13.8" x14ac:dyDescent="0.25">
      <c r="A536" s="245">
        <v>428416</v>
      </c>
      <c r="B536" s="245" t="s">
        <v>143</v>
      </c>
      <c r="D536" s="245" t="s">
        <v>149</v>
      </c>
      <c r="I536" s="245" t="s">
        <v>149</v>
      </c>
      <c r="J536" s="245" t="s">
        <v>149</v>
      </c>
      <c r="N536" s="245" t="s">
        <v>151</v>
      </c>
      <c r="O536" s="245" t="s">
        <v>151</v>
      </c>
      <c r="P536" s="245" t="s">
        <v>151</v>
      </c>
      <c r="R536" s="245" t="s">
        <v>151</v>
      </c>
      <c r="S536" s="245" t="s">
        <v>151</v>
      </c>
      <c r="T536" s="245" t="s">
        <v>149</v>
      </c>
      <c r="U536" s="245" t="s">
        <v>149</v>
      </c>
      <c r="V536" s="245" t="s">
        <v>149</v>
      </c>
      <c r="W536" s="245" t="s">
        <v>149</v>
      </c>
      <c r="X536" s="245" t="s">
        <v>149</v>
      </c>
      <c r="AT536" s="245" t="s">
        <v>832</v>
      </c>
    </row>
    <row r="537" spans="1:65" s="245" customFormat="1" ht="13.8" x14ac:dyDescent="0.25">
      <c r="A537" s="245">
        <v>428419</v>
      </c>
      <c r="B537" s="245" t="s">
        <v>143</v>
      </c>
      <c r="D537" s="245" t="s">
        <v>153</v>
      </c>
      <c r="O537" s="245" t="s">
        <v>149</v>
      </c>
      <c r="R537" s="245" t="s">
        <v>149</v>
      </c>
      <c r="U537" s="245" t="s">
        <v>149</v>
      </c>
      <c r="V537" s="245" t="s">
        <v>149</v>
      </c>
      <c r="W537" s="245" t="s">
        <v>149</v>
      </c>
      <c r="AT537" s="245" t="s">
        <v>832</v>
      </c>
    </row>
    <row r="538" spans="1:65" s="245" customFormat="1" ht="13.8" x14ac:dyDescent="0.25">
      <c r="A538" s="245">
        <v>428420</v>
      </c>
      <c r="B538" s="245" t="s">
        <v>832</v>
      </c>
      <c r="E538" s="245" t="s">
        <v>153</v>
      </c>
      <c r="H538" s="245" t="s">
        <v>153</v>
      </c>
      <c r="I538" s="245" t="s">
        <v>153</v>
      </c>
      <c r="N538" s="245" t="s">
        <v>149</v>
      </c>
      <c r="O538" s="245" t="s">
        <v>149</v>
      </c>
      <c r="P538" s="245" t="s">
        <v>149</v>
      </c>
      <c r="Q538" s="245" t="s">
        <v>149</v>
      </c>
      <c r="R538" s="245" t="s">
        <v>149</v>
      </c>
      <c r="S538" s="245" t="s">
        <v>149</v>
      </c>
      <c r="AT538" s="245" t="s">
        <v>111</v>
      </c>
    </row>
    <row r="539" spans="1:65" s="245" customFormat="1" ht="13.8" x14ac:dyDescent="0.25">
      <c r="A539" s="245">
        <v>428425</v>
      </c>
      <c r="B539" s="245" t="s">
        <v>143</v>
      </c>
      <c r="G539" s="245" t="s">
        <v>153</v>
      </c>
      <c r="I539" s="245" t="s">
        <v>153</v>
      </c>
      <c r="M539" s="245" t="s">
        <v>153</v>
      </c>
      <c r="N539" s="245" t="s">
        <v>153</v>
      </c>
      <c r="P539" s="245" t="s">
        <v>153</v>
      </c>
      <c r="Q539" s="245" t="s">
        <v>153</v>
      </c>
      <c r="R539" s="245" t="s">
        <v>151</v>
      </c>
      <c r="T539" s="245" t="s">
        <v>151</v>
      </c>
      <c r="U539" s="245" t="s">
        <v>149</v>
      </c>
      <c r="V539" s="245" t="s">
        <v>149</v>
      </c>
      <c r="X539" s="245" t="s">
        <v>149</v>
      </c>
      <c r="AT539" s="245" t="s">
        <v>143</v>
      </c>
    </row>
    <row r="540" spans="1:65" s="245" customFormat="1" ht="13.8" x14ac:dyDescent="0.25">
      <c r="A540" s="245">
        <v>428426</v>
      </c>
      <c r="B540" s="245" t="s">
        <v>143</v>
      </c>
      <c r="I540" s="245" t="s">
        <v>151</v>
      </c>
      <c r="L540" s="245" t="s">
        <v>149</v>
      </c>
      <c r="N540" s="245" t="s">
        <v>151</v>
      </c>
      <c r="P540" s="245" t="s">
        <v>149</v>
      </c>
      <c r="Q540" s="245" t="s">
        <v>149</v>
      </c>
      <c r="R540" s="245" t="s">
        <v>149</v>
      </c>
      <c r="T540" s="245" t="s">
        <v>149</v>
      </c>
      <c r="U540" s="245" t="s">
        <v>149</v>
      </c>
      <c r="V540" s="245" t="s">
        <v>149</v>
      </c>
      <c r="W540" s="245" t="s">
        <v>149</v>
      </c>
      <c r="X540" s="245" t="s">
        <v>149</v>
      </c>
      <c r="AT540" s="245" t="s">
        <v>832</v>
      </c>
    </row>
    <row r="541" spans="1:65" s="245" customFormat="1" ht="13.8" x14ac:dyDescent="0.25">
      <c r="A541" s="245">
        <v>428427</v>
      </c>
      <c r="B541" s="245" t="s">
        <v>143</v>
      </c>
      <c r="I541" s="245" t="s">
        <v>149</v>
      </c>
      <c r="J541" s="245" t="s">
        <v>149</v>
      </c>
      <c r="K541" s="245" t="s">
        <v>151</v>
      </c>
      <c r="L541" s="245" t="s">
        <v>151</v>
      </c>
      <c r="N541" s="245" t="s">
        <v>149</v>
      </c>
      <c r="O541" s="245" t="s">
        <v>149</v>
      </c>
      <c r="P541" s="245" t="s">
        <v>149</v>
      </c>
      <c r="Q541" s="245" t="s">
        <v>149</v>
      </c>
      <c r="R541" s="245" t="s">
        <v>149</v>
      </c>
      <c r="S541" s="245" t="s">
        <v>149</v>
      </c>
      <c r="T541" s="245" t="s">
        <v>149</v>
      </c>
      <c r="U541" s="245" t="s">
        <v>149</v>
      </c>
      <c r="V541" s="245" t="s">
        <v>149</v>
      </c>
      <c r="W541" s="245" t="s">
        <v>149</v>
      </c>
      <c r="X541" s="245" t="s">
        <v>149</v>
      </c>
      <c r="AT541" s="245" t="s">
        <v>832</v>
      </c>
      <c r="BM541" s="237"/>
    </row>
    <row r="542" spans="1:65" s="245" customFormat="1" ht="13.8" x14ac:dyDescent="0.25">
      <c r="A542" s="245">
        <v>428428</v>
      </c>
      <c r="B542" s="245" t="s">
        <v>143</v>
      </c>
      <c r="I542" s="245" t="s">
        <v>153</v>
      </c>
      <c r="N542" s="245" t="s">
        <v>151</v>
      </c>
      <c r="P542" s="245" t="s">
        <v>151</v>
      </c>
      <c r="Q542" s="245" t="s">
        <v>151</v>
      </c>
      <c r="T542" s="245" t="s">
        <v>149</v>
      </c>
      <c r="U542" s="245" t="s">
        <v>149</v>
      </c>
      <c r="V542" s="245" t="s">
        <v>149</v>
      </c>
      <c r="W542" s="245" t="s">
        <v>149</v>
      </c>
      <c r="X542" s="245" t="s">
        <v>149</v>
      </c>
      <c r="AT542" s="245" t="s">
        <v>832</v>
      </c>
    </row>
    <row r="543" spans="1:65" s="245" customFormat="1" ht="13.8" x14ac:dyDescent="0.25">
      <c r="A543" s="245">
        <v>428429</v>
      </c>
      <c r="B543" s="245" t="s">
        <v>143</v>
      </c>
      <c r="L543" s="245" t="s">
        <v>153</v>
      </c>
      <c r="M543" s="245" t="s">
        <v>153</v>
      </c>
      <c r="P543" s="245" t="s">
        <v>151</v>
      </c>
      <c r="Q543" s="245" t="s">
        <v>149</v>
      </c>
      <c r="R543" s="245" t="s">
        <v>149</v>
      </c>
      <c r="S543" s="245" t="s">
        <v>149</v>
      </c>
      <c r="T543" s="245" t="s">
        <v>149</v>
      </c>
      <c r="U543" s="245" t="s">
        <v>149</v>
      </c>
      <c r="V543" s="245" t="s">
        <v>149</v>
      </c>
      <c r="W543" s="245" t="s">
        <v>149</v>
      </c>
      <c r="X543" s="245" t="s">
        <v>149</v>
      </c>
      <c r="AT543" s="245" t="s">
        <v>832</v>
      </c>
    </row>
    <row r="544" spans="1:65" s="245" customFormat="1" ht="13.8" x14ac:dyDescent="0.25">
      <c r="A544" s="245">
        <v>428430</v>
      </c>
      <c r="B544" s="245" t="s">
        <v>143</v>
      </c>
      <c r="G544" s="245" t="s">
        <v>153</v>
      </c>
      <c r="J544" s="245" t="s">
        <v>153</v>
      </c>
      <c r="L544" s="245" t="s">
        <v>151</v>
      </c>
      <c r="R544" s="245" t="s">
        <v>151</v>
      </c>
      <c r="V544" s="245" t="s">
        <v>151</v>
      </c>
      <c r="X544" s="245" t="s">
        <v>153</v>
      </c>
      <c r="AT544" s="245" t="s">
        <v>143</v>
      </c>
    </row>
    <row r="545" spans="1:65" s="245" customFormat="1" ht="13.8" x14ac:dyDescent="0.25">
      <c r="A545" s="245">
        <v>428431</v>
      </c>
      <c r="B545" s="245" t="s">
        <v>143</v>
      </c>
      <c r="I545" s="245" t="s">
        <v>151</v>
      </c>
      <c r="L545" s="245" t="s">
        <v>151</v>
      </c>
      <c r="N545" s="245" t="s">
        <v>149</v>
      </c>
      <c r="P545" s="245" t="s">
        <v>149</v>
      </c>
      <c r="Q545" s="245" t="s">
        <v>149</v>
      </c>
      <c r="R545" s="245" t="s">
        <v>151</v>
      </c>
      <c r="T545" s="245" t="s">
        <v>149</v>
      </c>
      <c r="U545" s="245" t="s">
        <v>149</v>
      </c>
      <c r="V545" s="245" t="s">
        <v>149</v>
      </c>
      <c r="W545" s="245" t="s">
        <v>149</v>
      </c>
      <c r="X545" s="245" t="s">
        <v>149</v>
      </c>
      <c r="AT545" s="245" t="s">
        <v>832</v>
      </c>
    </row>
    <row r="546" spans="1:65" s="245" customFormat="1" ht="13.8" x14ac:dyDescent="0.25">
      <c r="A546" s="245">
        <v>428432</v>
      </c>
      <c r="B546" s="245" t="s">
        <v>832</v>
      </c>
      <c r="E546" s="245" t="s">
        <v>153</v>
      </c>
      <c r="H546" s="245" t="s">
        <v>153</v>
      </c>
      <c r="J546" s="245" t="s">
        <v>153</v>
      </c>
      <c r="N546" s="245" t="s">
        <v>149</v>
      </c>
      <c r="O546" s="245" t="s">
        <v>149</v>
      </c>
      <c r="P546" s="245" t="s">
        <v>149</v>
      </c>
      <c r="Q546" s="245" t="s">
        <v>149</v>
      </c>
      <c r="R546" s="245" t="s">
        <v>149</v>
      </c>
      <c r="S546" s="245" t="s">
        <v>149</v>
      </c>
      <c r="AT546" s="245" t="s">
        <v>111</v>
      </c>
    </row>
    <row r="547" spans="1:65" s="245" customFormat="1" ht="13.8" x14ac:dyDescent="0.25">
      <c r="A547" s="245">
        <v>428435</v>
      </c>
      <c r="B547" s="245" t="s">
        <v>143</v>
      </c>
      <c r="J547" s="245" t="s">
        <v>151</v>
      </c>
      <c r="N547" s="245" t="s">
        <v>151</v>
      </c>
      <c r="O547" s="245" t="s">
        <v>151</v>
      </c>
      <c r="R547" s="245" t="s">
        <v>151</v>
      </c>
      <c r="S547" s="245" t="s">
        <v>151</v>
      </c>
      <c r="T547" s="245" t="s">
        <v>149</v>
      </c>
      <c r="U547" s="245" t="s">
        <v>149</v>
      </c>
      <c r="V547" s="245" t="s">
        <v>149</v>
      </c>
      <c r="W547" s="245" t="s">
        <v>149</v>
      </c>
      <c r="X547" s="245" t="s">
        <v>149</v>
      </c>
      <c r="AT547" s="245" t="s">
        <v>832</v>
      </c>
    </row>
    <row r="548" spans="1:65" s="245" customFormat="1" ht="13.8" x14ac:dyDescent="0.25">
      <c r="A548" s="245">
        <v>428437</v>
      </c>
      <c r="B548" s="245" t="s">
        <v>143</v>
      </c>
      <c r="H548" s="245" t="s">
        <v>153</v>
      </c>
      <c r="I548" s="245" t="s">
        <v>151</v>
      </c>
      <c r="K548" s="245" t="s">
        <v>151</v>
      </c>
      <c r="L548" s="245" t="s">
        <v>151</v>
      </c>
      <c r="N548" s="245" t="s">
        <v>149</v>
      </c>
      <c r="O548" s="245" t="s">
        <v>149</v>
      </c>
      <c r="P548" s="245" t="s">
        <v>149</v>
      </c>
      <c r="Q548" s="245" t="s">
        <v>151</v>
      </c>
      <c r="S548" s="245" t="s">
        <v>149</v>
      </c>
      <c r="T548" s="245" t="s">
        <v>149</v>
      </c>
      <c r="U548" s="245" t="s">
        <v>149</v>
      </c>
      <c r="V548" s="245" t="s">
        <v>149</v>
      </c>
      <c r="W548" s="245" t="s">
        <v>149</v>
      </c>
      <c r="X548" s="245" t="s">
        <v>149</v>
      </c>
      <c r="AT548" s="245" t="s">
        <v>832</v>
      </c>
      <c r="BM548" s="237"/>
    </row>
    <row r="549" spans="1:65" s="245" customFormat="1" ht="13.8" x14ac:dyDescent="0.25">
      <c r="A549" s="245">
        <v>428440</v>
      </c>
      <c r="B549" s="245" t="s">
        <v>143</v>
      </c>
      <c r="H549" s="245" t="s">
        <v>151</v>
      </c>
      <c r="N549" s="245" t="s">
        <v>149</v>
      </c>
      <c r="O549" s="245" t="s">
        <v>151</v>
      </c>
      <c r="P549" s="245" t="s">
        <v>151</v>
      </c>
      <c r="Q549" s="245" t="s">
        <v>151</v>
      </c>
      <c r="R549" s="245" t="s">
        <v>149</v>
      </c>
      <c r="S549" s="245" t="s">
        <v>149</v>
      </c>
      <c r="T549" s="245" t="s">
        <v>149</v>
      </c>
      <c r="U549" s="245" t="s">
        <v>149</v>
      </c>
      <c r="V549" s="245" t="s">
        <v>149</v>
      </c>
      <c r="W549" s="245" t="s">
        <v>149</v>
      </c>
      <c r="X549" s="245" t="s">
        <v>149</v>
      </c>
      <c r="AT549" s="245" t="s">
        <v>832</v>
      </c>
    </row>
    <row r="550" spans="1:65" s="245" customFormat="1" ht="13.8" x14ac:dyDescent="0.25">
      <c r="A550" s="245">
        <v>428442</v>
      </c>
      <c r="B550" s="245" t="s">
        <v>832</v>
      </c>
      <c r="E550" s="245" t="s">
        <v>153</v>
      </c>
      <c r="J550" s="245" t="s">
        <v>149</v>
      </c>
      <c r="K550" s="245" t="s">
        <v>149</v>
      </c>
      <c r="N550" s="245" t="s">
        <v>149</v>
      </c>
      <c r="O550" s="245" t="s">
        <v>149</v>
      </c>
      <c r="P550" s="245" t="s">
        <v>149</v>
      </c>
      <c r="Q550" s="245" t="s">
        <v>149</v>
      </c>
      <c r="R550" s="245" t="s">
        <v>149</v>
      </c>
      <c r="S550" s="245" t="s">
        <v>149</v>
      </c>
      <c r="AT550" s="245" t="s">
        <v>111</v>
      </c>
    </row>
    <row r="551" spans="1:65" s="245" customFormat="1" ht="13.8" x14ac:dyDescent="0.25">
      <c r="A551" s="245">
        <v>428444</v>
      </c>
      <c r="B551" s="245" t="s">
        <v>143</v>
      </c>
      <c r="P551" s="245" t="s">
        <v>151</v>
      </c>
      <c r="T551" s="245" t="s">
        <v>149</v>
      </c>
      <c r="U551" s="245" t="s">
        <v>149</v>
      </c>
      <c r="V551" s="245" t="s">
        <v>149</v>
      </c>
      <c r="W551" s="245" t="s">
        <v>149</v>
      </c>
      <c r="X551" s="245" t="s">
        <v>149</v>
      </c>
      <c r="AT551" s="245" t="s">
        <v>832</v>
      </c>
    </row>
    <row r="552" spans="1:65" s="245" customFormat="1" ht="13.8" x14ac:dyDescent="0.25">
      <c r="A552" s="245">
        <v>428447</v>
      </c>
      <c r="B552" s="245" t="s">
        <v>832</v>
      </c>
      <c r="D552" s="245" t="s">
        <v>153</v>
      </c>
      <c r="I552" s="245" t="s">
        <v>151</v>
      </c>
      <c r="N552" s="245" t="s">
        <v>149</v>
      </c>
      <c r="O552" s="245" t="s">
        <v>149</v>
      </c>
      <c r="P552" s="245" t="s">
        <v>149</v>
      </c>
      <c r="Q552" s="245" t="s">
        <v>149</v>
      </c>
      <c r="R552" s="245" t="s">
        <v>149</v>
      </c>
      <c r="S552" s="245" t="s">
        <v>149</v>
      </c>
      <c r="AT552" s="245" t="s">
        <v>111</v>
      </c>
    </row>
    <row r="553" spans="1:65" s="245" customFormat="1" ht="13.8" x14ac:dyDescent="0.25">
      <c r="A553" s="245">
        <v>428448</v>
      </c>
      <c r="B553" s="245" t="s">
        <v>143</v>
      </c>
      <c r="G553" s="245" t="s">
        <v>149</v>
      </c>
      <c r="H553" s="245" t="s">
        <v>149</v>
      </c>
      <c r="L553" s="245" t="s">
        <v>151</v>
      </c>
      <c r="N553" s="245" t="s">
        <v>149</v>
      </c>
      <c r="O553" s="245" t="s">
        <v>149</v>
      </c>
      <c r="P553" s="245" t="s">
        <v>149</v>
      </c>
      <c r="Q553" s="245" t="s">
        <v>149</v>
      </c>
      <c r="R553" s="245" t="s">
        <v>149</v>
      </c>
      <c r="S553" s="245" t="s">
        <v>149</v>
      </c>
      <c r="T553" s="245" t="s">
        <v>149</v>
      </c>
      <c r="U553" s="245" t="s">
        <v>149</v>
      </c>
      <c r="V553" s="245" t="s">
        <v>149</v>
      </c>
      <c r="W553" s="245" t="s">
        <v>149</v>
      </c>
      <c r="X553" s="245" t="s">
        <v>149</v>
      </c>
      <c r="AT553" s="245" t="s">
        <v>832</v>
      </c>
      <c r="BM553" s="237"/>
    </row>
    <row r="554" spans="1:65" s="245" customFormat="1" ht="13.8" x14ac:dyDescent="0.25">
      <c r="A554" s="245">
        <v>428450</v>
      </c>
      <c r="B554" s="245" t="s">
        <v>143</v>
      </c>
      <c r="P554" s="245" t="s">
        <v>149</v>
      </c>
      <c r="T554" s="245" t="s">
        <v>149</v>
      </c>
      <c r="U554" s="245" t="s">
        <v>149</v>
      </c>
      <c r="V554" s="245" t="s">
        <v>149</v>
      </c>
      <c r="W554" s="245" t="s">
        <v>149</v>
      </c>
      <c r="X554" s="245" t="s">
        <v>149</v>
      </c>
      <c r="AT554" s="245" t="s">
        <v>832</v>
      </c>
    </row>
    <row r="555" spans="1:65" s="245" customFormat="1" ht="13.8" x14ac:dyDescent="0.25">
      <c r="A555" s="245">
        <v>428451</v>
      </c>
      <c r="B555" s="245" t="s">
        <v>143</v>
      </c>
      <c r="G555" s="245" t="s">
        <v>153</v>
      </c>
      <c r="I555" s="245" t="s">
        <v>151</v>
      </c>
      <c r="L555" s="245" t="s">
        <v>151</v>
      </c>
      <c r="N555" s="245" t="s">
        <v>149</v>
      </c>
      <c r="O555" s="245" t="s">
        <v>149</v>
      </c>
      <c r="P555" s="245" t="s">
        <v>149</v>
      </c>
      <c r="Q555" s="245" t="s">
        <v>149</v>
      </c>
      <c r="R555" s="245" t="s">
        <v>149</v>
      </c>
      <c r="S555" s="245" t="s">
        <v>149</v>
      </c>
      <c r="T555" s="245" t="s">
        <v>149</v>
      </c>
      <c r="U555" s="245" t="s">
        <v>149</v>
      </c>
      <c r="V555" s="245" t="s">
        <v>149</v>
      </c>
      <c r="W555" s="245" t="s">
        <v>149</v>
      </c>
      <c r="X555" s="245" t="s">
        <v>149</v>
      </c>
      <c r="AT555" s="245" t="s">
        <v>832</v>
      </c>
      <c r="BM555" s="237"/>
    </row>
    <row r="556" spans="1:65" s="245" customFormat="1" ht="13.8" x14ac:dyDescent="0.25">
      <c r="A556" s="245">
        <v>428455</v>
      </c>
      <c r="B556" s="245" t="s">
        <v>143</v>
      </c>
      <c r="O556" s="245" t="s">
        <v>149</v>
      </c>
      <c r="P556" s="245" t="s">
        <v>149</v>
      </c>
      <c r="R556" s="245" t="s">
        <v>149</v>
      </c>
      <c r="U556" s="245" t="s">
        <v>151</v>
      </c>
      <c r="V556" s="245" t="s">
        <v>149</v>
      </c>
      <c r="AT556" s="245" t="s">
        <v>143</v>
      </c>
    </row>
    <row r="557" spans="1:65" s="245" customFormat="1" ht="13.8" x14ac:dyDescent="0.25">
      <c r="A557" s="245">
        <v>428456</v>
      </c>
      <c r="B557" s="245" t="s">
        <v>143</v>
      </c>
      <c r="E557" s="245" t="s">
        <v>151</v>
      </c>
      <c r="L557" s="245" t="s">
        <v>151</v>
      </c>
      <c r="N557" s="245" t="s">
        <v>149</v>
      </c>
      <c r="O557" s="245" t="s">
        <v>149</v>
      </c>
      <c r="P557" s="245" t="s">
        <v>149</v>
      </c>
      <c r="Q557" s="245" t="s">
        <v>149</v>
      </c>
      <c r="R557" s="245" t="s">
        <v>149</v>
      </c>
      <c r="S557" s="245" t="s">
        <v>149</v>
      </c>
      <c r="T557" s="245" t="s">
        <v>149</v>
      </c>
      <c r="U557" s="245" t="s">
        <v>149</v>
      </c>
      <c r="V557" s="245" t="s">
        <v>149</v>
      </c>
      <c r="W557" s="245" t="s">
        <v>149</v>
      </c>
      <c r="X557" s="245" t="s">
        <v>149</v>
      </c>
      <c r="AT557" s="245" t="s">
        <v>832</v>
      </c>
    </row>
    <row r="558" spans="1:65" s="245" customFormat="1" ht="13.8" x14ac:dyDescent="0.25">
      <c r="A558" s="245">
        <v>428461</v>
      </c>
      <c r="B558" s="245" t="s">
        <v>143</v>
      </c>
      <c r="O558" s="245" t="s">
        <v>151</v>
      </c>
      <c r="T558" s="245" t="s">
        <v>149</v>
      </c>
      <c r="U558" s="245" t="s">
        <v>149</v>
      </c>
      <c r="V558" s="245" t="s">
        <v>149</v>
      </c>
      <c r="W558" s="245" t="s">
        <v>149</v>
      </c>
      <c r="X558" s="245" t="s">
        <v>149</v>
      </c>
      <c r="AT558" s="245" t="s">
        <v>832</v>
      </c>
    </row>
    <row r="559" spans="1:65" s="245" customFormat="1" ht="13.8" x14ac:dyDescent="0.25">
      <c r="A559" s="245">
        <v>428462</v>
      </c>
      <c r="B559" s="245" t="s">
        <v>143</v>
      </c>
      <c r="N559" s="245" t="s">
        <v>151</v>
      </c>
      <c r="P559" s="245" t="s">
        <v>151</v>
      </c>
      <c r="Q559" s="245" t="s">
        <v>151</v>
      </c>
      <c r="R559" s="245" t="s">
        <v>149</v>
      </c>
      <c r="T559" s="245" t="s">
        <v>149</v>
      </c>
      <c r="U559" s="245" t="s">
        <v>149</v>
      </c>
      <c r="V559" s="245" t="s">
        <v>149</v>
      </c>
      <c r="W559" s="245" t="s">
        <v>149</v>
      </c>
      <c r="X559" s="245" t="s">
        <v>149</v>
      </c>
      <c r="AT559" s="245" t="s">
        <v>832</v>
      </c>
    </row>
    <row r="560" spans="1:65" s="245" customFormat="1" ht="13.8" x14ac:dyDescent="0.25">
      <c r="A560" s="245">
        <v>428463</v>
      </c>
      <c r="B560" s="245" t="s">
        <v>832</v>
      </c>
      <c r="D560" s="245" t="s">
        <v>153</v>
      </c>
      <c r="H560" s="245" t="s">
        <v>153</v>
      </c>
      <c r="J560" s="245" t="s">
        <v>149</v>
      </c>
      <c r="L560" s="245" t="s">
        <v>151</v>
      </c>
      <c r="N560" s="245" t="s">
        <v>149</v>
      </c>
      <c r="O560" s="245" t="s">
        <v>149</v>
      </c>
      <c r="P560" s="245" t="s">
        <v>149</v>
      </c>
      <c r="Q560" s="245" t="s">
        <v>149</v>
      </c>
      <c r="R560" s="245" t="s">
        <v>149</v>
      </c>
      <c r="S560" s="245" t="s">
        <v>149</v>
      </c>
      <c r="AT560" s="245" t="s">
        <v>111</v>
      </c>
    </row>
    <row r="561" spans="1:65" s="245" customFormat="1" ht="13.8" x14ac:dyDescent="0.25">
      <c r="A561" s="245">
        <v>428468</v>
      </c>
      <c r="B561" s="245" t="s">
        <v>143</v>
      </c>
      <c r="H561" s="245" t="s">
        <v>153</v>
      </c>
      <c r="L561" s="245" t="s">
        <v>153</v>
      </c>
      <c r="N561" s="245" t="s">
        <v>151</v>
      </c>
      <c r="O561" s="245" t="s">
        <v>151</v>
      </c>
      <c r="P561" s="245" t="s">
        <v>151</v>
      </c>
      <c r="S561" s="245" t="s">
        <v>151</v>
      </c>
      <c r="T561" s="245" t="s">
        <v>149</v>
      </c>
      <c r="U561" s="245" t="s">
        <v>149</v>
      </c>
      <c r="V561" s="245" t="s">
        <v>149</v>
      </c>
      <c r="W561" s="245" t="s">
        <v>149</v>
      </c>
      <c r="X561" s="245" t="s">
        <v>149</v>
      </c>
      <c r="AT561" s="245" t="s">
        <v>832</v>
      </c>
    </row>
    <row r="562" spans="1:65" s="245" customFormat="1" ht="13.8" x14ac:dyDescent="0.25">
      <c r="A562" s="245">
        <v>428469</v>
      </c>
      <c r="B562" s="245" t="s">
        <v>143</v>
      </c>
      <c r="T562" s="245" t="s">
        <v>149</v>
      </c>
      <c r="U562" s="245" t="s">
        <v>149</v>
      </c>
      <c r="V562" s="245" t="s">
        <v>149</v>
      </c>
      <c r="W562" s="245" t="s">
        <v>149</v>
      </c>
      <c r="X562" s="245" t="s">
        <v>149</v>
      </c>
      <c r="AT562" s="245" t="s">
        <v>832</v>
      </c>
    </row>
    <row r="563" spans="1:65" s="245" customFormat="1" ht="13.8" x14ac:dyDescent="0.25">
      <c r="A563" s="245">
        <v>428470</v>
      </c>
      <c r="B563" s="245" t="s">
        <v>143</v>
      </c>
      <c r="C563" s="245" t="s">
        <v>151</v>
      </c>
      <c r="H563" s="245" t="s">
        <v>153</v>
      </c>
      <c r="I563" s="245" t="s">
        <v>149</v>
      </c>
      <c r="L563" s="245" t="s">
        <v>151</v>
      </c>
      <c r="N563" s="245" t="s">
        <v>149</v>
      </c>
      <c r="O563" s="245" t="s">
        <v>149</v>
      </c>
      <c r="P563" s="245" t="s">
        <v>149</v>
      </c>
      <c r="Q563" s="245" t="s">
        <v>149</v>
      </c>
      <c r="R563" s="245" t="s">
        <v>149</v>
      </c>
      <c r="S563" s="245" t="s">
        <v>149</v>
      </c>
      <c r="T563" s="245" t="s">
        <v>149</v>
      </c>
      <c r="U563" s="245" t="s">
        <v>149</v>
      </c>
      <c r="V563" s="245" t="s">
        <v>149</v>
      </c>
      <c r="W563" s="245" t="s">
        <v>149</v>
      </c>
      <c r="X563" s="245" t="s">
        <v>149</v>
      </c>
      <c r="AT563" s="245" t="s">
        <v>832</v>
      </c>
      <c r="BM563" s="237"/>
    </row>
    <row r="564" spans="1:65" s="245" customFormat="1" ht="13.8" x14ac:dyDescent="0.25">
      <c r="A564" s="245">
        <v>428474</v>
      </c>
      <c r="B564" s="245" t="s">
        <v>143</v>
      </c>
      <c r="N564" s="245" t="s">
        <v>149</v>
      </c>
      <c r="P564" s="245" t="s">
        <v>151</v>
      </c>
      <c r="Q564" s="245" t="s">
        <v>151</v>
      </c>
      <c r="T564" s="245" t="s">
        <v>149</v>
      </c>
      <c r="U564" s="245" t="s">
        <v>149</v>
      </c>
      <c r="V564" s="245" t="s">
        <v>149</v>
      </c>
      <c r="W564" s="245" t="s">
        <v>149</v>
      </c>
      <c r="X564" s="245" t="s">
        <v>149</v>
      </c>
      <c r="AT564" s="245" t="s">
        <v>832</v>
      </c>
    </row>
    <row r="565" spans="1:65" s="245" customFormat="1" ht="13.8" x14ac:dyDescent="0.25">
      <c r="A565" s="245">
        <v>428476</v>
      </c>
      <c r="B565" s="245" t="s">
        <v>143</v>
      </c>
      <c r="C565" s="245" t="s">
        <v>153</v>
      </c>
      <c r="G565" s="245" t="s">
        <v>153</v>
      </c>
      <c r="I565" s="245" t="s">
        <v>153</v>
      </c>
      <c r="J565" s="245" t="s">
        <v>153</v>
      </c>
      <c r="L565" s="245" t="s">
        <v>149</v>
      </c>
      <c r="N565" s="245" t="s">
        <v>151</v>
      </c>
      <c r="P565" s="245" t="s">
        <v>153</v>
      </c>
      <c r="Q565" s="245" t="s">
        <v>153</v>
      </c>
      <c r="R565" s="245" t="s">
        <v>149</v>
      </c>
      <c r="S565" s="245" t="s">
        <v>151</v>
      </c>
      <c r="T565" s="245" t="s">
        <v>149</v>
      </c>
      <c r="U565" s="245" t="s">
        <v>149</v>
      </c>
      <c r="W565" s="245" t="s">
        <v>153</v>
      </c>
      <c r="X565" s="245" t="s">
        <v>149</v>
      </c>
      <c r="AT565" s="245" t="s">
        <v>143</v>
      </c>
      <c r="BM565" s="237"/>
    </row>
    <row r="566" spans="1:65" s="245" customFormat="1" ht="13.8" x14ac:dyDescent="0.25">
      <c r="A566" s="245">
        <v>428479</v>
      </c>
      <c r="B566" s="245" t="s">
        <v>143</v>
      </c>
      <c r="H566" s="245" t="s">
        <v>151</v>
      </c>
      <c r="P566" s="245" t="s">
        <v>153</v>
      </c>
      <c r="Q566" s="245" t="s">
        <v>151</v>
      </c>
      <c r="R566" s="245" t="s">
        <v>151</v>
      </c>
      <c r="U566" s="245" t="s">
        <v>151</v>
      </c>
      <c r="V566" s="245" t="s">
        <v>151</v>
      </c>
      <c r="X566" s="245" t="s">
        <v>151</v>
      </c>
      <c r="AT566" s="245" t="s">
        <v>143</v>
      </c>
    </row>
    <row r="567" spans="1:65" s="245" customFormat="1" ht="13.8" x14ac:dyDescent="0.25">
      <c r="A567" s="245">
        <v>428482</v>
      </c>
      <c r="B567" s="245" t="s">
        <v>143</v>
      </c>
      <c r="G567" s="245" t="s">
        <v>151</v>
      </c>
      <c r="I567" s="245" t="s">
        <v>149</v>
      </c>
      <c r="J567" s="245" t="s">
        <v>151</v>
      </c>
      <c r="K567" s="245" t="s">
        <v>149</v>
      </c>
      <c r="N567" s="245" t="s">
        <v>149</v>
      </c>
      <c r="O567" s="245" t="s">
        <v>149</v>
      </c>
      <c r="P567" s="245" t="s">
        <v>149</v>
      </c>
      <c r="Q567" s="245" t="s">
        <v>149</v>
      </c>
      <c r="R567" s="245" t="s">
        <v>149</v>
      </c>
      <c r="S567" s="245" t="s">
        <v>149</v>
      </c>
      <c r="T567" s="245" t="s">
        <v>149</v>
      </c>
      <c r="U567" s="245" t="s">
        <v>149</v>
      </c>
      <c r="V567" s="245" t="s">
        <v>149</v>
      </c>
      <c r="W567" s="245" t="s">
        <v>149</v>
      </c>
      <c r="X567" s="245" t="s">
        <v>149</v>
      </c>
      <c r="AT567" s="245" t="s">
        <v>832</v>
      </c>
      <c r="BM567" s="237"/>
    </row>
    <row r="568" spans="1:65" s="245" customFormat="1" ht="13.8" x14ac:dyDescent="0.25">
      <c r="A568" s="245">
        <v>428483</v>
      </c>
      <c r="B568" s="245" t="s">
        <v>143</v>
      </c>
      <c r="G568" s="245" t="s">
        <v>151</v>
      </c>
      <c r="L568" s="245" t="s">
        <v>149</v>
      </c>
      <c r="M568" s="245" t="s">
        <v>151</v>
      </c>
      <c r="N568" s="245" t="s">
        <v>153</v>
      </c>
      <c r="P568" s="245" t="s">
        <v>153</v>
      </c>
      <c r="Q568" s="245" t="s">
        <v>153</v>
      </c>
      <c r="R568" s="245" t="s">
        <v>153</v>
      </c>
      <c r="S568" s="245" t="s">
        <v>153</v>
      </c>
      <c r="U568" s="245" t="s">
        <v>153</v>
      </c>
      <c r="V568" s="245" t="s">
        <v>153</v>
      </c>
      <c r="W568" s="245" t="s">
        <v>153</v>
      </c>
      <c r="X568" s="245" t="s">
        <v>153</v>
      </c>
      <c r="AT568" s="245" t="s">
        <v>143</v>
      </c>
    </row>
    <row r="569" spans="1:65" s="245" customFormat="1" ht="13.8" x14ac:dyDescent="0.25">
      <c r="A569" s="245">
        <v>428484</v>
      </c>
      <c r="B569" s="245" t="s">
        <v>143</v>
      </c>
      <c r="O569" s="245" t="s">
        <v>151</v>
      </c>
      <c r="S569" s="245" t="s">
        <v>151</v>
      </c>
      <c r="T569" s="245" t="s">
        <v>149</v>
      </c>
      <c r="U569" s="245" t="s">
        <v>149</v>
      </c>
      <c r="V569" s="245" t="s">
        <v>149</v>
      </c>
      <c r="W569" s="245" t="s">
        <v>149</v>
      </c>
      <c r="X569" s="245" t="s">
        <v>149</v>
      </c>
      <c r="AT569" s="245" t="s">
        <v>832</v>
      </c>
    </row>
    <row r="570" spans="1:65" s="245" customFormat="1" ht="13.8" x14ac:dyDescent="0.25">
      <c r="A570" s="245">
        <v>428485</v>
      </c>
      <c r="B570" s="245" t="s">
        <v>143</v>
      </c>
      <c r="C570" s="245" t="s">
        <v>153</v>
      </c>
      <c r="I570" s="245" t="s">
        <v>149</v>
      </c>
      <c r="N570" s="245" t="s">
        <v>149</v>
      </c>
      <c r="O570" s="245" t="s">
        <v>149</v>
      </c>
      <c r="P570" s="245" t="s">
        <v>149</v>
      </c>
      <c r="Q570" s="245" t="s">
        <v>149</v>
      </c>
      <c r="R570" s="245" t="s">
        <v>149</v>
      </c>
      <c r="T570" s="245" t="s">
        <v>149</v>
      </c>
      <c r="U570" s="245" t="s">
        <v>149</v>
      </c>
      <c r="V570" s="245" t="s">
        <v>149</v>
      </c>
      <c r="W570" s="245" t="s">
        <v>149</v>
      </c>
      <c r="X570" s="245" t="s">
        <v>149</v>
      </c>
      <c r="AT570" s="245" t="s">
        <v>832</v>
      </c>
    </row>
    <row r="571" spans="1:65" s="245" customFormat="1" ht="13.8" x14ac:dyDescent="0.25">
      <c r="A571" s="245">
        <v>428488</v>
      </c>
      <c r="B571" s="245" t="s">
        <v>143</v>
      </c>
      <c r="G571" s="245" t="s">
        <v>153</v>
      </c>
      <c r="H571" s="245" t="s">
        <v>153</v>
      </c>
      <c r="I571" s="245" t="s">
        <v>151</v>
      </c>
      <c r="L571" s="245" t="s">
        <v>149</v>
      </c>
      <c r="N571" s="245" t="s">
        <v>151</v>
      </c>
      <c r="P571" s="245" t="s">
        <v>151</v>
      </c>
      <c r="Q571" s="245" t="s">
        <v>151</v>
      </c>
      <c r="T571" s="245" t="s">
        <v>149</v>
      </c>
      <c r="U571" s="245" t="s">
        <v>149</v>
      </c>
      <c r="V571" s="245" t="s">
        <v>149</v>
      </c>
      <c r="W571" s="245" t="s">
        <v>149</v>
      </c>
      <c r="X571" s="245" t="s">
        <v>149</v>
      </c>
      <c r="AT571" s="245" t="s">
        <v>832</v>
      </c>
    </row>
    <row r="572" spans="1:65" s="245" customFormat="1" ht="13.8" x14ac:dyDescent="0.25">
      <c r="A572" s="245">
        <v>428489</v>
      </c>
      <c r="B572" s="245" t="s">
        <v>143</v>
      </c>
      <c r="G572" s="245" t="s">
        <v>153</v>
      </c>
      <c r="J572" s="245" t="s">
        <v>151</v>
      </c>
      <c r="N572" s="245" t="s">
        <v>151</v>
      </c>
      <c r="P572" s="245" t="s">
        <v>149</v>
      </c>
      <c r="S572" s="245" t="s">
        <v>149</v>
      </c>
      <c r="T572" s="245" t="s">
        <v>149</v>
      </c>
      <c r="U572" s="245" t="s">
        <v>149</v>
      </c>
      <c r="V572" s="245" t="s">
        <v>149</v>
      </c>
      <c r="W572" s="245" t="s">
        <v>149</v>
      </c>
      <c r="X572" s="245" t="s">
        <v>149</v>
      </c>
      <c r="AT572" s="245" t="s">
        <v>832</v>
      </c>
    </row>
    <row r="573" spans="1:65" s="245" customFormat="1" ht="13.8" x14ac:dyDescent="0.25">
      <c r="A573" s="245">
        <v>428495</v>
      </c>
      <c r="B573" s="245" t="s">
        <v>143</v>
      </c>
      <c r="C573" s="245" t="s">
        <v>151</v>
      </c>
      <c r="G573" s="245" t="s">
        <v>153</v>
      </c>
      <c r="I573" s="245" t="s">
        <v>149</v>
      </c>
      <c r="N573" s="245" t="s">
        <v>149</v>
      </c>
      <c r="O573" s="245" t="s">
        <v>149</v>
      </c>
      <c r="P573" s="245" t="s">
        <v>149</v>
      </c>
      <c r="Q573" s="245" t="s">
        <v>149</v>
      </c>
      <c r="R573" s="245" t="s">
        <v>149</v>
      </c>
      <c r="S573" s="245" t="s">
        <v>149</v>
      </c>
      <c r="T573" s="245" t="s">
        <v>149</v>
      </c>
      <c r="U573" s="245" t="s">
        <v>149</v>
      </c>
      <c r="V573" s="245" t="s">
        <v>149</v>
      </c>
      <c r="W573" s="245" t="s">
        <v>149</v>
      </c>
      <c r="X573" s="245" t="s">
        <v>149</v>
      </c>
      <c r="AT573" s="245" t="s">
        <v>832</v>
      </c>
      <c r="BM573" s="237"/>
    </row>
    <row r="574" spans="1:65" s="245" customFormat="1" ht="13.8" x14ac:dyDescent="0.25">
      <c r="A574" s="245">
        <v>428496</v>
      </c>
      <c r="B574" s="245" t="s">
        <v>143</v>
      </c>
      <c r="G574" s="245" t="s">
        <v>153</v>
      </c>
      <c r="H574" s="245" t="s">
        <v>151</v>
      </c>
      <c r="L574" s="245" t="s">
        <v>153</v>
      </c>
      <c r="N574" s="245" t="s">
        <v>151</v>
      </c>
      <c r="Q574" s="245" t="s">
        <v>149</v>
      </c>
      <c r="R574" s="245" t="s">
        <v>149</v>
      </c>
      <c r="S574" s="245" t="s">
        <v>149</v>
      </c>
      <c r="T574" s="245" t="s">
        <v>149</v>
      </c>
      <c r="U574" s="245" t="s">
        <v>149</v>
      </c>
      <c r="V574" s="245" t="s">
        <v>149</v>
      </c>
      <c r="X574" s="245" t="s">
        <v>149</v>
      </c>
      <c r="AT574" s="245" t="s">
        <v>143</v>
      </c>
    </row>
    <row r="575" spans="1:65" s="245" customFormat="1" ht="13.8" x14ac:dyDescent="0.25">
      <c r="A575" s="245">
        <v>428498</v>
      </c>
      <c r="B575" s="245" t="s">
        <v>143</v>
      </c>
      <c r="J575" s="245" t="s">
        <v>151</v>
      </c>
      <c r="L575" s="245" t="s">
        <v>149</v>
      </c>
      <c r="R575" s="245" t="s">
        <v>153</v>
      </c>
      <c r="T575" s="245" t="s">
        <v>151</v>
      </c>
      <c r="V575" s="245" t="s">
        <v>151</v>
      </c>
      <c r="AT575" s="245" t="s">
        <v>143</v>
      </c>
    </row>
    <row r="576" spans="1:65" s="245" customFormat="1" ht="13.8" x14ac:dyDescent="0.25">
      <c r="A576" s="245">
        <v>428499</v>
      </c>
      <c r="B576" s="245" t="s">
        <v>143</v>
      </c>
      <c r="G576" s="245" t="s">
        <v>153</v>
      </c>
      <c r="I576" s="245" t="s">
        <v>151</v>
      </c>
      <c r="N576" s="245" t="s">
        <v>149</v>
      </c>
      <c r="O576" s="245" t="s">
        <v>149</v>
      </c>
      <c r="P576" s="245" t="s">
        <v>149</v>
      </c>
      <c r="Q576" s="245" t="s">
        <v>149</v>
      </c>
      <c r="R576" s="245" t="s">
        <v>149</v>
      </c>
      <c r="S576" s="245" t="s">
        <v>149</v>
      </c>
      <c r="T576" s="245" t="s">
        <v>149</v>
      </c>
      <c r="U576" s="245" t="s">
        <v>149</v>
      </c>
      <c r="V576" s="245" t="s">
        <v>149</v>
      </c>
      <c r="W576" s="245" t="s">
        <v>149</v>
      </c>
      <c r="X576" s="245" t="s">
        <v>149</v>
      </c>
      <c r="AT576" s="245" t="s">
        <v>832</v>
      </c>
    </row>
    <row r="577" spans="1:65" s="245" customFormat="1" ht="13.8" x14ac:dyDescent="0.25">
      <c r="A577" s="245">
        <v>428500</v>
      </c>
      <c r="B577" s="245" t="s">
        <v>143</v>
      </c>
      <c r="L577" s="245" t="s">
        <v>149</v>
      </c>
      <c r="S577" s="245" t="s">
        <v>149</v>
      </c>
      <c r="T577" s="245" t="s">
        <v>149</v>
      </c>
      <c r="U577" s="245" t="s">
        <v>149</v>
      </c>
      <c r="V577" s="245" t="s">
        <v>149</v>
      </c>
      <c r="W577" s="245" t="s">
        <v>149</v>
      </c>
      <c r="X577" s="245" t="s">
        <v>149</v>
      </c>
      <c r="AT577" s="245" t="s">
        <v>832</v>
      </c>
    </row>
    <row r="578" spans="1:65" s="245" customFormat="1" ht="13.8" x14ac:dyDescent="0.25">
      <c r="A578" s="245">
        <v>428501</v>
      </c>
      <c r="B578" s="245" t="s">
        <v>143</v>
      </c>
      <c r="D578" s="245" t="s">
        <v>151</v>
      </c>
      <c r="G578" s="245" t="s">
        <v>151</v>
      </c>
      <c r="I578" s="245" t="s">
        <v>149</v>
      </c>
      <c r="N578" s="245" t="s">
        <v>151</v>
      </c>
      <c r="O578" s="245" t="s">
        <v>151</v>
      </c>
      <c r="P578" s="245" t="s">
        <v>149</v>
      </c>
      <c r="Q578" s="245" t="s">
        <v>149</v>
      </c>
      <c r="R578" s="245" t="s">
        <v>149</v>
      </c>
      <c r="S578" s="245" t="s">
        <v>149</v>
      </c>
      <c r="T578" s="245" t="s">
        <v>149</v>
      </c>
      <c r="U578" s="245" t="s">
        <v>149</v>
      </c>
      <c r="V578" s="245" t="s">
        <v>149</v>
      </c>
      <c r="W578" s="245" t="s">
        <v>149</v>
      </c>
      <c r="X578" s="245" t="s">
        <v>149</v>
      </c>
      <c r="AT578" s="245" t="s">
        <v>832</v>
      </c>
      <c r="BM578" s="237"/>
    </row>
    <row r="579" spans="1:65" s="245" customFormat="1" ht="13.8" x14ac:dyDescent="0.25">
      <c r="A579" s="245">
        <v>428505</v>
      </c>
      <c r="B579" s="245" t="s">
        <v>143</v>
      </c>
      <c r="P579" s="245" t="s">
        <v>151</v>
      </c>
      <c r="T579" s="245" t="s">
        <v>149</v>
      </c>
      <c r="U579" s="245" t="s">
        <v>149</v>
      </c>
      <c r="V579" s="245" t="s">
        <v>149</v>
      </c>
      <c r="W579" s="245" t="s">
        <v>149</v>
      </c>
      <c r="X579" s="245" t="s">
        <v>149</v>
      </c>
      <c r="AT579" s="245" t="s">
        <v>832</v>
      </c>
    </row>
    <row r="580" spans="1:65" s="245" customFormat="1" ht="13.8" x14ac:dyDescent="0.25">
      <c r="A580" s="245">
        <v>428507</v>
      </c>
      <c r="B580" s="245" t="s">
        <v>143</v>
      </c>
      <c r="T580" s="245" t="s">
        <v>149</v>
      </c>
      <c r="U580" s="245" t="s">
        <v>149</v>
      </c>
      <c r="V580" s="245" t="s">
        <v>149</v>
      </c>
      <c r="W580" s="245" t="s">
        <v>149</v>
      </c>
      <c r="X580" s="245" t="s">
        <v>149</v>
      </c>
      <c r="AT580" s="245" t="s">
        <v>832</v>
      </c>
    </row>
    <row r="581" spans="1:65" s="245" customFormat="1" ht="13.8" x14ac:dyDescent="0.25">
      <c r="A581" s="245">
        <v>428509</v>
      </c>
      <c r="B581" s="245" t="s">
        <v>143</v>
      </c>
      <c r="T581" s="245" t="s">
        <v>149</v>
      </c>
      <c r="U581" s="245" t="s">
        <v>149</v>
      </c>
      <c r="V581" s="245" t="s">
        <v>149</v>
      </c>
      <c r="W581" s="245" t="s">
        <v>149</v>
      </c>
      <c r="X581" s="245" t="s">
        <v>149</v>
      </c>
      <c r="AT581" s="245" t="s">
        <v>832</v>
      </c>
    </row>
    <row r="582" spans="1:65" s="245" customFormat="1" ht="13.8" x14ac:dyDescent="0.25">
      <c r="A582" s="245">
        <v>428511</v>
      </c>
      <c r="B582" s="245" t="s">
        <v>143</v>
      </c>
      <c r="C582" s="245" t="s">
        <v>149</v>
      </c>
      <c r="G582" s="245" t="s">
        <v>153</v>
      </c>
      <c r="I582" s="245" t="s">
        <v>149</v>
      </c>
      <c r="N582" s="245" t="s">
        <v>153</v>
      </c>
      <c r="Q582" s="245" t="s">
        <v>151</v>
      </c>
      <c r="R582" s="245" t="s">
        <v>153</v>
      </c>
      <c r="S582" s="245" t="s">
        <v>153</v>
      </c>
      <c r="T582" s="245" t="s">
        <v>153</v>
      </c>
      <c r="V582" s="245" t="s">
        <v>151</v>
      </c>
      <c r="W582" s="245" t="s">
        <v>153</v>
      </c>
      <c r="X582" s="245" t="s">
        <v>151</v>
      </c>
      <c r="AT582" s="245" t="s">
        <v>143</v>
      </c>
    </row>
    <row r="583" spans="1:65" s="245" customFormat="1" ht="13.8" x14ac:dyDescent="0.25">
      <c r="A583" s="245">
        <v>428512</v>
      </c>
      <c r="B583" s="245" t="s">
        <v>832</v>
      </c>
      <c r="I583" s="245" t="s">
        <v>153</v>
      </c>
      <c r="L583" s="245" t="s">
        <v>153</v>
      </c>
      <c r="N583" s="245" t="s">
        <v>149</v>
      </c>
      <c r="O583" s="245" t="s">
        <v>149</v>
      </c>
      <c r="P583" s="245" t="s">
        <v>149</v>
      </c>
      <c r="Q583" s="245" t="s">
        <v>149</v>
      </c>
      <c r="R583" s="245" t="s">
        <v>149</v>
      </c>
      <c r="S583" s="245" t="s">
        <v>149</v>
      </c>
      <c r="AT583" s="245" t="s">
        <v>111</v>
      </c>
    </row>
    <row r="584" spans="1:65" s="245" customFormat="1" ht="13.8" x14ac:dyDescent="0.25">
      <c r="A584" s="245">
        <v>428514</v>
      </c>
      <c r="B584" s="245" t="s">
        <v>143</v>
      </c>
      <c r="M584" s="245" t="s">
        <v>151</v>
      </c>
      <c r="O584" s="245" t="s">
        <v>149</v>
      </c>
      <c r="T584" s="245" t="s">
        <v>149</v>
      </c>
      <c r="U584" s="245" t="s">
        <v>149</v>
      </c>
      <c r="V584" s="245" t="s">
        <v>149</v>
      </c>
      <c r="W584" s="245" t="s">
        <v>149</v>
      </c>
      <c r="X584" s="245" t="s">
        <v>149</v>
      </c>
      <c r="AT584" s="245" t="s">
        <v>832</v>
      </c>
    </row>
    <row r="585" spans="1:65" s="245" customFormat="1" ht="13.8" x14ac:dyDescent="0.25">
      <c r="A585" s="245">
        <v>428515</v>
      </c>
      <c r="B585" s="245" t="s">
        <v>143</v>
      </c>
      <c r="T585" s="245" t="s">
        <v>149</v>
      </c>
      <c r="U585" s="245" t="s">
        <v>149</v>
      </c>
      <c r="V585" s="245" t="s">
        <v>149</v>
      </c>
      <c r="W585" s="245" t="s">
        <v>149</v>
      </c>
      <c r="X585" s="245" t="s">
        <v>149</v>
      </c>
      <c r="AT585" s="245" t="s">
        <v>832</v>
      </c>
    </row>
    <row r="586" spans="1:65" s="245" customFormat="1" ht="13.8" x14ac:dyDescent="0.25">
      <c r="A586" s="245">
        <v>428521</v>
      </c>
      <c r="B586" s="245" t="s">
        <v>143</v>
      </c>
      <c r="F586" s="245" t="s">
        <v>153</v>
      </c>
      <c r="H586" s="245" t="s">
        <v>153</v>
      </c>
      <c r="N586" s="245" t="s">
        <v>149</v>
      </c>
      <c r="O586" s="245" t="s">
        <v>149</v>
      </c>
      <c r="P586" s="245" t="s">
        <v>149</v>
      </c>
      <c r="Q586" s="245" t="s">
        <v>149</v>
      </c>
      <c r="R586" s="245" t="s">
        <v>149</v>
      </c>
      <c r="S586" s="245" t="s">
        <v>149</v>
      </c>
      <c r="T586" s="245" t="s">
        <v>149</v>
      </c>
      <c r="U586" s="245" t="s">
        <v>149</v>
      </c>
      <c r="V586" s="245" t="s">
        <v>149</v>
      </c>
      <c r="W586" s="245" t="s">
        <v>149</v>
      </c>
      <c r="X586" s="245" t="s">
        <v>149</v>
      </c>
      <c r="AT586" s="245" t="s">
        <v>832</v>
      </c>
    </row>
    <row r="587" spans="1:65" s="245" customFormat="1" ht="13.8" x14ac:dyDescent="0.25">
      <c r="A587" s="245">
        <v>428523</v>
      </c>
      <c r="B587" s="245" t="s">
        <v>143</v>
      </c>
      <c r="G587" s="245" t="s">
        <v>153</v>
      </c>
      <c r="H587" s="245" t="s">
        <v>153</v>
      </c>
      <c r="P587" s="245" t="s">
        <v>151</v>
      </c>
      <c r="Q587" s="245" t="s">
        <v>151</v>
      </c>
      <c r="T587" s="245" t="s">
        <v>149</v>
      </c>
      <c r="U587" s="245" t="s">
        <v>149</v>
      </c>
      <c r="V587" s="245" t="s">
        <v>149</v>
      </c>
      <c r="W587" s="245" t="s">
        <v>149</v>
      </c>
      <c r="X587" s="245" t="s">
        <v>149</v>
      </c>
      <c r="AT587" s="245" t="s">
        <v>832</v>
      </c>
    </row>
    <row r="588" spans="1:65" s="245" customFormat="1" ht="13.8" x14ac:dyDescent="0.25">
      <c r="A588" s="245">
        <v>428524</v>
      </c>
      <c r="B588" s="245" t="s">
        <v>143</v>
      </c>
      <c r="N588" s="245" t="s">
        <v>151</v>
      </c>
      <c r="P588" s="245" t="s">
        <v>151</v>
      </c>
      <c r="Q588" s="245" t="s">
        <v>151</v>
      </c>
      <c r="R588" s="245" t="s">
        <v>149</v>
      </c>
      <c r="T588" s="245" t="s">
        <v>149</v>
      </c>
      <c r="U588" s="245" t="s">
        <v>149</v>
      </c>
      <c r="V588" s="245" t="s">
        <v>149</v>
      </c>
      <c r="W588" s="245" t="s">
        <v>149</v>
      </c>
      <c r="X588" s="245" t="s">
        <v>149</v>
      </c>
      <c r="AT588" s="245" t="s">
        <v>832</v>
      </c>
    </row>
    <row r="589" spans="1:65" s="245" customFormat="1" ht="13.8" x14ac:dyDescent="0.25">
      <c r="A589" s="245">
        <v>428525</v>
      </c>
      <c r="B589" s="245" t="s">
        <v>143</v>
      </c>
      <c r="N589" s="245" t="s">
        <v>149</v>
      </c>
      <c r="O589" s="245" t="s">
        <v>149</v>
      </c>
      <c r="P589" s="245" t="s">
        <v>149</v>
      </c>
      <c r="Q589" s="245" t="s">
        <v>149</v>
      </c>
      <c r="R589" s="245" t="s">
        <v>149</v>
      </c>
      <c r="S589" s="245" t="s">
        <v>149</v>
      </c>
      <c r="T589" s="245" t="s">
        <v>149</v>
      </c>
      <c r="U589" s="245" t="s">
        <v>149</v>
      </c>
      <c r="V589" s="245" t="s">
        <v>149</v>
      </c>
      <c r="W589" s="245" t="s">
        <v>149</v>
      </c>
      <c r="X589" s="245" t="s">
        <v>149</v>
      </c>
      <c r="AT589" s="245" t="s">
        <v>832</v>
      </c>
    </row>
    <row r="590" spans="1:65" s="245" customFormat="1" ht="13.8" x14ac:dyDescent="0.25">
      <c r="A590" s="245">
        <v>428527</v>
      </c>
      <c r="B590" s="245" t="s">
        <v>143</v>
      </c>
      <c r="H590" s="245" t="s">
        <v>153</v>
      </c>
      <c r="N590" s="245" t="s">
        <v>151</v>
      </c>
      <c r="T590" s="245" t="s">
        <v>149</v>
      </c>
      <c r="U590" s="245" t="s">
        <v>149</v>
      </c>
      <c r="V590" s="245" t="s">
        <v>149</v>
      </c>
      <c r="W590" s="245" t="s">
        <v>149</v>
      </c>
      <c r="X590" s="245" t="s">
        <v>149</v>
      </c>
      <c r="AT590" s="245" t="s">
        <v>832</v>
      </c>
    </row>
    <row r="591" spans="1:65" s="245" customFormat="1" ht="13.8" x14ac:dyDescent="0.25">
      <c r="A591" s="245">
        <v>428528</v>
      </c>
      <c r="B591" s="245" t="s">
        <v>143</v>
      </c>
      <c r="J591" s="245" t="s">
        <v>149</v>
      </c>
      <c r="M591" s="245" t="s">
        <v>151</v>
      </c>
      <c r="N591" s="245" t="s">
        <v>149</v>
      </c>
      <c r="O591" s="245" t="s">
        <v>149</v>
      </c>
      <c r="P591" s="245" t="s">
        <v>149</v>
      </c>
      <c r="Q591" s="245" t="s">
        <v>149</v>
      </c>
      <c r="R591" s="245" t="s">
        <v>149</v>
      </c>
      <c r="S591" s="245" t="s">
        <v>149</v>
      </c>
      <c r="T591" s="245" t="s">
        <v>149</v>
      </c>
      <c r="U591" s="245" t="s">
        <v>149</v>
      </c>
      <c r="V591" s="245" t="s">
        <v>149</v>
      </c>
      <c r="W591" s="245" t="s">
        <v>149</v>
      </c>
      <c r="X591" s="245" t="s">
        <v>149</v>
      </c>
      <c r="AT591" s="245" t="s">
        <v>832</v>
      </c>
    </row>
    <row r="592" spans="1:65" s="245" customFormat="1" ht="13.8" x14ac:dyDescent="0.25">
      <c r="A592" s="245">
        <v>428529</v>
      </c>
      <c r="B592" s="245" t="s">
        <v>143</v>
      </c>
      <c r="F592" s="245" t="s">
        <v>153</v>
      </c>
      <c r="O592" s="245" t="s">
        <v>151</v>
      </c>
      <c r="R592" s="245" t="s">
        <v>151</v>
      </c>
      <c r="U592" s="245" t="s">
        <v>149</v>
      </c>
      <c r="V592" s="245" t="s">
        <v>149</v>
      </c>
      <c r="W592" s="245" t="s">
        <v>149</v>
      </c>
      <c r="AT592" s="245" t="s">
        <v>832</v>
      </c>
    </row>
    <row r="593" spans="1:65" s="245" customFormat="1" ht="13.8" x14ac:dyDescent="0.25">
      <c r="A593" s="245">
        <v>428531</v>
      </c>
      <c r="B593" s="245" t="s">
        <v>143</v>
      </c>
      <c r="J593" s="245" t="s">
        <v>151</v>
      </c>
      <c r="L593" s="245" t="s">
        <v>151</v>
      </c>
      <c r="R593" s="245" t="s">
        <v>149</v>
      </c>
      <c r="T593" s="245" t="s">
        <v>149</v>
      </c>
      <c r="U593" s="245" t="s">
        <v>149</v>
      </c>
      <c r="W593" s="245" t="s">
        <v>149</v>
      </c>
      <c r="AT593" s="245" t="s">
        <v>143</v>
      </c>
    </row>
    <row r="594" spans="1:65" s="245" customFormat="1" ht="13.8" x14ac:dyDescent="0.25">
      <c r="A594" s="245">
        <v>428532</v>
      </c>
      <c r="B594" s="245" t="s">
        <v>143</v>
      </c>
      <c r="I594" s="245" t="s">
        <v>151</v>
      </c>
      <c r="N594" s="245" t="s">
        <v>153</v>
      </c>
      <c r="P594" s="245" t="s">
        <v>151</v>
      </c>
      <c r="Q594" s="245" t="s">
        <v>153</v>
      </c>
      <c r="V594" s="245" t="s">
        <v>151</v>
      </c>
      <c r="AT594" s="245" t="s">
        <v>143</v>
      </c>
    </row>
    <row r="595" spans="1:65" s="245" customFormat="1" ht="13.8" x14ac:dyDescent="0.25">
      <c r="A595" s="245">
        <v>428537</v>
      </c>
      <c r="B595" s="245" t="s">
        <v>143</v>
      </c>
      <c r="D595" s="245" t="s">
        <v>151</v>
      </c>
      <c r="H595" s="245" t="s">
        <v>151</v>
      </c>
      <c r="L595" s="245" t="s">
        <v>151</v>
      </c>
      <c r="N595" s="245" t="s">
        <v>149</v>
      </c>
      <c r="O595" s="245" t="s">
        <v>149</v>
      </c>
      <c r="P595" s="245" t="s">
        <v>149</v>
      </c>
      <c r="Q595" s="245" t="s">
        <v>149</v>
      </c>
      <c r="R595" s="245" t="s">
        <v>149</v>
      </c>
      <c r="S595" s="245" t="s">
        <v>149</v>
      </c>
      <c r="T595" s="245" t="s">
        <v>149</v>
      </c>
      <c r="U595" s="245" t="s">
        <v>149</v>
      </c>
      <c r="V595" s="245" t="s">
        <v>149</v>
      </c>
      <c r="W595" s="245" t="s">
        <v>149</v>
      </c>
      <c r="X595" s="245" t="s">
        <v>149</v>
      </c>
      <c r="AT595" s="245" t="s">
        <v>832</v>
      </c>
      <c r="BM595" s="244"/>
    </row>
    <row r="596" spans="1:65" s="245" customFormat="1" ht="13.8" x14ac:dyDescent="0.25">
      <c r="A596" s="245">
        <v>428540</v>
      </c>
      <c r="B596" s="245" t="s">
        <v>143</v>
      </c>
      <c r="I596" s="245" t="s">
        <v>151</v>
      </c>
      <c r="N596" s="245" t="s">
        <v>149</v>
      </c>
      <c r="O596" s="245" t="s">
        <v>149</v>
      </c>
      <c r="P596" s="245" t="s">
        <v>149</v>
      </c>
      <c r="Q596" s="245" t="s">
        <v>149</v>
      </c>
      <c r="R596" s="245" t="s">
        <v>149</v>
      </c>
      <c r="S596" s="245" t="s">
        <v>149</v>
      </c>
      <c r="T596" s="245" t="s">
        <v>149</v>
      </c>
      <c r="U596" s="245" t="s">
        <v>149</v>
      </c>
      <c r="V596" s="245" t="s">
        <v>149</v>
      </c>
      <c r="W596" s="245" t="s">
        <v>149</v>
      </c>
      <c r="X596" s="245" t="s">
        <v>149</v>
      </c>
      <c r="AT596" s="245" t="s">
        <v>832</v>
      </c>
    </row>
    <row r="597" spans="1:65" s="245" customFormat="1" ht="13.8" x14ac:dyDescent="0.25">
      <c r="A597" s="245">
        <v>428541</v>
      </c>
      <c r="B597" s="245" t="s">
        <v>143</v>
      </c>
      <c r="D597" s="245" t="s">
        <v>153</v>
      </c>
      <c r="N597" s="245" t="s">
        <v>151</v>
      </c>
      <c r="O597" s="245" t="s">
        <v>151</v>
      </c>
      <c r="P597" s="245" t="s">
        <v>151</v>
      </c>
      <c r="R597" s="245" t="s">
        <v>149</v>
      </c>
      <c r="T597" s="245" t="s">
        <v>149</v>
      </c>
      <c r="U597" s="245" t="s">
        <v>149</v>
      </c>
      <c r="V597" s="245" t="s">
        <v>149</v>
      </c>
      <c r="W597" s="245" t="s">
        <v>149</v>
      </c>
      <c r="X597" s="245" t="s">
        <v>149</v>
      </c>
      <c r="AT597" s="245" t="s">
        <v>832</v>
      </c>
    </row>
    <row r="598" spans="1:65" s="245" customFormat="1" ht="13.8" x14ac:dyDescent="0.25">
      <c r="A598" s="245">
        <v>428542</v>
      </c>
      <c r="B598" s="245" t="s">
        <v>143</v>
      </c>
      <c r="D598" s="245" t="s">
        <v>153</v>
      </c>
      <c r="G598" s="245" t="s">
        <v>153</v>
      </c>
      <c r="N598" s="245" t="s">
        <v>153</v>
      </c>
      <c r="P598" s="245" t="s">
        <v>149</v>
      </c>
      <c r="Q598" s="245" t="s">
        <v>151</v>
      </c>
      <c r="R598" s="245" t="s">
        <v>151</v>
      </c>
      <c r="T598" s="245" t="s">
        <v>151</v>
      </c>
      <c r="U598" s="245" t="s">
        <v>149</v>
      </c>
      <c r="V598" s="245" t="s">
        <v>151</v>
      </c>
      <c r="W598" s="245" t="s">
        <v>151</v>
      </c>
      <c r="X598" s="245" t="s">
        <v>149</v>
      </c>
      <c r="AT598" s="245" t="s">
        <v>143</v>
      </c>
    </row>
    <row r="599" spans="1:65" s="245" customFormat="1" ht="13.8" x14ac:dyDescent="0.25">
      <c r="A599" s="245">
        <v>428543</v>
      </c>
      <c r="B599" s="245" t="s">
        <v>143</v>
      </c>
      <c r="I599" s="245" t="s">
        <v>153</v>
      </c>
      <c r="M599" s="245" t="s">
        <v>153</v>
      </c>
      <c r="O599" s="245" t="s">
        <v>151</v>
      </c>
      <c r="P599" s="245" t="s">
        <v>149</v>
      </c>
      <c r="Q599" s="245" t="s">
        <v>151</v>
      </c>
      <c r="S599" s="245" t="s">
        <v>151</v>
      </c>
      <c r="T599" s="245" t="s">
        <v>149</v>
      </c>
      <c r="U599" s="245" t="s">
        <v>149</v>
      </c>
      <c r="V599" s="245" t="s">
        <v>149</v>
      </c>
      <c r="W599" s="245" t="s">
        <v>149</v>
      </c>
      <c r="X599" s="245" t="s">
        <v>149</v>
      </c>
      <c r="AT599" s="245" t="s">
        <v>832</v>
      </c>
    </row>
    <row r="600" spans="1:65" s="245" customFormat="1" ht="13.8" x14ac:dyDescent="0.25">
      <c r="A600" s="245">
        <v>428546</v>
      </c>
      <c r="B600" s="245" t="s">
        <v>143</v>
      </c>
      <c r="L600" s="245" t="s">
        <v>151</v>
      </c>
      <c r="P600" s="245" t="s">
        <v>153</v>
      </c>
      <c r="R600" s="245" t="s">
        <v>153</v>
      </c>
      <c r="V600" s="245" t="s">
        <v>151</v>
      </c>
      <c r="W600" s="245" t="s">
        <v>151</v>
      </c>
      <c r="AT600" s="245" t="s">
        <v>143</v>
      </c>
    </row>
    <row r="601" spans="1:65" s="245" customFormat="1" ht="13.8" x14ac:dyDescent="0.25">
      <c r="A601" s="245">
        <v>428548</v>
      </c>
      <c r="B601" s="245" t="s">
        <v>143</v>
      </c>
      <c r="D601" s="245" t="s">
        <v>153</v>
      </c>
      <c r="G601" s="245" t="s">
        <v>153</v>
      </c>
      <c r="J601" s="245" t="s">
        <v>151</v>
      </c>
      <c r="L601" s="245" t="s">
        <v>149</v>
      </c>
      <c r="N601" s="245" t="s">
        <v>151</v>
      </c>
      <c r="O601" s="245" t="s">
        <v>149</v>
      </c>
      <c r="P601" s="245" t="s">
        <v>149</v>
      </c>
      <c r="Q601" s="245" t="s">
        <v>151</v>
      </c>
      <c r="R601" s="245" t="s">
        <v>149</v>
      </c>
      <c r="S601" s="245" t="s">
        <v>149</v>
      </c>
      <c r="T601" s="245" t="s">
        <v>149</v>
      </c>
      <c r="U601" s="245" t="s">
        <v>149</v>
      </c>
      <c r="V601" s="245" t="s">
        <v>149</v>
      </c>
      <c r="W601" s="245" t="s">
        <v>149</v>
      </c>
      <c r="X601" s="245" t="s">
        <v>149</v>
      </c>
      <c r="AT601" s="245" t="s">
        <v>832</v>
      </c>
      <c r="BM601" s="237"/>
    </row>
    <row r="602" spans="1:65" s="245" customFormat="1" ht="13.8" x14ac:dyDescent="0.25">
      <c r="A602" s="245">
        <v>428549</v>
      </c>
      <c r="B602" s="245" t="s">
        <v>143</v>
      </c>
      <c r="C602" s="245" t="s">
        <v>1632</v>
      </c>
      <c r="J602" s="245" t="s">
        <v>1632</v>
      </c>
      <c r="K602" s="245" t="s">
        <v>1632</v>
      </c>
      <c r="L602" s="245" t="s">
        <v>1632</v>
      </c>
      <c r="P602" s="245" t="s">
        <v>1632</v>
      </c>
      <c r="R602" s="245" t="s">
        <v>1632</v>
      </c>
      <c r="T602" s="245" t="s">
        <v>1632</v>
      </c>
      <c r="AS602" s="245" t="s">
        <v>730</v>
      </c>
      <c r="AT602" s="245" t="s">
        <v>143</v>
      </c>
    </row>
    <row r="603" spans="1:65" s="245" customFormat="1" ht="13.8" x14ac:dyDescent="0.25">
      <c r="A603" s="245">
        <v>428551</v>
      </c>
      <c r="B603" s="245" t="s">
        <v>143</v>
      </c>
      <c r="R603" s="245" t="s">
        <v>149</v>
      </c>
      <c r="T603" s="245" t="s">
        <v>149</v>
      </c>
      <c r="U603" s="245" t="s">
        <v>149</v>
      </c>
      <c r="V603" s="245" t="s">
        <v>149</v>
      </c>
      <c r="W603" s="245" t="s">
        <v>149</v>
      </c>
      <c r="X603" s="245" t="s">
        <v>149</v>
      </c>
      <c r="AT603" s="245" t="s">
        <v>832</v>
      </c>
    </row>
    <row r="604" spans="1:65" s="245" customFormat="1" ht="13.8" x14ac:dyDescent="0.25">
      <c r="A604" s="245">
        <v>428552</v>
      </c>
      <c r="B604" s="245" t="s">
        <v>143</v>
      </c>
      <c r="N604" s="245" t="s">
        <v>151</v>
      </c>
      <c r="T604" s="245" t="s">
        <v>149</v>
      </c>
      <c r="U604" s="245" t="s">
        <v>149</v>
      </c>
      <c r="V604" s="245" t="s">
        <v>149</v>
      </c>
      <c r="W604" s="245" t="s">
        <v>149</v>
      </c>
      <c r="X604" s="245" t="s">
        <v>149</v>
      </c>
      <c r="AT604" s="245" t="s">
        <v>832</v>
      </c>
    </row>
    <row r="605" spans="1:65" s="245" customFormat="1" ht="13.8" x14ac:dyDescent="0.25">
      <c r="A605" s="245">
        <v>428555</v>
      </c>
      <c r="B605" s="245" t="s">
        <v>143</v>
      </c>
      <c r="G605" s="245" t="s">
        <v>153</v>
      </c>
      <c r="H605" s="245" t="s">
        <v>153</v>
      </c>
      <c r="N605" s="245" t="s">
        <v>151</v>
      </c>
      <c r="P605" s="245" t="s">
        <v>151</v>
      </c>
      <c r="Q605" s="245" t="s">
        <v>151</v>
      </c>
      <c r="R605" s="245" t="s">
        <v>151</v>
      </c>
      <c r="T605" s="245" t="s">
        <v>149</v>
      </c>
      <c r="U605" s="245" t="s">
        <v>149</v>
      </c>
      <c r="V605" s="245" t="s">
        <v>149</v>
      </c>
      <c r="W605" s="245" t="s">
        <v>149</v>
      </c>
      <c r="X605" s="245" t="s">
        <v>149</v>
      </c>
      <c r="AT605" s="245" t="s">
        <v>832</v>
      </c>
    </row>
    <row r="606" spans="1:65" s="245" customFormat="1" ht="13.8" x14ac:dyDescent="0.25">
      <c r="A606" s="245">
        <v>428556</v>
      </c>
      <c r="B606" s="245" t="s">
        <v>832</v>
      </c>
      <c r="E606" s="245" t="s">
        <v>153</v>
      </c>
      <c r="G606" s="245" t="s">
        <v>153</v>
      </c>
      <c r="M606" s="245" t="s">
        <v>153</v>
      </c>
      <c r="N606" s="245" t="s">
        <v>149</v>
      </c>
      <c r="O606" s="245" t="s">
        <v>149</v>
      </c>
      <c r="P606" s="245" t="s">
        <v>149</v>
      </c>
      <c r="Q606" s="245" t="s">
        <v>149</v>
      </c>
      <c r="R606" s="245" t="s">
        <v>149</v>
      </c>
      <c r="S606" s="245" t="s">
        <v>149</v>
      </c>
      <c r="AT606" s="245" t="s">
        <v>111</v>
      </c>
    </row>
    <row r="607" spans="1:65" s="245" customFormat="1" ht="13.8" x14ac:dyDescent="0.25">
      <c r="A607" s="245">
        <v>428557</v>
      </c>
      <c r="B607" s="245" t="s">
        <v>143</v>
      </c>
      <c r="G607" s="245" t="s">
        <v>153</v>
      </c>
      <c r="H607" s="245" t="s">
        <v>153</v>
      </c>
      <c r="I607" s="245" t="s">
        <v>151</v>
      </c>
      <c r="M607" s="245" t="s">
        <v>151</v>
      </c>
      <c r="N607" s="245" t="s">
        <v>149</v>
      </c>
      <c r="O607" s="245" t="s">
        <v>149</v>
      </c>
      <c r="P607" s="245" t="s">
        <v>149</v>
      </c>
      <c r="Q607" s="245" t="s">
        <v>149</v>
      </c>
      <c r="R607" s="245" t="s">
        <v>149</v>
      </c>
      <c r="S607" s="245" t="s">
        <v>149</v>
      </c>
      <c r="T607" s="245" t="s">
        <v>149</v>
      </c>
      <c r="U607" s="245" t="s">
        <v>149</v>
      </c>
      <c r="V607" s="245" t="s">
        <v>149</v>
      </c>
      <c r="W607" s="245" t="s">
        <v>149</v>
      </c>
      <c r="X607" s="245" t="s">
        <v>149</v>
      </c>
      <c r="AT607" s="245" t="s">
        <v>832</v>
      </c>
      <c r="BM607" s="237"/>
    </row>
    <row r="608" spans="1:65" s="245" customFormat="1" ht="13.8" x14ac:dyDescent="0.25">
      <c r="A608" s="245">
        <v>428558</v>
      </c>
      <c r="B608" s="245" t="s">
        <v>143</v>
      </c>
      <c r="D608" s="245" t="s">
        <v>149</v>
      </c>
      <c r="J608" s="245" t="s">
        <v>149</v>
      </c>
      <c r="L608" s="245" t="s">
        <v>151</v>
      </c>
      <c r="M608" s="245" t="s">
        <v>151</v>
      </c>
      <c r="N608" s="245" t="s">
        <v>153</v>
      </c>
      <c r="P608" s="245" t="s">
        <v>153</v>
      </c>
      <c r="R608" s="245" t="s">
        <v>149</v>
      </c>
      <c r="T608" s="245" t="s">
        <v>153</v>
      </c>
      <c r="V608" s="245" t="s">
        <v>149</v>
      </c>
      <c r="X608" s="245" t="s">
        <v>153</v>
      </c>
      <c r="AT608" s="245" t="s">
        <v>143</v>
      </c>
    </row>
    <row r="609" spans="1:65" s="245" customFormat="1" ht="13.8" x14ac:dyDescent="0.25">
      <c r="A609" s="245">
        <v>428559</v>
      </c>
      <c r="B609" s="245" t="s">
        <v>143</v>
      </c>
      <c r="G609" s="245" t="s">
        <v>151</v>
      </c>
      <c r="L609" s="245" t="s">
        <v>151</v>
      </c>
      <c r="O609" s="245" t="s">
        <v>151</v>
      </c>
      <c r="P609" s="245" t="s">
        <v>151</v>
      </c>
      <c r="Q609" s="245" t="s">
        <v>151</v>
      </c>
      <c r="R609" s="245" t="s">
        <v>149</v>
      </c>
      <c r="S609" s="245" t="s">
        <v>149</v>
      </c>
      <c r="T609" s="245" t="s">
        <v>149</v>
      </c>
      <c r="U609" s="245" t="s">
        <v>149</v>
      </c>
      <c r="V609" s="245" t="s">
        <v>149</v>
      </c>
      <c r="X609" s="245" t="s">
        <v>149</v>
      </c>
      <c r="AT609" s="245" t="s">
        <v>143</v>
      </c>
    </row>
    <row r="610" spans="1:65" s="245" customFormat="1" ht="13.8" x14ac:dyDescent="0.25">
      <c r="A610" s="245">
        <v>428560</v>
      </c>
      <c r="B610" s="245" t="s">
        <v>143</v>
      </c>
      <c r="E610" s="245" t="s">
        <v>153</v>
      </c>
      <c r="H610" s="245" t="s">
        <v>151</v>
      </c>
      <c r="L610" s="245" t="s">
        <v>151</v>
      </c>
      <c r="O610" s="245" t="s">
        <v>151</v>
      </c>
      <c r="P610" s="245" t="s">
        <v>151</v>
      </c>
      <c r="Q610" s="245" t="s">
        <v>151</v>
      </c>
      <c r="R610" s="245" t="s">
        <v>151</v>
      </c>
      <c r="S610" s="245" t="s">
        <v>149</v>
      </c>
      <c r="T610" s="245" t="s">
        <v>149</v>
      </c>
      <c r="U610" s="245" t="s">
        <v>149</v>
      </c>
      <c r="V610" s="245" t="s">
        <v>149</v>
      </c>
      <c r="W610" s="245" t="s">
        <v>149</v>
      </c>
      <c r="X610" s="245" t="s">
        <v>149</v>
      </c>
      <c r="AT610" s="245" t="s">
        <v>832</v>
      </c>
    </row>
    <row r="611" spans="1:65" s="245" customFormat="1" ht="13.8" x14ac:dyDescent="0.25">
      <c r="A611" s="245">
        <v>428564</v>
      </c>
      <c r="B611" s="245" t="s">
        <v>143</v>
      </c>
      <c r="P611" s="245" t="s">
        <v>149</v>
      </c>
      <c r="R611" s="245" t="s">
        <v>151</v>
      </c>
      <c r="T611" s="245" t="s">
        <v>149</v>
      </c>
      <c r="U611" s="245" t="s">
        <v>149</v>
      </c>
      <c r="V611" s="245" t="s">
        <v>149</v>
      </c>
      <c r="W611" s="245" t="s">
        <v>149</v>
      </c>
      <c r="X611" s="245" t="s">
        <v>149</v>
      </c>
      <c r="AT611" s="245" t="s">
        <v>832</v>
      </c>
    </row>
    <row r="612" spans="1:65" s="245" customFormat="1" ht="13.8" x14ac:dyDescent="0.25">
      <c r="A612" s="245">
        <v>428569</v>
      </c>
      <c r="B612" s="245" t="s">
        <v>832</v>
      </c>
      <c r="C612" s="245" t="s">
        <v>151</v>
      </c>
      <c r="I612" s="245" t="s">
        <v>149</v>
      </c>
      <c r="J612" s="245" t="s">
        <v>153</v>
      </c>
      <c r="L612" s="245" t="s">
        <v>151</v>
      </c>
      <c r="N612" s="245" t="s">
        <v>149</v>
      </c>
      <c r="O612" s="245" t="s">
        <v>149</v>
      </c>
      <c r="P612" s="245" t="s">
        <v>149</v>
      </c>
      <c r="Q612" s="245" t="s">
        <v>149</v>
      </c>
      <c r="R612" s="245" t="s">
        <v>149</v>
      </c>
      <c r="S612" s="245" t="s">
        <v>149</v>
      </c>
      <c r="AT612" s="245" t="s">
        <v>111</v>
      </c>
    </row>
    <row r="613" spans="1:65" s="245" customFormat="1" ht="13.8" x14ac:dyDescent="0.25">
      <c r="A613" s="245">
        <v>428570</v>
      </c>
      <c r="B613" s="245" t="s">
        <v>143</v>
      </c>
      <c r="D613" s="245" t="s">
        <v>151</v>
      </c>
      <c r="H613" s="245" t="s">
        <v>151</v>
      </c>
      <c r="L613" s="245" t="s">
        <v>151</v>
      </c>
      <c r="N613" s="245" t="s">
        <v>149</v>
      </c>
      <c r="O613" s="245" t="s">
        <v>149</v>
      </c>
      <c r="P613" s="245" t="s">
        <v>149</v>
      </c>
      <c r="Q613" s="245" t="s">
        <v>149</v>
      </c>
      <c r="R613" s="245" t="s">
        <v>149</v>
      </c>
      <c r="S613" s="245" t="s">
        <v>149</v>
      </c>
      <c r="T613" s="245" t="s">
        <v>149</v>
      </c>
      <c r="U613" s="245" t="s">
        <v>149</v>
      </c>
      <c r="V613" s="245" t="s">
        <v>149</v>
      </c>
      <c r="W613" s="245" t="s">
        <v>149</v>
      </c>
      <c r="X613" s="245" t="s">
        <v>149</v>
      </c>
      <c r="AT613" s="245" t="s">
        <v>832</v>
      </c>
      <c r="BM613" s="244"/>
    </row>
    <row r="614" spans="1:65" s="245" customFormat="1" ht="13.8" x14ac:dyDescent="0.25">
      <c r="A614" s="245">
        <v>428571</v>
      </c>
      <c r="B614" s="245" t="s">
        <v>143</v>
      </c>
      <c r="H614" s="245" t="s">
        <v>153</v>
      </c>
      <c r="I614" s="245" t="s">
        <v>151</v>
      </c>
      <c r="J614" s="245" t="s">
        <v>151</v>
      </c>
      <c r="L614" s="245" t="s">
        <v>151</v>
      </c>
      <c r="N614" s="245" t="s">
        <v>149</v>
      </c>
      <c r="O614" s="245" t="s">
        <v>149</v>
      </c>
      <c r="P614" s="245" t="s">
        <v>149</v>
      </c>
      <c r="Q614" s="245" t="s">
        <v>149</v>
      </c>
      <c r="R614" s="245" t="s">
        <v>149</v>
      </c>
      <c r="S614" s="245" t="s">
        <v>149</v>
      </c>
      <c r="T614" s="245" t="s">
        <v>149</v>
      </c>
      <c r="U614" s="245" t="s">
        <v>149</v>
      </c>
      <c r="V614" s="245" t="s">
        <v>149</v>
      </c>
      <c r="W614" s="245" t="s">
        <v>149</v>
      </c>
      <c r="X614" s="245" t="s">
        <v>149</v>
      </c>
      <c r="AT614" s="245" t="s">
        <v>832</v>
      </c>
      <c r="BM614" s="237"/>
    </row>
    <row r="615" spans="1:65" s="245" customFormat="1" ht="13.8" x14ac:dyDescent="0.25">
      <c r="A615" s="245">
        <v>428572</v>
      </c>
      <c r="B615" s="245" t="s">
        <v>143</v>
      </c>
      <c r="L615" s="245" t="s">
        <v>153</v>
      </c>
      <c r="N615" s="245" t="s">
        <v>151</v>
      </c>
      <c r="P615" s="245" t="s">
        <v>151</v>
      </c>
      <c r="T615" s="245" t="s">
        <v>149</v>
      </c>
      <c r="U615" s="245" t="s">
        <v>149</v>
      </c>
      <c r="V615" s="245" t="s">
        <v>149</v>
      </c>
      <c r="X615" s="245" t="s">
        <v>151</v>
      </c>
      <c r="AT615" s="245" t="s">
        <v>143</v>
      </c>
    </row>
    <row r="616" spans="1:65" s="245" customFormat="1" ht="13.8" x14ac:dyDescent="0.25">
      <c r="A616" s="245">
        <v>428576</v>
      </c>
      <c r="B616" s="245" t="s">
        <v>143</v>
      </c>
      <c r="I616" s="245" t="s">
        <v>149</v>
      </c>
      <c r="J616" s="245" t="s">
        <v>149</v>
      </c>
      <c r="M616" s="245" t="s">
        <v>149</v>
      </c>
      <c r="N616" s="245" t="s">
        <v>149</v>
      </c>
      <c r="O616" s="245" t="s">
        <v>149</v>
      </c>
      <c r="P616" s="245" t="s">
        <v>149</v>
      </c>
      <c r="Q616" s="245" t="s">
        <v>149</v>
      </c>
      <c r="R616" s="245" t="s">
        <v>149</v>
      </c>
      <c r="S616" s="245" t="s">
        <v>149</v>
      </c>
      <c r="T616" s="245" t="s">
        <v>149</v>
      </c>
      <c r="U616" s="245" t="s">
        <v>149</v>
      </c>
      <c r="V616" s="245" t="s">
        <v>149</v>
      </c>
      <c r="W616" s="245" t="s">
        <v>149</v>
      </c>
      <c r="X616" s="245" t="s">
        <v>149</v>
      </c>
      <c r="AT616" s="245" t="s">
        <v>832</v>
      </c>
      <c r="BM616" s="244"/>
    </row>
    <row r="617" spans="1:65" s="245" customFormat="1" ht="13.8" x14ac:dyDescent="0.25">
      <c r="A617" s="245">
        <v>428578</v>
      </c>
      <c r="B617" s="245" t="s">
        <v>143</v>
      </c>
      <c r="I617" s="245" t="s">
        <v>151</v>
      </c>
      <c r="P617" s="245" t="s">
        <v>151</v>
      </c>
      <c r="Q617" s="245" t="s">
        <v>151</v>
      </c>
      <c r="T617" s="245" t="s">
        <v>149</v>
      </c>
      <c r="U617" s="245" t="s">
        <v>149</v>
      </c>
      <c r="V617" s="245" t="s">
        <v>149</v>
      </c>
      <c r="W617" s="245" t="s">
        <v>149</v>
      </c>
      <c r="X617" s="245" t="s">
        <v>149</v>
      </c>
      <c r="AT617" s="245" t="s">
        <v>832</v>
      </c>
    </row>
    <row r="618" spans="1:65" s="245" customFormat="1" ht="13.8" x14ac:dyDescent="0.25">
      <c r="A618" s="245">
        <v>428579</v>
      </c>
      <c r="B618" s="245" t="s">
        <v>143</v>
      </c>
      <c r="E618" s="245" t="s">
        <v>151</v>
      </c>
      <c r="O618" s="245" t="s">
        <v>151</v>
      </c>
      <c r="Q618" s="245" t="s">
        <v>149</v>
      </c>
      <c r="T618" s="245" t="s">
        <v>149</v>
      </c>
      <c r="U618" s="245" t="s">
        <v>149</v>
      </c>
      <c r="V618" s="245" t="s">
        <v>149</v>
      </c>
      <c r="W618" s="245" t="s">
        <v>149</v>
      </c>
      <c r="X618" s="245" t="s">
        <v>149</v>
      </c>
      <c r="AT618" s="245" t="s">
        <v>832</v>
      </c>
    </row>
    <row r="619" spans="1:65" s="245" customFormat="1" ht="13.8" x14ac:dyDescent="0.25">
      <c r="A619" s="245">
        <v>428581</v>
      </c>
      <c r="B619" s="245" t="s">
        <v>832</v>
      </c>
      <c r="E619" s="245" t="s">
        <v>153</v>
      </c>
      <c r="H619" s="245" t="s">
        <v>153</v>
      </c>
      <c r="I619" s="245" t="s">
        <v>153</v>
      </c>
      <c r="L619" s="245" t="s">
        <v>151</v>
      </c>
      <c r="N619" s="245" t="s">
        <v>149</v>
      </c>
      <c r="O619" s="245" t="s">
        <v>149</v>
      </c>
      <c r="P619" s="245" t="s">
        <v>149</v>
      </c>
      <c r="Q619" s="245" t="s">
        <v>149</v>
      </c>
      <c r="R619" s="245" t="s">
        <v>149</v>
      </c>
      <c r="S619" s="245" t="s">
        <v>149</v>
      </c>
      <c r="AT619" s="245" t="s">
        <v>111</v>
      </c>
    </row>
    <row r="620" spans="1:65" s="245" customFormat="1" ht="13.8" x14ac:dyDescent="0.25">
      <c r="A620" s="245">
        <v>428582</v>
      </c>
      <c r="B620" s="245" t="s">
        <v>143</v>
      </c>
      <c r="D620" s="245" t="s">
        <v>153</v>
      </c>
      <c r="J620" s="245" t="s">
        <v>153</v>
      </c>
      <c r="N620" s="245" t="s">
        <v>151</v>
      </c>
      <c r="T620" s="245" t="s">
        <v>149</v>
      </c>
      <c r="U620" s="245" t="s">
        <v>149</v>
      </c>
      <c r="V620" s="245" t="s">
        <v>149</v>
      </c>
      <c r="W620" s="245" t="s">
        <v>149</v>
      </c>
      <c r="X620" s="245" t="s">
        <v>149</v>
      </c>
      <c r="AT620" s="245" t="s">
        <v>832</v>
      </c>
    </row>
    <row r="621" spans="1:65" s="245" customFormat="1" ht="13.8" x14ac:dyDescent="0.25">
      <c r="A621" s="245">
        <v>428584</v>
      </c>
      <c r="B621" s="245" t="s">
        <v>143</v>
      </c>
      <c r="I621" s="245" t="s">
        <v>151</v>
      </c>
      <c r="L621" s="245" t="s">
        <v>151</v>
      </c>
      <c r="M621" s="245" t="s">
        <v>151</v>
      </c>
      <c r="O621" s="245" t="s">
        <v>151</v>
      </c>
      <c r="P621" s="245" t="s">
        <v>151</v>
      </c>
      <c r="Q621" s="245" t="s">
        <v>151</v>
      </c>
      <c r="T621" s="245" t="s">
        <v>149</v>
      </c>
      <c r="U621" s="245" t="s">
        <v>149</v>
      </c>
      <c r="V621" s="245" t="s">
        <v>149</v>
      </c>
      <c r="W621" s="245" t="s">
        <v>149</v>
      </c>
      <c r="X621" s="245" t="s">
        <v>149</v>
      </c>
      <c r="AT621" s="245" t="s">
        <v>832</v>
      </c>
    </row>
    <row r="622" spans="1:65" s="245" customFormat="1" ht="13.8" x14ac:dyDescent="0.25">
      <c r="A622" s="245">
        <v>428587</v>
      </c>
      <c r="B622" s="245" t="s">
        <v>143</v>
      </c>
      <c r="G622" s="245" t="s">
        <v>153</v>
      </c>
      <c r="I622" s="245" t="s">
        <v>151</v>
      </c>
      <c r="M622" s="245" t="s">
        <v>151</v>
      </c>
      <c r="N622" s="245" t="s">
        <v>149</v>
      </c>
      <c r="O622" s="245" t="s">
        <v>149</v>
      </c>
      <c r="P622" s="245" t="s">
        <v>149</v>
      </c>
      <c r="Q622" s="245" t="s">
        <v>149</v>
      </c>
      <c r="R622" s="245" t="s">
        <v>149</v>
      </c>
      <c r="S622" s="245" t="s">
        <v>149</v>
      </c>
      <c r="T622" s="245" t="s">
        <v>149</v>
      </c>
      <c r="U622" s="245" t="s">
        <v>149</v>
      </c>
      <c r="V622" s="245" t="s">
        <v>149</v>
      </c>
      <c r="W622" s="245" t="s">
        <v>149</v>
      </c>
      <c r="X622" s="245" t="s">
        <v>149</v>
      </c>
      <c r="AT622" s="245" t="s">
        <v>832</v>
      </c>
      <c r="BM622" s="244"/>
    </row>
    <row r="623" spans="1:65" s="245" customFormat="1" ht="13.8" x14ac:dyDescent="0.25">
      <c r="A623" s="245">
        <v>428588</v>
      </c>
      <c r="B623" s="245" t="s">
        <v>143</v>
      </c>
      <c r="I623" s="245" t="s">
        <v>151</v>
      </c>
      <c r="L623" s="245" t="s">
        <v>153</v>
      </c>
      <c r="P623" s="245" t="s">
        <v>149</v>
      </c>
      <c r="R623" s="245" t="s">
        <v>149</v>
      </c>
      <c r="S623" s="245" t="s">
        <v>151</v>
      </c>
      <c r="T623" s="245" t="s">
        <v>149</v>
      </c>
      <c r="U623" s="245" t="s">
        <v>149</v>
      </c>
      <c r="V623" s="245" t="s">
        <v>149</v>
      </c>
      <c r="W623" s="245" t="s">
        <v>149</v>
      </c>
      <c r="X623" s="245" t="s">
        <v>149</v>
      </c>
      <c r="AT623" s="245" t="s">
        <v>832</v>
      </c>
    </row>
    <row r="624" spans="1:65" s="245" customFormat="1" ht="13.8" x14ac:dyDescent="0.25">
      <c r="A624" s="245">
        <v>428589</v>
      </c>
      <c r="B624" s="245" t="s">
        <v>143</v>
      </c>
      <c r="H624" s="245" t="s">
        <v>153</v>
      </c>
      <c r="J624" s="245" t="s">
        <v>151</v>
      </c>
      <c r="L624" s="245" t="s">
        <v>151</v>
      </c>
      <c r="N624" s="245" t="s">
        <v>151</v>
      </c>
      <c r="P624" s="245" t="s">
        <v>151</v>
      </c>
      <c r="Q624" s="245" t="s">
        <v>151</v>
      </c>
      <c r="R624" s="245" t="s">
        <v>151</v>
      </c>
      <c r="T624" s="245" t="s">
        <v>149</v>
      </c>
      <c r="U624" s="245" t="s">
        <v>149</v>
      </c>
      <c r="V624" s="245" t="s">
        <v>149</v>
      </c>
      <c r="W624" s="245" t="s">
        <v>149</v>
      </c>
      <c r="X624" s="245" t="s">
        <v>149</v>
      </c>
      <c r="AT624" s="245" t="s">
        <v>832</v>
      </c>
    </row>
    <row r="625" spans="1:65" s="245" customFormat="1" ht="13.8" x14ac:dyDescent="0.25">
      <c r="A625" s="245">
        <v>428591</v>
      </c>
      <c r="B625" s="245" t="s">
        <v>143</v>
      </c>
      <c r="T625" s="245" t="s">
        <v>149</v>
      </c>
      <c r="U625" s="245" t="s">
        <v>149</v>
      </c>
      <c r="V625" s="245" t="s">
        <v>149</v>
      </c>
      <c r="W625" s="245" t="s">
        <v>149</v>
      </c>
      <c r="X625" s="245" t="s">
        <v>149</v>
      </c>
      <c r="AT625" s="245" t="s">
        <v>832</v>
      </c>
    </row>
    <row r="626" spans="1:65" s="245" customFormat="1" ht="13.8" x14ac:dyDescent="0.25">
      <c r="A626" s="245">
        <v>428593</v>
      </c>
      <c r="B626" s="245" t="s">
        <v>143</v>
      </c>
      <c r="G626" s="245" t="s">
        <v>151</v>
      </c>
      <c r="H626" s="245" t="s">
        <v>149</v>
      </c>
      <c r="L626" s="245" t="s">
        <v>151</v>
      </c>
      <c r="M626" s="245" t="s">
        <v>151</v>
      </c>
      <c r="N626" s="245" t="s">
        <v>149</v>
      </c>
      <c r="O626" s="245" t="s">
        <v>151</v>
      </c>
      <c r="P626" s="245" t="s">
        <v>151</v>
      </c>
      <c r="Q626" s="245" t="s">
        <v>151</v>
      </c>
      <c r="R626" s="245" t="s">
        <v>149</v>
      </c>
      <c r="S626" s="245" t="s">
        <v>149</v>
      </c>
      <c r="T626" s="245" t="s">
        <v>151</v>
      </c>
      <c r="U626" s="245" t="s">
        <v>149</v>
      </c>
      <c r="V626" s="245" t="s">
        <v>151</v>
      </c>
      <c r="AT626" s="245" t="s">
        <v>143</v>
      </c>
    </row>
    <row r="627" spans="1:65" s="245" customFormat="1" ht="13.8" x14ac:dyDescent="0.25">
      <c r="A627" s="245">
        <v>428596</v>
      </c>
      <c r="B627" s="245" t="s">
        <v>143</v>
      </c>
      <c r="E627" s="245" t="s">
        <v>153</v>
      </c>
      <c r="S627" s="245" t="s">
        <v>151</v>
      </c>
      <c r="T627" s="245" t="s">
        <v>149</v>
      </c>
      <c r="U627" s="245" t="s">
        <v>149</v>
      </c>
      <c r="V627" s="245" t="s">
        <v>149</v>
      </c>
      <c r="W627" s="245" t="s">
        <v>149</v>
      </c>
      <c r="X627" s="245" t="s">
        <v>149</v>
      </c>
      <c r="AT627" s="245" t="s">
        <v>832</v>
      </c>
    </row>
    <row r="628" spans="1:65" s="245" customFormat="1" ht="13.8" x14ac:dyDescent="0.25">
      <c r="A628" s="245">
        <v>428600</v>
      </c>
      <c r="B628" s="245" t="s">
        <v>143</v>
      </c>
      <c r="L628" s="245" t="s">
        <v>151</v>
      </c>
      <c r="O628" s="245" t="s">
        <v>151</v>
      </c>
      <c r="S628" s="245" t="s">
        <v>151</v>
      </c>
      <c r="T628" s="245" t="s">
        <v>149</v>
      </c>
      <c r="U628" s="245" t="s">
        <v>149</v>
      </c>
      <c r="V628" s="245" t="s">
        <v>149</v>
      </c>
      <c r="W628" s="245" t="s">
        <v>149</v>
      </c>
      <c r="X628" s="245" t="s">
        <v>149</v>
      </c>
      <c r="AT628" s="245" t="s">
        <v>832</v>
      </c>
    </row>
    <row r="629" spans="1:65" s="245" customFormat="1" ht="13.8" x14ac:dyDescent="0.25">
      <c r="A629" s="245">
        <v>428601</v>
      </c>
      <c r="B629" s="245" t="s">
        <v>143</v>
      </c>
      <c r="G629" s="245" t="s">
        <v>153</v>
      </c>
      <c r="H629" s="245" t="s">
        <v>153</v>
      </c>
      <c r="I629" s="245" t="s">
        <v>151</v>
      </c>
      <c r="N629" s="245" t="s">
        <v>151</v>
      </c>
      <c r="P629" s="245" t="s">
        <v>151</v>
      </c>
      <c r="R629" s="245" t="s">
        <v>149</v>
      </c>
      <c r="S629" s="245" t="s">
        <v>151</v>
      </c>
      <c r="T629" s="245" t="s">
        <v>149</v>
      </c>
      <c r="U629" s="245" t="s">
        <v>149</v>
      </c>
      <c r="V629" s="245" t="s">
        <v>149</v>
      </c>
      <c r="W629" s="245" t="s">
        <v>149</v>
      </c>
      <c r="X629" s="245" t="s">
        <v>149</v>
      </c>
      <c r="AT629" s="245" t="s">
        <v>832</v>
      </c>
    </row>
    <row r="630" spans="1:65" s="245" customFormat="1" ht="13.8" x14ac:dyDescent="0.25">
      <c r="A630" s="245">
        <v>428602</v>
      </c>
      <c r="B630" s="245" t="s">
        <v>832</v>
      </c>
      <c r="C630" s="245" t="s">
        <v>151</v>
      </c>
      <c r="I630" s="245" t="s">
        <v>149</v>
      </c>
      <c r="J630" s="245" t="s">
        <v>151</v>
      </c>
      <c r="L630" s="245" t="s">
        <v>149</v>
      </c>
      <c r="N630" s="245" t="s">
        <v>149</v>
      </c>
      <c r="O630" s="245" t="s">
        <v>149</v>
      </c>
      <c r="P630" s="245" t="s">
        <v>149</v>
      </c>
      <c r="Q630" s="245" t="s">
        <v>149</v>
      </c>
      <c r="R630" s="245" t="s">
        <v>149</v>
      </c>
      <c r="S630" s="245" t="s">
        <v>149</v>
      </c>
      <c r="AT630" s="245" t="s">
        <v>111</v>
      </c>
    </row>
    <row r="631" spans="1:65" s="245" customFormat="1" ht="13.8" x14ac:dyDescent="0.25">
      <c r="A631" s="245">
        <v>428603</v>
      </c>
      <c r="B631" s="245" t="s">
        <v>143</v>
      </c>
      <c r="J631" s="245" t="s">
        <v>153</v>
      </c>
      <c r="K631" s="245" t="s">
        <v>153</v>
      </c>
      <c r="L631" s="245" t="s">
        <v>153</v>
      </c>
      <c r="P631" s="245" t="s">
        <v>153</v>
      </c>
      <c r="Q631" s="245" t="s">
        <v>153</v>
      </c>
      <c r="R631" s="245" t="s">
        <v>153</v>
      </c>
      <c r="S631" s="245" t="s">
        <v>153</v>
      </c>
      <c r="V631" s="245" t="s">
        <v>151</v>
      </c>
      <c r="X631" s="245" t="s">
        <v>153</v>
      </c>
      <c r="AT631" s="245" t="s">
        <v>143</v>
      </c>
    </row>
    <row r="632" spans="1:65" s="245" customFormat="1" ht="13.8" x14ac:dyDescent="0.25">
      <c r="A632" s="245">
        <v>428604</v>
      </c>
      <c r="B632" s="245" t="s">
        <v>143</v>
      </c>
      <c r="G632" s="245" t="s">
        <v>149</v>
      </c>
      <c r="H632" s="245" t="s">
        <v>149</v>
      </c>
      <c r="L632" s="245" t="s">
        <v>149</v>
      </c>
      <c r="M632" s="245" t="s">
        <v>151</v>
      </c>
      <c r="N632" s="245" t="s">
        <v>151</v>
      </c>
      <c r="O632" s="245" t="s">
        <v>151</v>
      </c>
      <c r="P632" s="245" t="s">
        <v>151</v>
      </c>
      <c r="R632" s="245" t="s">
        <v>149</v>
      </c>
      <c r="S632" s="245" t="s">
        <v>149</v>
      </c>
      <c r="T632" s="245" t="s">
        <v>151</v>
      </c>
      <c r="U632" s="245" t="s">
        <v>151</v>
      </c>
      <c r="V632" s="245" t="s">
        <v>151</v>
      </c>
      <c r="W632" s="245" t="s">
        <v>151</v>
      </c>
      <c r="X632" s="245" t="s">
        <v>149</v>
      </c>
      <c r="AT632" s="245" t="s">
        <v>143</v>
      </c>
      <c r="BM632" s="244"/>
    </row>
    <row r="633" spans="1:65" s="245" customFormat="1" ht="13.8" x14ac:dyDescent="0.25">
      <c r="A633" s="245">
        <v>428608</v>
      </c>
      <c r="B633" s="245" t="s">
        <v>143</v>
      </c>
      <c r="J633" s="245" t="s">
        <v>151</v>
      </c>
      <c r="K633" s="245" t="s">
        <v>151</v>
      </c>
      <c r="N633" s="245" t="s">
        <v>151</v>
      </c>
      <c r="O633" s="245" t="s">
        <v>151</v>
      </c>
      <c r="P633" s="245" t="s">
        <v>151</v>
      </c>
      <c r="Q633" s="245" t="s">
        <v>151</v>
      </c>
      <c r="R633" s="245" t="s">
        <v>151</v>
      </c>
      <c r="S633" s="245" t="s">
        <v>151</v>
      </c>
      <c r="T633" s="245" t="s">
        <v>149</v>
      </c>
      <c r="U633" s="245" t="s">
        <v>149</v>
      </c>
      <c r="V633" s="245" t="s">
        <v>149</v>
      </c>
      <c r="W633" s="245" t="s">
        <v>149</v>
      </c>
      <c r="X633" s="245" t="s">
        <v>149</v>
      </c>
      <c r="AT633" s="245" t="s">
        <v>832</v>
      </c>
    </row>
    <row r="634" spans="1:65" s="245" customFormat="1" ht="13.8" x14ac:dyDescent="0.25">
      <c r="A634" s="245">
        <v>428609</v>
      </c>
      <c r="B634" s="245" t="s">
        <v>143</v>
      </c>
      <c r="G634" s="245" t="s">
        <v>153</v>
      </c>
      <c r="H634" s="245" t="s">
        <v>151</v>
      </c>
      <c r="I634" s="245" t="s">
        <v>151</v>
      </c>
      <c r="L634" s="245" t="s">
        <v>151</v>
      </c>
      <c r="N634" s="245" t="s">
        <v>151</v>
      </c>
      <c r="O634" s="245" t="s">
        <v>151</v>
      </c>
      <c r="P634" s="245" t="s">
        <v>151</v>
      </c>
      <c r="Q634" s="245" t="s">
        <v>151</v>
      </c>
      <c r="R634" s="245" t="s">
        <v>149</v>
      </c>
      <c r="S634" s="245" t="s">
        <v>149</v>
      </c>
      <c r="T634" s="245" t="s">
        <v>149</v>
      </c>
      <c r="U634" s="245" t="s">
        <v>149</v>
      </c>
      <c r="V634" s="245" t="s">
        <v>149</v>
      </c>
      <c r="W634" s="245" t="s">
        <v>149</v>
      </c>
      <c r="X634" s="245" t="s">
        <v>149</v>
      </c>
      <c r="AT634" s="245" t="s">
        <v>832</v>
      </c>
      <c r="BM634" s="237"/>
    </row>
    <row r="635" spans="1:65" s="245" customFormat="1" ht="13.8" x14ac:dyDescent="0.25">
      <c r="A635" s="245">
        <v>428610</v>
      </c>
      <c r="B635" s="245" t="s">
        <v>143</v>
      </c>
      <c r="I635" s="245" t="s">
        <v>153</v>
      </c>
      <c r="P635" s="245" t="s">
        <v>149</v>
      </c>
      <c r="Q635" s="245" t="s">
        <v>151</v>
      </c>
      <c r="S635" s="245" t="s">
        <v>151</v>
      </c>
      <c r="T635" s="245" t="s">
        <v>149</v>
      </c>
      <c r="U635" s="245" t="s">
        <v>149</v>
      </c>
      <c r="V635" s="245" t="s">
        <v>149</v>
      </c>
      <c r="W635" s="245" t="s">
        <v>149</v>
      </c>
      <c r="X635" s="245" t="s">
        <v>149</v>
      </c>
      <c r="AT635" s="245" t="s">
        <v>832</v>
      </c>
    </row>
    <row r="636" spans="1:65" s="245" customFormat="1" ht="13.8" x14ac:dyDescent="0.25">
      <c r="A636" s="245">
        <v>428611</v>
      </c>
      <c r="B636" s="245" t="s">
        <v>143</v>
      </c>
      <c r="G636" s="245" t="s">
        <v>153</v>
      </c>
      <c r="M636" s="245" t="s">
        <v>151</v>
      </c>
      <c r="N636" s="245" t="s">
        <v>151</v>
      </c>
      <c r="P636" s="245" t="s">
        <v>151</v>
      </c>
      <c r="Q636" s="245" t="s">
        <v>151</v>
      </c>
      <c r="R636" s="245" t="s">
        <v>149</v>
      </c>
      <c r="S636" s="245" t="s">
        <v>149</v>
      </c>
      <c r="T636" s="245" t="s">
        <v>151</v>
      </c>
      <c r="U636" s="245" t="s">
        <v>151</v>
      </c>
      <c r="V636" s="245" t="s">
        <v>149</v>
      </c>
      <c r="W636" s="245" t="s">
        <v>151</v>
      </c>
      <c r="X636" s="245" t="s">
        <v>149</v>
      </c>
      <c r="AT636" s="245" t="s">
        <v>143</v>
      </c>
    </row>
    <row r="637" spans="1:65" s="245" customFormat="1" ht="13.8" x14ac:dyDescent="0.25">
      <c r="A637" s="245">
        <v>428612</v>
      </c>
      <c r="B637" s="245" t="s">
        <v>143</v>
      </c>
      <c r="G637" s="245" t="s">
        <v>153</v>
      </c>
      <c r="P637" s="245" t="s">
        <v>151</v>
      </c>
      <c r="R637" s="245" t="s">
        <v>153</v>
      </c>
      <c r="S637" s="245" t="s">
        <v>151</v>
      </c>
      <c r="T637" s="245" t="s">
        <v>151</v>
      </c>
      <c r="U637" s="245" t="s">
        <v>151</v>
      </c>
      <c r="V637" s="245" t="s">
        <v>153</v>
      </c>
      <c r="W637" s="245" t="s">
        <v>153</v>
      </c>
      <c r="X637" s="245" t="s">
        <v>151</v>
      </c>
      <c r="AT637" s="245" t="s">
        <v>143</v>
      </c>
    </row>
    <row r="638" spans="1:65" s="245" customFormat="1" ht="13.8" x14ac:dyDescent="0.25">
      <c r="A638" s="245">
        <v>428615</v>
      </c>
      <c r="B638" s="245" t="s">
        <v>143</v>
      </c>
      <c r="C638" s="245" t="s">
        <v>153</v>
      </c>
      <c r="G638" s="245" t="s">
        <v>151</v>
      </c>
      <c r="I638" s="245" t="s">
        <v>151</v>
      </c>
      <c r="N638" s="245" t="s">
        <v>149</v>
      </c>
      <c r="O638" s="245" t="s">
        <v>151</v>
      </c>
      <c r="P638" s="245" t="s">
        <v>149</v>
      </c>
      <c r="Q638" s="245" t="s">
        <v>149</v>
      </c>
      <c r="R638" s="245" t="s">
        <v>149</v>
      </c>
      <c r="S638" s="245" t="s">
        <v>151</v>
      </c>
      <c r="T638" s="245" t="s">
        <v>149</v>
      </c>
      <c r="U638" s="245" t="s">
        <v>149</v>
      </c>
      <c r="V638" s="245" t="s">
        <v>149</v>
      </c>
      <c r="W638" s="245" t="s">
        <v>149</v>
      </c>
      <c r="X638" s="245" t="s">
        <v>149</v>
      </c>
      <c r="AT638" s="245" t="s">
        <v>832</v>
      </c>
      <c r="BM638" s="244"/>
    </row>
    <row r="639" spans="1:65" s="245" customFormat="1" ht="13.8" x14ac:dyDescent="0.25">
      <c r="A639" s="245">
        <v>428616</v>
      </c>
      <c r="B639" s="245" t="s">
        <v>143</v>
      </c>
      <c r="G639" s="245" t="s">
        <v>151</v>
      </c>
      <c r="H639" s="245" t="s">
        <v>151</v>
      </c>
      <c r="L639" s="245" t="s">
        <v>151</v>
      </c>
      <c r="N639" s="245" t="s">
        <v>153</v>
      </c>
      <c r="P639" s="245" t="s">
        <v>151</v>
      </c>
      <c r="Q639" s="245" t="s">
        <v>153</v>
      </c>
      <c r="R639" s="245" t="s">
        <v>149</v>
      </c>
      <c r="S639" s="245" t="s">
        <v>149</v>
      </c>
      <c r="U639" s="245" t="s">
        <v>149</v>
      </c>
      <c r="V639" s="245" t="s">
        <v>153</v>
      </c>
      <c r="X639" s="245" t="s">
        <v>149</v>
      </c>
      <c r="AT639" s="245" t="s">
        <v>143</v>
      </c>
    </row>
    <row r="640" spans="1:65" s="245" customFormat="1" ht="13.8" x14ac:dyDescent="0.25">
      <c r="A640" s="245">
        <v>428617</v>
      </c>
      <c r="B640" s="245" t="s">
        <v>143</v>
      </c>
      <c r="H640" s="245" t="s">
        <v>151</v>
      </c>
      <c r="N640" s="245" t="s">
        <v>149</v>
      </c>
      <c r="O640" s="245" t="s">
        <v>151</v>
      </c>
      <c r="P640" s="245" t="s">
        <v>149</v>
      </c>
      <c r="Q640" s="245" t="s">
        <v>149</v>
      </c>
      <c r="R640" s="245" t="s">
        <v>149</v>
      </c>
      <c r="S640" s="245" t="s">
        <v>151</v>
      </c>
      <c r="T640" s="245" t="s">
        <v>149</v>
      </c>
      <c r="U640" s="245" t="s">
        <v>149</v>
      </c>
      <c r="V640" s="245" t="s">
        <v>149</v>
      </c>
      <c r="X640" s="245" t="s">
        <v>151</v>
      </c>
      <c r="AT640" s="245" t="s">
        <v>143</v>
      </c>
    </row>
    <row r="641" spans="1:65" s="245" customFormat="1" ht="13.8" x14ac:dyDescent="0.25">
      <c r="A641" s="245">
        <v>428621</v>
      </c>
      <c r="B641" s="245" t="s">
        <v>143</v>
      </c>
      <c r="H641" s="245" t="s">
        <v>153</v>
      </c>
      <c r="K641" s="245" t="s">
        <v>153</v>
      </c>
      <c r="L641" s="245" t="s">
        <v>149</v>
      </c>
      <c r="R641" s="245" t="s">
        <v>149</v>
      </c>
      <c r="S641" s="245" t="s">
        <v>149</v>
      </c>
      <c r="T641" s="245" t="s">
        <v>149</v>
      </c>
      <c r="U641" s="245" t="s">
        <v>149</v>
      </c>
      <c r="V641" s="245" t="s">
        <v>149</v>
      </c>
      <c r="W641" s="245" t="s">
        <v>149</v>
      </c>
      <c r="X641" s="245" t="s">
        <v>149</v>
      </c>
      <c r="AT641" s="245" t="s">
        <v>832</v>
      </c>
    </row>
    <row r="642" spans="1:65" s="245" customFormat="1" ht="13.8" x14ac:dyDescent="0.25">
      <c r="A642" s="245">
        <v>428622</v>
      </c>
      <c r="B642" s="245" t="s">
        <v>143</v>
      </c>
      <c r="L642" s="245" t="s">
        <v>153</v>
      </c>
      <c r="N642" s="245" t="s">
        <v>151</v>
      </c>
      <c r="P642" s="245" t="s">
        <v>151</v>
      </c>
      <c r="Q642" s="245" t="s">
        <v>151</v>
      </c>
      <c r="R642" s="245" t="s">
        <v>151</v>
      </c>
      <c r="S642" s="245" t="s">
        <v>151</v>
      </c>
      <c r="T642" s="245" t="s">
        <v>149</v>
      </c>
      <c r="U642" s="245" t="s">
        <v>149</v>
      </c>
      <c r="V642" s="245" t="s">
        <v>149</v>
      </c>
      <c r="W642" s="245" t="s">
        <v>149</v>
      </c>
      <c r="X642" s="245" t="s">
        <v>149</v>
      </c>
      <c r="AT642" s="245" t="s">
        <v>832</v>
      </c>
    </row>
    <row r="643" spans="1:65" s="245" customFormat="1" ht="13.8" x14ac:dyDescent="0.25">
      <c r="A643" s="245">
        <v>428625</v>
      </c>
      <c r="B643" s="245" t="s">
        <v>143</v>
      </c>
      <c r="R643" s="245" t="s">
        <v>151</v>
      </c>
      <c r="T643" s="245" t="s">
        <v>149</v>
      </c>
      <c r="U643" s="245" t="s">
        <v>149</v>
      </c>
      <c r="V643" s="245" t="s">
        <v>149</v>
      </c>
      <c r="W643" s="245" t="s">
        <v>149</v>
      </c>
      <c r="X643" s="245" t="s">
        <v>149</v>
      </c>
      <c r="AT643" s="245" t="s">
        <v>832</v>
      </c>
    </row>
    <row r="644" spans="1:65" s="245" customFormat="1" ht="13.8" x14ac:dyDescent="0.25">
      <c r="A644" s="245">
        <v>428627</v>
      </c>
      <c r="B644" s="245" t="s">
        <v>143</v>
      </c>
      <c r="T644" s="245" t="s">
        <v>149</v>
      </c>
      <c r="U644" s="245" t="s">
        <v>149</v>
      </c>
      <c r="V644" s="245" t="s">
        <v>149</v>
      </c>
      <c r="W644" s="245" t="s">
        <v>149</v>
      </c>
      <c r="X644" s="245" t="s">
        <v>149</v>
      </c>
      <c r="AT644" s="245" t="s">
        <v>832</v>
      </c>
    </row>
    <row r="645" spans="1:65" s="245" customFormat="1" ht="13.8" x14ac:dyDescent="0.25">
      <c r="A645" s="245">
        <v>428628</v>
      </c>
      <c r="B645" s="245" t="s">
        <v>143</v>
      </c>
      <c r="L645" s="245" t="s">
        <v>151</v>
      </c>
      <c r="T645" s="245" t="s">
        <v>149</v>
      </c>
      <c r="U645" s="245" t="s">
        <v>149</v>
      </c>
      <c r="V645" s="245" t="s">
        <v>149</v>
      </c>
      <c r="W645" s="245" t="s">
        <v>149</v>
      </c>
      <c r="X645" s="245" t="s">
        <v>149</v>
      </c>
      <c r="AT645" s="245" t="s">
        <v>832</v>
      </c>
    </row>
    <row r="646" spans="1:65" s="245" customFormat="1" ht="13.8" x14ac:dyDescent="0.25">
      <c r="A646" s="245">
        <v>428629</v>
      </c>
      <c r="B646" s="245" t="s">
        <v>143</v>
      </c>
      <c r="I646" s="245" t="s">
        <v>153</v>
      </c>
      <c r="O646" s="245" t="s">
        <v>151</v>
      </c>
      <c r="P646" s="245" t="s">
        <v>151</v>
      </c>
      <c r="Q646" s="245" t="s">
        <v>151</v>
      </c>
      <c r="T646" s="245" t="s">
        <v>149</v>
      </c>
      <c r="U646" s="245" t="s">
        <v>149</v>
      </c>
      <c r="V646" s="245" t="s">
        <v>149</v>
      </c>
      <c r="W646" s="245" t="s">
        <v>149</v>
      </c>
      <c r="X646" s="245" t="s">
        <v>149</v>
      </c>
      <c r="AT646" s="245" t="s">
        <v>832</v>
      </c>
    </row>
    <row r="647" spans="1:65" s="245" customFormat="1" ht="13.8" x14ac:dyDescent="0.25">
      <c r="A647" s="245">
        <v>428632</v>
      </c>
      <c r="B647" s="245" t="s">
        <v>143</v>
      </c>
      <c r="F647" s="245" t="s">
        <v>149</v>
      </c>
      <c r="I647" s="245" t="s">
        <v>149</v>
      </c>
      <c r="J647" s="245" t="s">
        <v>149</v>
      </c>
      <c r="K647" s="245" t="s">
        <v>149</v>
      </c>
      <c r="L647" s="245" t="s">
        <v>149</v>
      </c>
      <c r="M647" s="245" t="s">
        <v>149</v>
      </c>
      <c r="O647" s="245" t="s">
        <v>151</v>
      </c>
      <c r="P647" s="245" t="s">
        <v>151</v>
      </c>
      <c r="R647" s="245" t="s">
        <v>151</v>
      </c>
      <c r="U647" s="245" t="s">
        <v>149</v>
      </c>
      <c r="V647" s="245" t="s">
        <v>149</v>
      </c>
      <c r="W647" s="245" t="s">
        <v>149</v>
      </c>
      <c r="X647" s="245" t="s">
        <v>149</v>
      </c>
      <c r="AT647" s="245" t="s">
        <v>143</v>
      </c>
    </row>
    <row r="648" spans="1:65" s="245" customFormat="1" ht="13.8" x14ac:dyDescent="0.25">
      <c r="A648" s="245">
        <v>428639</v>
      </c>
      <c r="B648" s="245" t="s">
        <v>143</v>
      </c>
      <c r="G648" s="245" t="s">
        <v>153</v>
      </c>
      <c r="N648" s="245" t="s">
        <v>149</v>
      </c>
      <c r="O648" s="245" t="s">
        <v>149</v>
      </c>
      <c r="P648" s="245" t="s">
        <v>149</v>
      </c>
      <c r="Q648" s="245" t="s">
        <v>149</v>
      </c>
      <c r="R648" s="245" t="s">
        <v>149</v>
      </c>
      <c r="S648" s="245" t="s">
        <v>149</v>
      </c>
      <c r="T648" s="245" t="s">
        <v>149</v>
      </c>
      <c r="U648" s="245" t="s">
        <v>149</v>
      </c>
      <c r="V648" s="245" t="s">
        <v>149</v>
      </c>
      <c r="W648" s="245" t="s">
        <v>149</v>
      </c>
      <c r="X648" s="245" t="s">
        <v>149</v>
      </c>
      <c r="AT648" s="245" t="s">
        <v>832</v>
      </c>
    </row>
    <row r="649" spans="1:65" s="245" customFormat="1" ht="13.8" x14ac:dyDescent="0.25">
      <c r="A649" s="245">
        <v>428640</v>
      </c>
      <c r="B649" s="245" t="s">
        <v>143</v>
      </c>
      <c r="L649" s="245" t="s">
        <v>151</v>
      </c>
      <c r="N649" s="245" t="s">
        <v>151</v>
      </c>
      <c r="O649" s="245" t="s">
        <v>149</v>
      </c>
      <c r="P649" s="245" t="s">
        <v>149</v>
      </c>
      <c r="Q649" s="245" t="s">
        <v>151</v>
      </c>
      <c r="R649" s="245" t="s">
        <v>149</v>
      </c>
      <c r="S649" s="245" t="s">
        <v>149</v>
      </c>
      <c r="T649" s="245" t="s">
        <v>149</v>
      </c>
      <c r="U649" s="245" t="s">
        <v>149</v>
      </c>
      <c r="V649" s="245" t="s">
        <v>149</v>
      </c>
      <c r="W649" s="245" t="s">
        <v>149</v>
      </c>
      <c r="X649" s="245" t="s">
        <v>149</v>
      </c>
      <c r="AT649" s="245" t="s">
        <v>832</v>
      </c>
    </row>
    <row r="650" spans="1:65" s="245" customFormat="1" ht="13.8" x14ac:dyDescent="0.25">
      <c r="A650" s="245">
        <v>428641</v>
      </c>
      <c r="B650" s="245" t="s">
        <v>143</v>
      </c>
      <c r="C650" s="245" t="s">
        <v>153</v>
      </c>
      <c r="D650" s="245" t="s">
        <v>153</v>
      </c>
      <c r="G650" s="245" t="s">
        <v>153</v>
      </c>
      <c r="I650" s="245" t="s">
        <v>151</v>
      </c>
      <c r="N650" s="245" t="s">
        <v>151</v>
      </c>
      <c r="O650" s="245" t="s">
        <v>151</v>
      </c>
      <c r="P650" s="245" t="s">
        <v>151</v>
      </c>
      <c r="Q650" s="245" t="s">
        <v>151</v>
      </c>
      <c r="R650" s="245" t="s">
        <v>151</v>
      </c>
      <c r="S650" s="245" t="s">
        <v>151</v>
      </c>
      <c r="T650" s="245" t="s">
        <v>149</v>
      </c>
      <c r="U650" s="245" t="s">
        <v>149</v>
      </c>
      <c r="V650" s="245" t="s">
        <v>149</v>
      </c>
      <c r="W650" s="245" t="s">
        <v>149</v>
      </c>
      <c r="X650" s="245" t="s">
        <v>149</v>
      </c>
      <c r="AT650" s="245" t="s">
        <v>832</v>
      </c>
      <c r="BM650" s="237"/>
    </row>
    <row r="651" spans="1:65" s="245" customFormat="1" ht="13.8" x14ac:dyDescent="0.25">
      <c r="A651" s="245">
        <v>428642</v>
      </c>
      <c r="B651" s="245" t="s">
        <v>143</v>
      </c>
      <c r="D651" s="245" t="s">
        <v>153</v>
      </c>
      <c r="E651" s="245" t="s">
        <v>153</v>
      </c>
      <c r="I651" s="245" t="s">
        <v>153</v>
      </c>
      <c r="O651" s="245" t="s">
        <v>151</v>
      </c>
      <c r="R651" s="245" t="s">
        <v>151</v>
      </c>
      <c r="U651" s="245" t="s">
        <v>149</v>
      </c>
      <c r="V651" s="245" t="s">
        <v>149</v>
      </c>
      <c r="W651" s="245" t="s">
        <v>149</v>
      </c>
      <c r="AT651" s="245" t="s">
        <v>832</v>
      </c>
    </row>
    <row r="652" spans="1:65" s="245" customFormat="1" ht="13.8" x14ac:dyDescent="0.25">
      <c r="A652" s="245">
        <v>428643</v>
      </c>
      <c r="B652" s="245" t="s">
        <v>143</v>
      </c>
      <c r="G652" s="245" t="s">
        <v>153</v>
      </c>
      <c r="I652" s="245" t="s">
        <v>151</v>
      </c>
      <c r="L652" s="245" t="s">
        <v>153</v>
      </c>
      <c r="N652" s="245" t="s">
        <v>151</v>
      </c>
      <c r="O652" s="245" t="s">
        <v>151</v>
      </c>
      <c r="P652" s="245" t="s">
        <v>151</v>
      </c>
      <c r="Q652" s="245" t="s">
        <v>151</v>
      </c>
      <c r="R652" s="245" t="s">
        <v>151</v>
      </c>
      <c r="S652" s="245" t="s">
        <v>151</v>
      </c>
      <c r="T652" s="245" t="s">
        <v>149</v>
      </c>
      <c r="U652" s="245" t="s">
        <v>149</v>
      </c>
      <c r="V652" s="245" t="s">
        <v>149</v>
      </c>
      <c r="W652" s="245" t="s">
        <v>149</v>
      </c>
      <c r="X652" s="245" t="s">
        <v>149</v>
      </c>
      <c r="AT652" s="245" t="s">
        <v>832</v>
      </c>
      <c r="BM652" s="244"/>
    </row>
    <row r="653" spans="1:65" s="245" customFormat="1" ht="13.8" x14ac:dyDescent="0.25">
      <c r="A653" s="245">
        <v>428645</v>
      </c>
      <c r="B653" s="245" t="s">
        <v>143</v>
      </c>
      <c r="D653" s="245" t="s">
        <v>153</v>
      </c>
      <c r="I653" s="245" t="s">
        <v>153</v>
      </c>
      <c r="P653" s="245" t="s">
        <v>149</v>
      </c>
      <c r="T653" s="245" t="s">
        <v>149</v>
      </c>
      <c r="U653" s="245" t="s">
        <v>149</v>
      </c>
      <c r="V653" s="245" t="s">
        <v>149</v>
      </c>
      <c r="W653" s="245" t="s">
        <v>149</v>
      </c>
      <c r="X653" s="245" t="s">
        <v>149</v>
      </c>
      <c r="AT653" s="245" t="s">
        <v>832</v>
      </c>
    </row>
    <row r="654" spans="1:65" s="245" customFormat="1" ht="13.8" x14ac:dyDescent="0.25">
      <c r="A654" s="245">
        <v>428647</v>
      </c>
      <c r="B654" s="245" t="s">
        <v>143</v>
      </c>
      <c r="I654" s="245" t="s">
        <v>151</v>
      </c>
      <c r="K654" s="245" t="s">
        <v>151</v>
      </c>
      <c r="L654" s="245" t="s">
        <v>151</v>
      </c>
      <c r="N654" s="245" t="s">
        <v>151</v>
      </c>
      <c r="O654" s="245" t="s">
        <v>151</v>
      </c>
      <c r="P654" s="245" t="s">
        <v>151</v>
      </c>
      <c r="Q654" s="245" t="s">
        <v>151</v>
      </c>
      <c r="R654" s="245" t="s">
        <v>151</v>
      </c>
      <c r="S654" s="245" t="s">
        <v>151</v>
      </c>
      <c r="T654" s="245" t="s">
        <v>149</v>
      </c>
      <c r="U654" s="245" t="s">
        <v>149</v>
      </c>
      <c r="V654" s="245" t="s">
        <v>149</v>
      </c>
      <c r="W654" s="245" t="s">
        <v>149</v>
      </c>
      <c r="X654" s="245" t="s">
        <v>149</v>
      </c>
      <c r="AT654" s="245" t="s">
        <v>832</v>
      </c>
      <c r="BM654" s="244"/>
    </row>
    <row r="655" spans="1:65" s="245" customFormat="1" ht="13.8" x14ac:dyDescent="0.25">
      <c r="A655" s="245">
        <v>428648</v>
      </c>
      <c r="B655" s="245" t="s">
        <v>143</v>
      </c>
      <c r="G655" s="245" t="s">
        <v>151</v>
      </c>
      <c r="I655" s="245" t="s">
        <v>151</v>
      </c>
      <c r="L655" s="245" t="s">
        <v>149</v>
      </c>
      <c r="M655" s="245" t="s">
        <v>151</v>
      </c>
      <c r="N655" s="245" t="s">
        <v>149</v>
      </c>
      <c r="O655" s="245" t="s">
        <v>149</v>
      </c>
      <c r="P655" s="245" t="s">
        <v>149</v>
      </c>
      <c r="Q655" s="245" t="s">
        <v>149</v>
      </c>
      <c r="R655" s="245" t="s">
        <v>149</v>
      </c>
      <c r="S655" s="245" t="s">
        <v>149</v>
      </c>
      <c r="T655" s="245" t="s">
        <v>149</v>
      </c>
      <c r="U655" s="245" t="s">
        <v>149</v>
      </c>
      <c r="V655" s="245" t="s">
        <v>149</v>
      </c>
      <c r="W655" s="245" t="s">
        <v>149</v>
      </c>
      <c r="X655" s="245" t="s">
        <v>149</v>
      </c>
      <c r="AT655" s="245" t="s">
        <v>832</v>
      </c>
      <c r="BM655" s="237"/>
    </row>
    <row r="656" spans="1:65" s="245" customFormat="1" ht="13.8" x14ac:dyDescent="0.25">
      <c r="A656" s="245">
        <v>428649</v>
      </c>
      <c r="B656" s="245" t="s">
        <v>143</v>
      </c>
      <c r="M656" s="245" t="s">
        <v>153</v>
      </c>
      <c r="N656" s="245" t="s">
        <v>151</v>
      </c>
      <c r="O656" s="245" t="s">
        <v>151</v>
      </c>
      <c r="P656" s="245" t="s">
        <v>151</v>
      </c>
      <c r="R656" s="245" t="s">
        <v>151</v>
      </c>
      <c r="T656" s="245" t="s">
        <v>149</v>
      </c>
      <c r="U656" s="245" t="s">
        <v>149</v>
      </c>
      <c r="V656" s="245" t="s">
        <v>149</v>
      </c>
      <c r="W656" s="245" t="s">
        <v>149</v>
      </c>
      <c r="X656" s="245" t="s">
        <v>149</v>
      </c>
      <c r="AT656" s="245" t="s">
        <v>832</v>
      </c>
    </row>
    <row r="657" spans="1:65" s="245" customFormat="1" ht="13.8" x14ac:dyDescent="0.25">
      <c r="A657" s="245">
        <v>428651</v>
      </c>
      <c r="B657" s="245" t="s">
        <v>143</v>
      </c>
      <c r="L657" s="245" t="s">
        <v>153</v>
      </c>
      <c r="O657" s="245" t="s">
        <v>151</v>
      </c>
      <c r="P657" s="245" t="s">
        <v>153</v>
      </c>
      <c r="Q657" s="245" t="s">
        <v>149</v>
      </c>
      <c r="R657" s="245" t="s">
        <v>149</v>
      </c>
      <c r="S657" s="245" t="s">
        <v>149</v>
      </c>
      <c r="V657" s="245" t="s">
        <v>151</v>
      </c>
      <c r="W657" s="245" t="s">
        <v>153</v>
      </c>
      <c r="AT657" s="245" t="s">
        <v>143</v>
      </c>
    </row>
    <row r="658" spans="1:65" s="245" customFormat="1" ht="13.8" x14ac:dyDescent="0.25">
      <c r="A658" s="245">
        <v>428654</v>
      </c>
      <c r="B658" s="245" t="s">
        <v>143</v>
      </c>
      <c r="G658" s="245" t="s">
        <v>149</v>
      </c>
      <c r="I658" s="245" t="s">
        <v>149</v>
      </c>
      <c r="J658" s="245" t="s">
        <v>151</v>
      </c>
      <c r="K658" s="245" t="s">
        <v>149</v>
      </c>
      <c r="L658" s="245" t="s">
        <v>151</v>
      </c>
      <c r="M658" s="245" t="s">
        <v>149</v>
      </c>
      <c r="N658" s="245" t="s">
        <v>149</v>
      </c>
      <c r="O658" s="245" t="s">
        <v>149</v>
      </c>
      <c r="R658" s="245" t="s">
        <v>149</v>
      </c>
      <c r="T658" s="245" t="s">
        <v>149</v>
      </c>
      <c r="V658" s="245" t="s">
        <v>149</v>
      </c>
      <c r="X658" s="245" t="s">
        <v>149</v>
      </c>
      <c r="AT658" s="245" t="s">
        <v>143</v>
      </c>
    </row>
    <row r="659" spans="1:65" s="245" customFormat="1" ht="13.8" x14ac:dyDescent="0.25">
      <c r="A659" s="245">
        <v>428658</v>
      </c>
      <c r="B659" s="245" t="s">
        <v>832</v>
      </c>
      <c r="D659" s="245" t="s">
        <v>153</v>
      </c>
      <c r="I659" s="245" t="s">
        <v>153</v>
      </c>
      <c r="K659" s="245" t="s">
        <v>153</v>
      </c>
      <c r="L659" s="245" t="s">
        <v>153</v>
      </c>
      <c r="N659" s="245" t="s">
        <v>149</v>
      </c>
      <c r="O659" s="245" t="s">
        <v>149</v>
      </c>
      <c r="P659" s="245" t="s">
        <v>149</v>
      </c>
      <c r="Q659" s="245" t="s">
        <v>149</v>
      </c>
      <c r="R659" s="245" t="s">
        <v>149</v>
      </c>
      <c r="S659" s="245" t="s">
        <v>149</v>
      </c>
      <c r="AT659" s="245" t="s">
        <v>111</v>
      </c>
    </row>
    <row r="660" spans="1:65" s="245" customFormat="1" ht="13.8" x14ac:dyDescent="0.25">
      <c r="A660" s="245">
        <v>428659</v>
      </c>
      <c r="B660" s="245" t="s">
        <v>143</v>
      </c>
      <c r="E660" s="245" t="s">
        <v>149</v>
      </c>
      <c r="K660" s="245" t="s">
        <v>149</v>
      </c>
      <c r="Q660" s="245" t="s">
        <v>149</v>
      </c>
      <c r="T660" s="245" t="s">
        <v>149</v>
      </c>
      <c r="U660" s="245" t="s">
        <v>149</v>
      </c>
      <c r="V660" s="245" t="s">
        <v>149</v>
      </c>
      <c r="W660" s="245" t="s">
        <v>149</v>
      </c>
      <c r="X660" s="245" t="s">
        <v>149</v>
      </c>
      <c r="AT660" s="245" t="s">
        <v>832</v>
      </c>
    </row>
    <row r="661" spans="1:65" s="245" customFormat="1" ht="13.8" x14ac:dyDescent="0.25">
      <c r="A661" s="245">
        <v>428660</v>
      </c>
      <c r="B661" s="245" t="s">
        <v>832</v>
      </c>
      <c r="D661" s="245" t="s">
        <v>153</v>
      </c>
      <c r="H661" s="245" t="s">
        <v>153</v>
      </c>
      <c r="L661" s="245" t="s">
        <v>153</v>
      </c>
      <c r="N661" s="245" t="s">
        <v>149</v>
      </c>
      <c r="O661" s="245" t="s">
        <v>149</v>
      </c>
      <c r="P661" s="245" t="s">
        <v>149</v>
      </c>
      <c r="Q661" s="245" t="s">
        <v>149</v>
      </c>
      <c r="R661" s="245" t="s">
        <v>149</v>
      </c>
      <c r="S661" s="245" t="s">
        <v>149</v>
      </c>
      <c r="AT661" s="245" t="s">
        <v>111</v>
      </c>
    </row>
    <row r="662" spans="1:65" s="245" customFormat="1" ht="13.8" x14ac:dyDescent="0.25">
      <c r="A662" s="245">
        <v>428661</v>
      </c>
      <c r="B662" s="245" t="s">
        <v>143</v>
      </c>
      <c r="I662" s="245" t="s">
        <v>149</v>
      </c>
      <c r="N662" s="245" t="s">
        <v>149</v>
      </c>
      <c r="O662" s="245" t="s">
        <v>149</v>
      </c>
      <c r="P662" s="245" t="s">
        <v>149</v>
      </c>
      <c r="R662" s="245" t="s">
        <v>151</v>
      </c>
      <c r="S662" s="245" t="s">
        <v>149</v>
      </c>
      <c r="T662" s="245" t="s">
        <v>149</v>
      </c>
      <c r="U662" s="245" t="s">
        <v>149</v>
      </c>
      <c r="V662" s="245" t="s">
        <v>149</v>
      </c>
      <c r="W662" s="245" t="s">
        <v>149</v>
      </c>
      <c r="X662" s="245" t="s">
        <v>149</v>
      </c>
      <c r="AT662" s="245" t="s">
        <v>832</v>
      </c>
    </row>
    <row r="663" spans="1:65" s="245" customFormat="1" ht="13.8" x14ac:dyDescent="0.25">
      <c r="A663" s="245">
        <v>428664</v>
      </c>
      <c r="B663" s="245" t="s">
        <v>143</v>
      </c>
      <c r="T663" s="245" t="s">
        <v>149</v>
      </c>
      <c r="U663" s="245" t="s">
        <v>149</v>
      </c>
      <c r="V663" s="245" t="s">
        <v>149</v>
      </c>
      <c r="W663" s="245" t="s">
        <v>149</v>
      </c>
      <c r="X663" s="245" t="s">
        <v>149</v>
      </c>
      <c r="AT663" s="245" t="s">
        <v>832</v>
      </c>
    </row>
    <row r="664" spans="1:65" s="245" customFormat="1" ht="13.8" x14ac:dyDescent="0.25">
      <c r="A664" s="245">
        <v>428666</v>
      </c>
      <c r="B664" s="245" t="s">
        <v>143</v>
      </c>
      <c r="I664" s="245" t="s">
        <v>153</v>
      </c>
      <c r="L664" s="245" t="s">
        <v>151</v>
      </c>
      <c r="M664" s="245" t="s">
        <v>151</v>
      </c>
      <c r="N664" s="245" t="s">
        <v>153</v>
      </c>
      <c r="O664" s="245" t="s">
        <v>153</v>
      </c>
      <c r="P664" s="245" t="s">
        <v>151</v>
      </c>
      <c r="R664" s="245" t="s">
        <v>149</v>
      </c>
      <c r="S664" s="245" t="s">
        <v>151</v>
      </c>
      <c r="U664" s="245" t="s">
        <v>151</v>
      </c>
      <c r="V664" s="245" t="s">
        <v>151</v>
      </c>
      <c r="X664" s="245" t="s">
        <v>151</v>
      </c>
      <c r="AT664" s="245" t="s">
        <v>143</v>
      </c>
    </row>
    <row r="665" spans="1:65" s="245" customFormat="1" ht="13.8" x14ac:dyDescent="0.25">
      <c r="A665" s="245">
        <v>428670</v>
      </c>
      <c r="B665" s="245" t="s">
        <v>143</v>
      </c>
      <c r="C665" s="245" t="s">
        <v>153</v>
      </c>
      <c r="E665" s="245" t="s">
        <v>153</v>
      </c>
      <c r="I665" s="245" t="s">
        <v>149</v>
      </c>
      <c r="L665" s="245" t="s">
        <v>149</v>
      </c>
      <c r="N665" s="245" t="s">
        <v>149</v>
      </c>
      <c r="O665" s="245" t="s">
        <v>149</v>
      </c>
      <c r="P665" s="245" t="s">
        <v>149</v>
      </c>
      <c r="Q665" s="245" t="s">
        <v>149</v>
      </c>
      <c r="R665" s="245" t="s">
        <v>149</v>
      </c>
      <c r="S665" s="245" t="s">
        <v>149</v>
      </c>
      <c r="T665" s="245" t="s">
        <v>149</v>
      </c>
      <c r="U665" s="245" t="s">
        <v>149</v>
      </c>
      <c r="V665" s="245" t="s">
        <v>149</v>
      </c>
      <c r="W665" s="245" t="s">
        <v>149</v>
      </c>
      <c r="X665" s="245" t="s">
        <v>149</v>
      </c>
      <c r="AT665" s="245" t="s">
        <v>832</v>
      </c>
      <c r="BM665" s="237"/>
    </row>
    <row r="666" spans="1:65" s="245" customFormat="1" ht="13.8" x14ac:dyDescent="0.25">
      <c r="A666" s="245">
        <v>428674</v>
      </c>
      <c r="B666" s="245" t="s">
        <v>143</v>
      </c>
      <c r="I666" s="245" t="s">
        <v>151</v>
      </c>
      <c r="T666" s="245" t="s">
        <v>149</v>
      </c>
      <c r="U666" s="245" t="s">
        <v>149</v>
      </c>
      <c r="V666" s="245" t="s">
        <v>149</v>
      </c>
      <c r="W666" s="245" t="s">
        <v>149</v>
      </c>
      <c r="X666" s="245" t="s">
        <v>149</v>
      </c>
      <c r="AT666" s="245" t="s">
        <v>832</v>
      </c>
    </row>
    <row r="667" spans="1:65" s="245" customFormat="1" ht="13.8" x14ac:dyDescent="0.25">
      <c r="A667" s="245">
        <v>428675</v>
      </c>
      <c r="B667" s="245" t="s">
        <v>143</v>
      </c>
      <c r="P667" s="245" t="s">
        <v>151</v>
      </c>
      <c r="R667" s="245" t="s">
        <v>151</v>
      </c>
      <c r="S667" s="245" t="s">
        <v>151</v>
      </c>
      <c r="T667" s="245" t="s">
        <v>149</v>
      </c>
      <c r="U667" s="245" t="s">
        <v>149</v>
      </c>
      <c r="V667" s="245" t="s">
        <v>149</v>
      </c>
      <c r="W667" s="245" t="s">
        <v>149</v>
      </c>
      <c r="X667" s="245" t="s">
        <v>149</v>
      </c>
      <c r="AT667" s="245" t="s">
        <v>832</v>
      </c>
    </row>
    <row r="668" spans="1:65" s="245" customFormat="1" ht="13.8" x14ac:dyDescent="0.25">
      <c r="A668" s="245">
        <v>428679</v>
      </c>
      <c r="B668" s="245" t="s">
        <v>143</v>
      </c>
      <c r="T668" s="245" t="s">
        <v>149</v>
      </c>
      <c r="U668" s="245" t="s">
        <v>149</v>
      </c>
      <c r="V668" s="245" t="s">
        <v>149</v>
      </c>
      <c r="W668" s="245" t="s">
        <v>149</v>
      </c>
      <c r="X668" s="245" t="s">
        <v>149</v>
      </c>
      <c r="AT668" s="245" t="s">
        <v>832</v>
      </c>
    </row>
    <row r="669" spans="1:65" s="245" customFormat="1" ht="13.8" x14ac:dyDescent="0.25">
      <c r="A669" s="245">
        <v>428680</v>
      </c>
      <c r="B669" s="245" t="s">
        <v>143</v>
      </c>
      <c r="I669" s="245" t="s">
        <v>153</v>
      </c>
      <c r="M669" s="245" t="s">
        <v>153</v>
      </c>
      <c r="Q669" s="245" t="s">
        <v>151</v>
      </c>
      <c r="R669" s="245" t="s">
        <v>153</v>
      </c>
      <c r="V669" s="245" t="s">
        <v>151</v>
      </c>
      <c r="W669" s="245" t="s">
        <v>151</v>
      </c>
      <c r="AT669" s="245" t="s">
        <v>143</v>
      </c>
    </row>
    <row r="670" spans="1:65" s="245" customFormat="1" ht="13.8" x14ac:dyDescent="0.25">
      <c r="A670" s="245">
        <v>428682</v>
      </c>
      <c r="B670" s="245" t="s">
        <v>143</v>
      </c>
      <c r="T670" s="245" t="s">
        <v>149</v>
      </c>
      <c r="U670" s="245" t="s">
        <v>149</v>
      </c>
      <c r="V670" s="245" t="s">
        <v>149</v>
      </c>
      <c r="W670" s="245" t="s">
        <v>149</v>
      </c>
      <c r="X670" s="245" t="s">
        <v>149</v>
      </c>
      <c r="AT670" s="245" t="s">
        <v>832</v>
      </c>
    </row>
    <row r="671" spans="1:65" s="245" customFormat="1" ht="13.8" x14ac:dyDescent="0.25">
      <c r="A671" s="245">
        <v>428683</v>
      </c>
      <c r="B671" s="245" t="s">
        <v>143</v>
      </c>
      <c r="G671" s="245" t="s">
        <v>151</v>
      </c>
      <c r="I671" s="245" t="s">
        <v>149</v>
      </c>
      <c r="J671" s="245" t="s">
        <v>151</v>
      </c>
      <c r="K671" s="245" t="s">
        <v>149</v>
      </c>
      <c r="L671" s="245" t="s">
        <v>149</v>
      </c>
      <c r="M671" s="245" t="s">
        <v>151</v>
      </c>
      <c r="N671" s="245" t="s">
        <v>151</v>
      </c>
      <c r="P671" s="245" t="s">
        <v>151</v>
      </c>
      <c r="R671" s="245" t="s">
        <v>151</v>
      </c>
      <c r="T671" s="245" t="s">
        <v>151</v>
      </c>
      <c r="V671" s="245" t="s">
        <v>151</v>
      </c>
      <c r="AT671" s="245" t="s">
        <v>143</v>
      </c>
    </row>
    <row r="672" spans="1:65" s="245" customFormat="1" ht="13.8" x14ac:dyDescent="0.25">
      <c r="A672" s="245">
        <v>428689</v>
      </c>
      <c r="B672" s="245" t="s">
        <v>143</v>
      </c>
      <c r="E672" s="245" t="s">
        <v>149</v>
      </c>
      <c r="J672" s="245" t="s">
        <v>149</v>
      </c>
      <c r="K672" s="245" t="s">
        <v>149</v>
      </c>
      <c r="L672" s="245" t="s">
        <v>149</v>
      </c>
      <c r="P672" s="245" t="s">
        <v>149</v>
      </c>
      <c r="Q672" s="245" t="s">
        <v>149</v>
      </c>
      <c r="R672" s="245" t="s">
        <v>149</v>
      </c>
      <c r="T672" s="245" t="s">
        <v>149</v>
      </c>
      <c r="U672" s="245" t="s">
        <v>149</v>
      </c>
      <c r="V672" s="245" t="s">
        <v>149</v>
      </c>
      <c r="W672" s="245" t="s">
        <v>149</v>
      </c>
      <c r="X672" s="245" t="s">
        <v>149</v>
      </c>
      <c r="AT672" s="245" t="s">
        <v>832</v>
      </c>
    </row>
    <row r="673" spans="1:65" s="245" customFormat="1" ht="13.8" x14ac:dyDescent="0.25">
      <c r="A673" s="245">
        <v>428691</v>
      </c>
      <c r="B673" s="245" t="s">
        <v>143</v>
      </c>
      <c r="G673" s="245" t="s">
        <v>153</v>
      </c>
      <c r="J673" s="245" t="s">
        <v>153</v>
      </c>
      <c r="L673" s="245" t="s">
        <v>151</v>
      </c>
      <c r="N673" s="245" t="s">
        <v>153</v>
      </c>
      <c r="O673" s="245" t="s">
        <v>153</v>
      </c>
      <c r="P673" s="245" t="s">
        <v>149</v>
      </c>
      <c r="Q673" s="245" t="s">
        <v>151</v>
      </c>
      <c r="R673" s="245" t="s">
        <v>149</v>
      </c>
      <c r="S673" s="245" t="s">
        <v>151</v>
      </c>
      <c r="T673" s="245" t="s">
        <v>149</v>
      </c>
      <c r="U673" s="245" t="s">
        <v>149</v>
      </c>
      <c r="V673" s="245" t="s">
        <v>149</v>
      </c>
      <c r="X673" s="245" t="s">
        <v>151</v>
      </c>
      <c r="AT673" s="245" t="s">
        <v>143</v>
      </c>
    </row>
    <row r="674" spans="1:65" s="245" customFormat="1" ht="13.8" x14ac:dyDescent="0.25">
      <c r="A674" s="245">
        <v>428693</v>
      </c>
      <c r="B674" s="245" t="s">
        <v>143</v>
      </c>
      <c r="R674" s="245" t="s">
        <v>149</v>
      </c>
      <c r="S674" s="245" t="s">
        <v>149</v>
      </c>
      <c r="T674" s="245" t="s">
        <v>149</v>
      </c>
      <c r="U674" s="245" t="s">
        <v>149</v>
      </c>
      <c r="V674" s="245" t="s">
        <v>149</v>
      </c>
      <c r="W674" s="245" t="s">
        <v>149</v>
      </c>
      <c r="X674" s="245" t="s">
        <v>149</v>
      </c>
      <c r="AT674" s="245" t="s">
        <v>832</v>
      </c>
    </row>
    <row r="675" spans="1:65" s="245" customFormat="1" ht="13.8" x14ac:dyDescent="0.25">
      <c r="A675" s="245">
        <v>428696</v>
      </c>
      <c r="B675" s="245" t="s">
        <v>832</v>
      </c>
      <c r="I675" s="245" t="s">
        <v>149</v>
      </c>
      <c r="J675" s="245" t="s">
        <v>149</v>
      </c>
      <c r="L675" s="245" t="s">
        <v>149</v>
      </c>
      <c r="M675" s="245" t="s">
        <v>149</v>
      </c>
      <c r="N675" s="245" t="s">
        <v>149</v>
      </c>
      <c r="O675" s="245" t="s">
        <v>149</v>
      </c>
      <c r="P675" s="245" t="s">
        <v>149</v>
      </c>
      <c r="Q675" s="245" t="s">
        <v>149</v>
      </c>
      <c r="R675" s="245" t="s">
        <v>149</v>
      </c>
      <c r="S675" s="245" t="s">
        <v>149</v>
      </c>
      <c r="AT675" s="245" t="s">
        <v>111</v>
      </c>
    </row>
    <row r="676" spans="1:65" s="245" customFormat="1" ht="13.8" x14ac:dyDescent="0.25">
      <c r="A676" s="245">
        <v>428697</v>
      </c>
      <c r="B676" s="245" t="s">
        <v>143</v>
      </c>
      <c r="T676" s="245" t="s">
        <v>149</v>
      </c>
      <c r="U676" s="245" t="s">
        <v>149</v>
      </c>
      <c r="V676" s="245" t="s">
        <v>149</v>
      </c>
      <c r="W676" s="245" t="s">
        <v>149</v>
      </c>
      <c r="X676" s="245" t="s">
        <v>149</v>
      </c>
      <c r="AT676" s="245" t="s">
        <v>832</v>
      </c>
    </row>
    <row r="677" spans="1:65" s="245" customFormat="1" ht="13.8" x14ac:dyDescent="0.25">
      <c r="A677" s="245">
        <v>428698</v>
      </c>
      <c r="B677" s="245" t="s">
        <v>143</v>
      </c>
      <c r="T677" s="245" t="s">
        <v>149</v>
      </c>
      <c r="U677" s="245" t="s">
        <v>149</v>
      </c>
      <c r="V677" s="245" t="s">
        <v>149</v>
      </c>
      <c r="W677" s="245" t="s">
        <v>149</v>
      </c>
      <c r="X677" s="245" t="s">
        <v>149</v>
      </c>
      <c r="AT677" s="245" t="s">
        <v>832</v>
      </c>
    </row>
    <row r="678" spans="1:65" s="245" customFormat="1" ht="13.8" x14ac:dyDescent="0.25">
      <c r="A678" s="245">
        <v>428700</v>
      </c>
      <c r="B678" s="245" t="s">
        <v>143</v>
      </c>
      <c r="H678" s="245" t="s">
        <v>149</v>
      </c>
      <c r="M678" s="245" t="s">
        <v>149</v>
      </c>
      <c r="N678" s="245" t="s">
        <v>149</v>
      </c>
      <c r="O678" s="245" t="s">
        <v>149</v>
      </c>
      <c r="P678" s="245" t="s">
        <v>149</v>
      </c>
      <c r="Q678" s="245" t="s">
        <v>149</v>
      </c>
      <c r="R678" s="245" t="s">
        <v>149</v>
      </c>
      <c r="S678" s="245" t="s">
        <v>149</v>
      </c>
      <c r="T678" s="245" t="s">
        <v>149</v>
      </c>
      <c r="U678" s="245" t="s">
        <v>149</v>
      </c>
      <c r="V678" s="245" t="s">
        <v>149</v>
      </c>
      <c r="W678" s="245" t="s">
        <v>149</v>
      </c>
      <c r="X678" s="245" t="s">
        <v>149</v>
      </c>
      <c r="AT678" s="245" t="s">
        <v>832</v>
      </c>
    </row>
    <row r="679" spans="1:65" s="245" customFormat="1" ht="13.8" x14ac:dyDescent="0.25">
      <c r="A679" s="245">
        <v>428704</v>
      </c>
      <c r="B679" s="245" t="s">
        <v>143</v>
      </c>
      <c r="G679" s="245" t="s">
        <v>153</v>
      </c>
      <c r="I679" s="245" t="s">
        <v>151</v>
      </c>
      <c r="L679" s="245" t="s">
        <v>151</v>
      </c>
      <c r="N679" s="245" t="s">
        <v>151</v>
      </c>
      <c r="O679" s="245" t="s">
        <v>151</v>
      </c>
      <c r="P679" s="245" t="s">
        <v>151</v>
      </c>
      <c r="Q679" s="245" t="s">
        <v>151</v>
      </c>
      <c r="R679" s="245" t="s">
        <v>149</v>
      </c>
      <c r="S679" s="245" t="s">
        <v>151</v>
      </c>
      <c r="T679" s="245" t="s">
        <v>149</v>
      </c>
      <c r="U679" s="245" t="s">
        <v>149</v>
      </c>
      <c r="V679" s="245" t="s">
        <v>149</v>
      </c>
      <c r="W679" s="245" t="s">
        <v>149</v>
      </c>
      <c r="X679" s="245" t="s">
        <v>149</v>
      </c>
      <c r="AT679" s="245" t="s">
        <v>832</v>
      </c>
      <c r="BM679" s="244"/>
    </row>
    <row r="680" spans="1:65" s="245" customFormat="1" ht="13.8" x14ac:dyDescent="0.25">
      <c r="A680" s="245">
        <v>428705</v>
      </c>
      <c r="B680" s="245" t="s">
        <v>143</v>
      </c>
      <c r="D680" s="245" t="s">
        <v>153</v>
      </c>
      <c r="P680" s="245" t="s">
        <v>151</v>
      </c>
      <c r="T680" s="245" t="s">
        <v>149</v>
      </c>
      <c r="U680" s="245" t="s">
        <v>149</v>
      </c>
      <c r="V680" s="245" t="s">
        <v>149</v>
      </c>
      <c r="W680" s="245" t="s">
        <v>149</v>
      </c>
      <c r="X680" s="245" t="s">
        <v>149</v>
      </c>
      <c r="AT680" s="245" t="s">
        <v>832</v>
      </c>
    </row>
    <row r="681" spans="1:65" s="245" customFormat="1" ht="13.8" x14ac:dyDescent="0.25">
      <c r="A681" s="245">
        <v>428707</v>
      </c>
      <c r="B681" s="245" t="s">
        <v>143</v>
      </c>
      <c r="Q681" s="245" t="s">
        <v>151</v>
      </c>
      <c r="T681" s="245" t="s">
        <v>149</v>
      </c>
      <c r="U681" s="245" t="s">
        <v>149</v>
      </c>
      <c r="V681" s="245" t="s">
        <v>149</v>
      </c>
      <c r="W681" s="245" t="s">
        <v>149</v>
      </c>
      <c r="X681" s="245" t="s">
        <v>149</v>
      </c>
      <c r="AT681" s="245" t="s">
        <v>832</v>
      </c>
    </row>
    <row r="682" spans="1:65" ht="18" customHeight="1" x14ac:dyDescent="0.25">
      <c r="A682" s="255">
        <v>428708</v>
      </c>
      <c r="B682" s="255" t="s">
        <v>143</v>
      </c>
      <c r="C682" s="245"/>
      <c r="D682" s="245"/>
      <c r="E682" s="245"/>
      <c r="F682" s="245"/>
      <c r="G682" s="245"/>
      <c r="H682" s="245"/>
      <c r="I682" s="245"/>
      <c r="J682" s="245" t="s">
        <v>1632</v>
      </c>
      <c r="K682" s="245" t="s">
        <v>1632</v>
      </c>
      <c r="L682" s="245" t="s">
        <v>1632</v>
      </c>
      <c r="M682" s="245"/>
      <c r="N682" s="245"/>
      <c r="O682" s="245" t="s">
        <v>1632</v>
      </c>
      <c r="P682" s="245" t="s">
        <v>1632</v>
      </c>
      <c r="Q682" s="245" t="s">
        <v>1632</v>
      </c>
      <c r="R682" s="245"/>
      <c r="S682" s="245"/>
      <c r="T682" s="245" t="s">
        <v>1632</v>
      </c>
      <c r="U682" s="245" t="s">
        <v>1632</v>
      </c>
      <c r="V682" s="245" t="s">
        <v>1632</v>
      </c>
      <c r="W682" s="245"/>
      <c r="X682" s="245" t="s">
        <v>1632</v>
      </c>
      <c r="Y682" s="245"/>
      <c r="Z682" s="245"/>
      <c r="AA682" s="245"/>
      <c r="AB682" s="245"/>
      <c r="AC682" s="245"/>
      <c r="AD682" s="245"/>
      <c r="AE682" s="245"/>
      <c r="AF682" s="245"/>
      <c r="AG682" s="245"/>
      <c r="AH682" s="245"/>
      <c r="AI682" s="245"/>
      <c r="AJ682" s="245"/>
      <c r="AK682" s="245"/>
      <c r="AL682" s="245"/>
      <c r="AM682" s="245"/>
      <c r="AN682" s="245"/>
      <c r="AO682" s="245"/>
      <c r="AP682" s="245"/>
      <c r="AQ682" s="245"/>
      <c r="AR682" s="245"/>
      <c r="AS682" s="245" t="s">
        <v>730</v>
      </c>
      <c r="AT682" s="245" t="s">
        <v>143</v>
      </c>
      <c r="AU682" s="245"/>
      <c r="AV682" s="245"/>
      <c r="AW682" s="245"/>
      <c r="AX682" s="245"/>
      <c r="AY682" s="245"/>
      <c r="AZ682" s="245"/>
      <c r="BA682" s="245"/>
      <c r="BB682" s="245"/>
      <c r="BC682" s="245"/>
      <c r="BD682" s="245"/>
      <c r="BE682" s="245"/>
      <c r="BF682" s="245"/>
      <c r="BG682" s="245"/>
      <c r="BH682" s="245"/>
      <c r="BI682" s="245"/>
      <c r="BJ682" s="245"/>
      <c r="BK682" s="245"/>
      <c r="BL682" s="245"/>
      <c r="BM682" s="245"/>
    </row>
    <row r="683" spans="1:65" ht="18" customHeight="1" x14ac:dyDescent="0.25">
      <c r="A683" s="255">
        <v>428712</v>
      </c>
      <c r="B683" s="255" t="s">
        <v>832</v>
      </c>
      <c r="C683" s="245"/>
      <c r="D683" s="245"/>
      <c r="E683" s="245" t="s">
        <v>153</v>
      </c>
      <c r="F683" s="245"/>
      <c r="G683" s="245" t="s">
        <v>153</v>
      </c>
      <c r="H683" s="245"/>
      <c r="I683" s="245" t="s">
        <v>153</v>
      </c>
      <c r="J683" s="245"/>
      <c r="K683" s="245"/>
      <c r="L683" s="245" t="s">
        <v>151</v>
      </c>
      <c r="M683" s="245"/>
      <c r="N683" s="245" t="s">
        <v>149</v>
      </c>
      <c r="O683" s="245" t="s">
        <v>149</v>
      </c>
      <c r="P683" s="245" t="s">
        <v>149</v>
      </c>
      <c r="Q683" s="245" t="s">
        <v>149</v>
      </c>
      <c r="R683" s="245" t="s">
        <v>149</v>
      </c>
      <c r="S683" s="245" t="s">
        <v>149</v>
      </c>
      <c r="T683" s="245"/>
      <c r="U683" s="245"/>
      <c r="V683" s="245"/>
      <c r="W683" s="245"/>
      <c r="X683" s="245"/>
      <c r="Y683" s="245"/>
      <c r="Z683" s="245"/>
      <c r="AA683" s="245"/>
      <c r="AB683" s="245"/>
      <c r="AC683" s="245"/>
      <c r="AD683" s="245"/>
      <c r="AE683" s="245"/>
      <c r="AF683" s="245"/>
      <c r="AG683" s="245"/>
      <c r="AH683" s="245"/>
      <c r="AI683" s="245"/>
      <c r="AJ683" s="245"/>
      <c r="AK683" s="245"/>
      <c r="AL683" s="245"/>
      <c r="AM683" s="245"/>
      <c r="AN683" s="245"/>
      <c r="AO683" s="245"/>
      <c r="AP683" s="245"/>
      <c r="AQ683" s="245"/>
      <c r="AR683" s="245"/>
      <c r="AS683" s="245"/>
      <c r="AT683" s="245" t="s">
        <v>111</v>
      </c>
      <c r="AU683" s="245"/>
      <c r="AV683" s="245"/>
      <c r="AW683" s="245"/>
      <c r="AX683" s="245"/>
      <c r="AY683" s="245"/>
      <c r="AZ683" s="245"/>
      <c r="BA683" s="245"/>
      <c r="BB683" s="245"/>
      <c r="BC683" s="245"/>
      <c r="BD683" s="245"/>
      <c r="BE683" s="245"/>
      <c r="BF683" s="245"/>
      <c r="BG683" s="245"/>
      <c r="BH683" s="245"/>
      <c r="BI683" s="245"/>
      <c r="BJ683" s="245"/>
      <c r="BK683" s="245"/>
      <c r="BL683" s="245"/>
      <c r="BM683" s="245"/>
    </row>
    <row r="684" spans="1:65" ht="18" customHeight="1" x14ac:dyDescent="0.25">
      <c r="A684" s="255">
        <v>428714</v>
      </c>
      <c r="B684" s="255" t="s">
        <v>143</v>
      </c>
      <c r="C684" s="245"/>
      <c r="D684" s="245" t="s">
        <v>153</v>
      </c>
      <c r="E684" s="245"/>
      <c r="F684" s="245"/>
      <c r="G684" s="245"/>
      <c r="H684" s="245"/>
      <c r="I684" s="245" t="s">
        <v>153</v>
      </c>
      <c r="J684" s="245"/>
      <c r="K684" s="245" t="s">
        <v>153</v>
      </c>
      <c r="L684" s="245" t="s">
        <v>151</v>
      </c>
      <c r="M684" s="245"/>
      <c r="N684" s="245"/>
      <c r="O684" s="245" t="s">
        <v>149</v>
      </c>
      <c r="P684" s="245"/>
      <c r="Q684" s="245"/>
      <c r="R684" s="245" t="s">
        <v>149</v>
      </c>
      <c r="S684" s="245"/>
      <c r="T684" s="245"/>
      <c r="U684" s="245" t="s">
        <v>149</v>
      </c>
      <c r="V684" s="245" t="s">
        <v>149</v>
      </c>
      <c r="W684" s="245" t="s">
        <v>149</v>
      </c>
      <c r="X684" s="245"/>
      <c r="Y684" s="245"/>
      <c r="Z684" s="245"/>
      <c r="AA684" s="245"/>
      <c r="AB684" s="245"/>
      <c r="AC684" s="245"/>
      <c r="AD684" s="245"/>
      <c r="AE684" s="245"/>
      <c r="AF684" s="245"/>
      <c r="AG684" s="245"/>
      <c r="AH684" s="245"/>
      <c r="AI684" s="245"/>
      <c r="AJ684" s="245"/>
      <c r="AK684" s="245"/>
      <c r="AL684" s="245"/>
      <c r="AM684" s="245"/>
      <c r="AN684" s="245"/>
      <c r="AO684" s="245"/>
      <c r="AP684" s="245"/>
      <c r="AQ684" s="245"/>
      <c r="AR684" s="245"/>
      <c r="AS684" s="245"/>
      <c r="AT684" s="245" t="s">
        <v>832</v>
      </c>
      <c r="AU684" s="245"/>
      <c r="AV684" s="245"/>
      <c r="AW684" s="245"/>
      <c r="AX684" s="245"/>
      <c r="AY684" s="245"/>
      <c r="AZ684" s="245"/>
      <c r="BA684" s="245"/>
      <c r="BB684" s="245"/>
      <c r="BC684" s="245"/>
      <c r="BD684" s="245"/>
      <c r="BE684" s="245"/>
      <c r="BF684" s="245"/>
      <c r="BG684" s="245"/>
      <c r="BH684" s="245"/>
      <c r="BI684" s="245"/>
      <c r="BJ684" s="245"/>
      <c r="BK684" s="245"/>
      <c r="BL684" s="245"/>
      <c r="BM684" s="245"/>
    </row>
    <row r="685" spans="1:65" ht="18" customHeight="1" x14ac:dyDescent="0.25">
      <c r="A685" s="255">
        <v>428716</v>
      </c>
      <c r="B685" s="255" t="s">
        <v>143</v>
      </c>
      <c r="C685" s="245"/>
      <c r="D685" s="245"/>
      <c r="E685" s="245"/>
      <c r="F685" s="245"/>
      <c r="G685" s="245" t="s">
        <v>153</v>
      </c>
      <c r="H685" s="245" t="s">
        <v>151</v>
      </c>
      <c r="I685" s="245"/>
      <c r="J685" s="245" t="s">
        <v>153</v>
      </c>
      <c r="K685" s="245"/>
      <c r="L685" s="245" t="s">
        <v>149</v>
      </c>
      <c r="M685" s="245" t="s">
        <v>149</v>
      </c>
      <c r="N685" s="245" t="s">
        <v>149</v>
      </c>
      <c r="O685" s="245" t="s">
        <v>149</v>
      </c>
      <c r="P685" s="245" t="s">
        <v>149</v>
      </c>
      <c r="Q685" s="245"/>
      <c r="R685" s="245" t="s">
        <v>149</v>
      </c>
      <c r="S685" s="245" t="s">
        <v>149</v>
      </c>
      <c r="T685" s="245" t="s">
        <v>149</v>
      </c>
      <c r="U685" s="245" t="s">
        <v>149</v>
      </c>
      <c r="V685" s="245" t="s">
        <v>149</v>
      </c>
      <c r="W685" s="245"/>
      <c r="X685" s="245" t="s">
        <v>151</v>
      </c>
      <c r="Y685" s="245"/>
      <c r="Z685" s="245"/>
      <c r="AA685" s="245"/>
      <c r="AB685" s="245"/>
      <c r="AC685" s="245"/>
      <c r="AD685" s="245"/>
      <c r="AE685" s="245"/>
      <c r="AF685" s="245"/>
      <c r="AG685" s="245"/>
      <c r="AH685" s="245"/>
      <c r="AI685" s="245"/>
      <c r="AJ685" s="245"/>
      <c r="AK685" s="245"/>
      <c r="AL685" s="245"/>
      <c r="AM685" s="245"/>
      <c r="AN685" s="245"/>
      <c r="AO685" s="245"/>
      <c r="AP685" s="245"/>
      <c r="AQ685" s="245"/>
      <c r="AR685" s="245"/>
      <c r="AS685" s="245"/>
      <c r="AT685" s="245" t="s">
        <v>111</v>
      </c>
      <c r="AU685" s="245"/>
      <c r="AV685" s="245"/>
      <c r="AW685" s="245"/>
      <c r="AX685" s="245"/>
      <c r="AY685" s="245"/>
      <c r="AZ685" s="245"/>
      <c r="BA685" s="245"/>
      <c r="BB685" s="245"/>
      <c r="BC685" s="245"/>
      <c r="BD685" s="245"/>
      <c r="BE685" s="245"/>
      <c r="BF685" s="245"/>
      <c r="BG685" s="245"/>
      <c r="BH685" s="245"/>
      <c r="BI685" s="245"/>
      <c r="BJ685" s="245"/>
      <c r="BK685" s="245"/>
      <c r="BL685" s="245"/>
    </row>
    <row r="686" spans="1:65" ht="18" customHeight="1" x14ac:dyDescent="0.25">
      <c r="A686" s="255">
        <v>428717</v>
      </c>
      <c r="B686" s="255" t="s">
        <v>832</v>
      </c>
      <c r="C686" s="245"/>
      <c r="D686" s="245" t="s">
        <v>153</v>
      </c>
      <c r="E686" s="245"/>
      <c r="F686" s="245"/>
      <c r="G686" s="245" t="s">
        <v>151</v>
      </c>
      <c r="H686" s="245"/>
      <c r="I686" s="245"/>
      <c r="J686" s="245"/>
      <c r="K686" s="245"/>
      <c r="L686" s="245" t="s">
        <v>149</v>
      </c>
      <c r="M686" s="245" t="s">
        <v>153</v>
      </c>
      <c r="N686" s="245" t="s">
        <v>149</v>
      </c>
      <c r="O686" s="245" t="s">
        <v>149</v>
      </c>
      <c r="P686" s="245" t="s">
        <v>149</v>
      </c>
      <c r="Q686" s="245"/>
      <c r="R686" s="245" t="s">
        <v>149</v>
      </c>
      <c r="S686" s="245"/>
      <c r="T686" s="245"/>
      <c r="U686" s="245"/>
      <c r="V686" s="245"/>
      <c r="W686" s="245"/>
      <c r="X686" s="245"/>
      <c r="Y686" s="245"/>
      <c r="Z686" s="245"/>
      <c r="AA686" s="245"/>
      <c r="AB686" s="245"/>
      <c r="AC686" s="245"/>
      <c r="AD686" s="245"/>
      <c r="AE686" s="245"/>
      <c r="AF686" s="245"/>
      <c r="AG686" s="245"/>
      <c r="AH686" s="245"/>
      <c r="AI686" s="245"/>
      <c r="AJ686" s="245"/>
      <c r="AK686" s="245"/>
      <c r="AL686" s="245"/>
      <c r="AM686" s="245"/>
      <c r="AN686" s="245"/>
      <c r="AO686" s="245"/>
      <c r="AP686" s="245"/>
      <c r="AQ686" s="245"/>
      <c r="AR686" s="245"/>
      <c r="AS686" s="245"/>
      <c r="AT686" s="245" t="s">
        <v>111</v>
      </c>
      <c r="AU686" s="245"/>
      <c r="AV686" s="245"/>
      <c r="AW686" s="245"/>
      <c r="AX686" s="245"/>
      <c r="AY686" s="245"/>
      <c r="AZ686" s="245"/>
      <c r="BA686" s="245"/>
      <c r="BB686" s="245"/>
      <c r="BC686" s="245"/>
      <c r="BD686" s="245"/>
      <c r="BE686" s="245"/>
      <c r="BF686" s="245"/>
      <c r="BG686" s="245"/>
      <c r="BH686" s="245"/>
      <c r="BI686" s="245"/>
      <c r="BJ686" s="245"/>
      <c r="BK686" s="245"/>
      <c r="BL686" s="245"/>
      <c r="BM686" s="245"/>
    </row>
    <row r="687" spans="1:65" ht="18" customHeight="1" x14ac:dyDescent="0.25">
      <c r="A687" s="255">
        <v>428724</v>
      </c>
      <c r="B687" s="255" t="s">
        <v>832</v>
      </c>
      <c r="C687" s="245"/>
      <c r="D687" s="245"/>
      <c r="E687" s="245"/>
      <c r="F687" s="245"/>
      <c r="G687" s="245"/>
      <c r="H687" s="245" t="s">
        <v>151</v>
      </c>
      <c r="I687" s="245"/>
      <c r="J687" s="245"/>
      <c r="K687" s="245"/>
      <c r="L687" s="245" t="s">
        <v>149</v>
      </c>
      <c r="M687" s="245"/>
      <c r="N687" s="245" t="s">
        <v>149</v>
      </c>
      <c r="O687" s="245" t="s">
        <v>149</v>
      </c>
      <c r="P687" s="245" t="s">
        <v>149</v>
      </c>
      <c r="Q687" s="245"/>
      <c r="R687" s="245" t="s">
        <v>149</v>
      </c>
      <c r="S687" s="245" t="s">
        <v>149</v>
      </c>
      <c r="T687" s="245"/>
      <c r="U687" s="245"/>
      <c r="V687" s="245"/>
      <c r="W687" s="245"/>
      <c r="X687" s="245"/>
      <c r="Y687" s="245"/>
      <c r="Z687" s="245"/>
      <c r="AA687" s="245"/>
      <c r="AB687" s="245"/>
      <c r="AC687" s="245"/>
      <c r="AD687" s="245"/>
      <c r="AE687" s="245"/>
      <c r="AF687" s="245"/>
      <c r="AG687" s="245"/>
      <c r="AH687" s="245"/>
      <c r="AI687" s="245"/>
      <c r="AJ687" s="245"/>
      <c r="AK687" s="245"/>
      <c r="AL687" s="245"/>
      <c r="AM687" s="245"/>
      <c r="AN687" s="245"/>
      <c r="AO687" s="245"/>
      <c r="AP687" s="245"/>
      <c r="AQ687" s="245"/>
      <c r="AR687" s="245"/>
      <c r="AS687" s="245"/>
      <c r="AT687" s="245"/>
      <c r="AU687" s="245"/>
      <c r="AV687" s="245"/>
      <c r="AW687" s="245"/>
      <c r="AX687" s="245"/>
      <c r="AY687" s="245"/>
      <c r="AZ687" s="245"/>
      <c r="BA687" s="245"/>
      <c r="BB687" s="245"/>
      <c r="BC687" s="245"/>
      <c r="BD687" s="245"/>
      <c r="BE687" s="245"/>
      <c r="BF687" s="245"/>
      <c r="BG687" s="245"/>
      <c r="BH687" s="245"/>
      <c r="BI687" s="245"/>
      <c r="BJ687" s="245"/>
      <c r="BK687" s="245"/>
      <c r="BL687" s="245"/>
      <c r="BM687" s="245"/>
    </row>
    <row r="688" spans="1:65" ht="18" customHeight="1" x14ac:dyDescent="0.25">
      <c r="A688" s="255">
        <v>428742</v>
      </c>
      <c r="B688" s="255" t="s">
        <v>143</v>
      </c>
      <c r="C688" s="245"/>
      <c r="D688" s="245"/>
      <c r="E688" s="245"/>
      <c r="F688" s="245"/>
      <c r="G688" s="245" t="s">
        <v>149</v>
      </c>
      <c r="H688" s="245"/>
      <c r="I688" s="245"/>
      <c r="J688" s="245"/>
      <c r="K688" s="245"/>
      <c r="L688" s="245"/>
      <c r="M688" s="245"/>
      <c r="N688" s="245"/>
      <c r="O688" s="245"/>
      <c r="P688" s="245"/>
      <c r="Q688" s="245"/>
      <c r="R688" s="245"/>
      <c r="S688" s="245"/>
      <c r="T688" s="245" t="s">
        <v>149</v>
      </c>
      <c r="U688" s="245" t="s">
        <v>149</v>
      </c>
      <c r="V688" s="245" t="s">
        <v>149</v>
      </c>
      <c r="W688" s="245"/>
      <c r="X688" s="245" t="s">
        <v>149</v>
      </c>
      <c r="Y688" s="245"/>
      <c r="Z688" s="245"/>
      <c r="AA688" s="245"/>
      <c r="AB688" s="245"/>
      <c r="AC688" s="245"/>
      <c r="AD688" s="245"/>
      <c r="AE688" s="245"/>
      <c r="AF688" s="245"/>
      <c r="AG688" s="245"/>
      <c r="AH688" s="245"/>
      <c r="AI688" s="245"/>
      <c r="AJ688" s="245"/>
      <c r="AK688" s="245"/>
      <c r="AL688" s="245"/>
      <c r="AM688" s="245"/>
      <c r="AN688" s="245"/>
      <c r="AO688" s="245"/>
      <c r="AP688" s="245"/>
      <c r="AQ688" s="245"/>
      <c r="AR688" s="245"/>
      <c r="AS688" s="245"/>
      <c r="AT688" s="245"/>
      <c r="AU688" s="245"/>
      <c r="AV688" s="245"/>
      <c r="AW688" s="245"/>
      <c r="AX688" s="245"/>
      <c r="AY688" s="245"/>
      <c r="AZ688" s="245"/>
      <c r="BA688" s="245"/>
      <c r="BB688" s="245"/>
      <c r="BC688" s="245"/>
      <c r="BD688" s="245"/>
      <c r="BE688" s="245"/>
      <c r="BF688" s="245"/>
      <c r="BG688" s="245"/>
      <c r="BH688" s="245"/>
      <c r="BI688" s="245"/>
      <c r="BJ688" s="245"/>
      <c r="BK688" s="245"/>
      <c r="BL688" s="245"/>
      <c r="BM688" s="245"/>
    </row>
    <row r="689" spans="1:65" ht="18" customHeight="1" x14ac:dyDescent="0.25">
      <c r="A689" s="255">
        <v>428745</v>
      </c>
      <c r="B689" s="255" t="s">
        <v>832</v>
      </c>
      <c r="C689" s="245"/>
      <c r="D689" s="245"/>
      <c r="E689" s="245"/>
      <c r="F689" s="245"/>
      <c r="G689" s="245"/>
      <c r="H689" s="245"/>
      <c r="I689" s="245"/>
      <c r="J689" s="245"/>
      <c r="K689" s="245"/>
      <c r="L689" s="245"/>
      <c r="M689" s="245"/>
      <c r="N689" s="245"/>
      <c r="O689" s="245" t="s">
        <v>149</v>
      </c>
      <c r="P689" s="245" t="s">
        <v>149</v>
      </c>
      <c r="Q689" s="245"/>
      <c r="R689" s="245" t="s">
        <v>149</v>
      </c>
      <c r="S689" s="245"/>
      <c r="T689" s="245"/>
      <c r="U689" s="245"/>
      <c r="V689" s="245"/>
      <c r="W689" s="245"/>
      <c r="X689" s="245"/>
      <c r="Y689" s="245"/>
      <c r="Z689" s="245"/>
      <c r="AA689" s="245"/>
      <c r="AB689" s="245"/>
      <c r="AC689" s="245"/>
      <c r="AD689" s="245"/>
      <c r="AE689" s="245"/>
      <c r="AF689" s="245"/>
      <c r="AG689" s="245"/>
      <c r="AH689" s="245"/>
      <c r="AI689" s="245"/>
      <c r="AJ689" s="245"/>
      <c r="AK689" s="245"/>
      <c r="AL689" s="245"/>
      <c r="AM689" s="245"/>
      <c r="AN689" s="245"/>
      <c r="AO689" s="245"/>
      <c r="AP689" s="245"/>
      <c r="AQ689" s="245"/>
      <c r="AR689" s="245"/>
      <c r="AS689" s="245"/>
      <c r="AT689" s="245"/>
      <c r="AU689" s="245"/>
      <c r="AV689" s="245"/>
      <c r="AW689" s="245"/>
      <c r="AX689" s="245"/>
      <c r="AY689" s="245"/>
      <c r="AZ689" s="245"/>
      <c r="BA689" s="245"/>
      <c r="BB689" s="245"/>
      <c r="BC689" s="245"/>
      <c r="BD689" s="245"/>
      <c r="BE689" s="245"/>
      <c r="BF689" s="245"/>
      <c r="BG689" s="245"/>
      <c r="BH689" s="245"/>
      <c r="BI689" s="245"/>
      <c r="BJ689" s="245"/>
      <c r="BK689" s="245"/>
      <c r="BL689" s="245"/>
      <c r="BM689" s="245"/>
    </row>
    <row r="690" spans="1:65" ht="18" customHeight="1" x14ac:dyDescent="0.25">
      <c r="A690" s="255">
        <v>428750</v>
      </c>
      <c r="B690" s="255" t="s">
        <v>832</v>
      </c>
      <c r="C690" s="245"/>
      <c r="D690" s="245"/>
      <c r="E690" s="245"/>
      <c r="F690" s="245"/>
      <c r="G690" s="245"/>
      <c r="H690" s="245"/>
      <c r="I690" s="245"/>
      <c r="J690" s="245"/>
      <c r="K690" s="245"/>
      <c r="L690" s="245"/>
      <c r="M690" s="245" t="s">
        <v>151</v>
      </c>
      <c r="N690" s="245"/>
      <c r="O690" s="245" t="s">
        <v>149</v>
      </c>
      <c r="P690" s="245" t="s">
        <v>149</v>
      </c>
      <c r="Q690" s="245"/>
      <c r="R690" s="245" t="s">
        <v>149</v>
      </c>
      <c r="S690" s="245"/>
      <c r="T690" s="245"/>
      <c r="U690" s="245"/>
      <c r="V690" s="245"/>
      <c r="W690" s="245"/>
      <c r="X690" s="245"/>
      <c r="Y690" s="245"/>
      <c r="Z690" s="245"/>
      <c r="AA690" s="245"/>
      <c r="AB690" s="245"/>
      <c r="AC690" s="245"/>
      <c r="AD690" s="245"/>
      <c r="AE690" s="245"/>
      <c r="AF690" s="245"/>
      <c r="AG690" s="245"/>
      <c r="AH690" s="245"/>
      <c r="AI690" s="245"/>
      <c r="AJ690" s="245"/>
      <c r="AK690" s="245"/>
      <c r="AL690" s="245"/>
      <c r="AM690" s="245"/>
      <c r="AN690" s="245"/>
      <c r="AO690" s="245"/>
      <c r="AP690" s="245"/>
      <c r="AQ690" s="245"/>
      <c r="AR690" s="245"/>
      <c r="AS690" s="245"/>
      <c r="AT690" s="245"/>
      <c r="AU690" s="245"/>
      <c r="AV690" s="245"/>
      <c r="AW690" s="245"/>
      <c r="AX690" s="245"/>
      <c r="AY690" s="245"/>
      <c r="AZ690" s="245"/>
      <c r="BA690" s="245"/>
      <c r="BB690" s="245"/>
      <c r="BC690" s="245"/>
      <c r="BD690" s="245"/>
      <c r="BE690" s="245"/>
      <c r="BF690" s="245"/>
      <c r="BG690" s="245"/>
      <c r="BH690" s="245"/>
      <c r="BI690" s="245"/>
      <c r="BJ690" s="245"/>
      <c r="BK690" s="245"/>
      <c r="BL690" s="245"/>
      <c r="BM690" s="245"/>
    </row>
    <row r="691" spans="1:65" s="244" customFormat="1" ht="18" customHeight="1" x14ac:dyDescent="0.25">
      <c r="A691" s="255">
        <v>428767</v>
      </c>
      <c r="B691" s="255" t="s">
        <v>143</v>
      </c>
      <c r="C691" s="245"/>
      <c r="D691" s="245"/>
      <c r="E691" s="245"/>
      <c r="F691" s="245"/>
      <c r="G691" s="245"/>
      <c r="H691" s="245"/>
      <c r="I691" s="245"/>
      <c r="J691" s="245"/>
      <c r="K691" s="245"/>
      <c r="L691" s="245"/>
      <c r="M691" s="245" t="s">
        <v>151</v>
      </c>
      <c r="N691" s="245"/>
      <c r="O691" s="245" t="s">
        <v>149</v>
      </c>
      <c r="P691" s="245"/>
      <c r="Q691" s="245"/>
      <c r="R691" s="245" t="s">
        <v>149</v>
      </c>
      <c r="S691" s="245"/>
      <c r="T691" s="245" t="s">
        <v>149</v>
      </c>
      <c r="U691" s="245" t="s">
        <v>149</v>
      </c>
      <c r="V691" s="245" t="s">
        <v>149</v>
      </c>
      <c r="W691" s="245"/>
      <c r="X691" s="245" t="s">
        <v>149</v>
      </c>
      <c r="Y691" s="245"/>
      <c r="Z691" s="245"/>
      <c r="AA691" s="245"/>
      <c r="AB691" s="245"/>
      <c r="AC691" s="245"/>
      <c r="AD691" s="245"/>
      <c r="AE691" s="245"/>
      <c r="AF691" s="245"/>
      <c r="AG691" s="245"/>
      <c r="AH691" s="245"/>
      <c r="AI691" s="245"/>
      <c r="AJ691" s="245"/>
      <c r="AK691" s="245"/>
      <c r="AL691" s="245"/>
      <c r="AM691" s="245"/>
      <c r="AN691" s="245"/>
      <c r="AO691" s="245"/>
      <c r="AP691" s="245"/>
      <c r="AQ691" s="245"/>
      <c r="AR691" s="245"/>
      <c r="AS691" s="245"/>
      <c r="AT691" s="245"/>
      <c r="AU691" s="245"/>
      <c r="AV691" s="245"/>
      <c r="AW691" s="245"/>
      <c r="AX691" s="245"/>
      <c r="AY691" s="245"/>
      <c r="AZ691" s="245"/>
      <c r="BA691" s="245"/>
      <c r="BB691" s="245"/>
      <c r="BC691" s="245"/>
      <c r="BD691" s="245"/>
      <c r="BE691" s="245"/>
      <c r="BF691" s="245"/>
      <c r="BG691" s="245"/>
      <c r="BH691" s="245"/>
      <c r="BI691" s="245"/>
      <c r="BJ691" s="245"/>
      <c r="BK691" s="245"/>
      <c r="BL691" s="245"/>
      <c r="BM691" s="245"/>
    </row>
    <row r="692" spans="1:65" ht="18" customHeight="1" x14ac:dyDescent="0.25">
      <c r="A692" s="255">
        <v>428779</v>
      </c>
      <c r="B692" s="255" t="s">
        <v>143</v>
      </c>
      <c r="C692" s="245"/>
      <c r="D692" s="245"/>
      <c r="E692" s="245"/>
      <c r="F692" s="245"/>
      <c r="G692" s="245"/>
      <c r="H692" s="245"/>
      <c r="I692" s="245"/>
      <c r="J692" s="245" t="s">
        <v>149</v>
      </c>
      <c r="K692" s="245"/>
      <c r="L692" s="245"/>
      <c r="M692" s="245"/>
      <c r="N692" s="245" t="s">
        <v>151</v>
      </c>
      <c r="O692" s="245"/>
      <c r="P692" s="245" t="s">
        <v>151</v>
      </c>
      <c r="Q692" s="245"/>
      <c r="R692" s="245" t="s">
        <v>149</v>
      </c>
      <c r="S692" s="245"/>
      <c r="T692" s="245" t="s">
        <v>149</v>
      </c>
      <c r="U692" s="245" t="s">
        <v>149</v>
      </c>
      <c r="V692" s="245" t="s">
        <v>149</v>
      </c>
      <c r="W692" s="245"/>
      <c r="X692" s="245" t="s">
        <v>149</v>
      </c>
      <c r="Y692" s="245"/>
      <c r="Z692" s="245"/>
      <c r="AA692" s="245"/>
      <c r="AB692" s="245"/>
      <c r="AC692" s="245"/>
      <c r="AD692" s="245"/>
      <c r="AE692" s="245"/>
      <c r="AF692" s="245"/>
      <c r="AG692" s="245"/>
      <c r="AH692" s="245"/>
      <c r="AI692" s="245"/>
      <c r="AJ692" s="245"/>
      <c r="AK692" s="245"/>
      <c r="AL692" s="245"/>
      <c r="AM692" s="245"/>
      <c r="AN692" s="245"/>
      <c r="AO692" s="245"/>
      <c r="AP692" s="245"/>
      <c r="AQ692" s="245"/>
      <c r="AR692" s="245"/>
      <c r="AS692" s="245"/>
      <c r="AT692" s="245"/>
      <c r="AU692" s="245"/>
      <c r="AV692" s="245"/>
      <c r="AW692" s="245"/>
      <c r="AX692" s="245"/>
      <c r="AY692" s="245"/>
      <c r="AZ692" s="245"/>
      <c r="BA692" s="245"/>
      <c r="BB692" s="245"/>
      <c r="BC692" s="245"/>
      <c r="BD692" s="245"/>
      <c r="BE692" s="245"/>
      <c r="BF692" s="245"/>
      <c r="BG692" s="245"/>
      <c r="BH692" s="245"/>
      <c r="BI692" s="245"/>
      <c r="BJ692" s="245"/>
      <c r="BK692" s="245"/>
      <c r="BL692" s="245"/>
      <c r="BM692" s="245"/>
    </row>
    <row r="693" spans="1:65" ht="18" customHeight="1" x14ac:dyDescent="0.25">
      <c r="A693" s="255">
        <v>428782</v>
      </c>
      <c r="B693" s="255" t="s">
        <v>832</v>
      </c>
      <c r="C693" s="245"/>
      <c r="D693" s="245"/>
      <c r="E693" s="245"/>
      <c r="F693" s="245"/>
      <c r="G693" s="245"/>
      <c r="H693" s="245"/>
      <c r="I693" s="245"/>
      <c r="J693" s="245" t="s">
        <v>149</v>
      </c>
      <c r="K693" s="245" t="s">
        <v>149</v>
      </c>
      <c r="L693" s="245" t="s">
        <v>149</v>
      </c>
      <c r="M693" s="245" t="s">
        <v>149</v>
      </c>
      <c r="N693" s="245" t="s">
        <v>149</v>
      </c>
      <c r="O693" s="245" t="s">
        <v>149</v>
      </c>
      <c r="P693" s="245" t="s">
        <v>149</v>
      </c>
      <c r="Q693" s="245"/>
      <c r="R693" s="245" t="s">
        <v>149</v>
      </c>
      <c r="S693" s="245"/>
      <c r="T693" s="245"/>
      <c r="U693" s="245"/>
      <c r="V693" s="245"/>
      <c r="W693" s="245"/>
      <c r="X693" s="245"/>
      <c r="Y693" s="245"/>
      <c r="Z693" s="245"/>
      <c r="AA693" s="245"/>
      <c r="AB693" s="245"/>
      <c r="AC693" s="245"/>
      <c r="AD693" s="245"/>
      <c r="AE693" s="245"/>
      <c r="AF693" s="245"/>
      <c r="AG693" s="245"/>
      <c r="AH693" s="245"/>
      <c r="AI693" s="245"/>
      <c r="AJ693" s="245"/>
      <c r="AK693" s="245"/>
      <c r="AL693" s="245"/>
      <c r="AM693" s="245"/>
      <c r="AN693" s="245"/>
      <c r="AO693" s="245"/>
      <c r="AP693" s="245"/>
      <c r="AQ693" s="245"/>
      <c r="AR693" s="245"/>
      <c r="AS693" s="245"/>
      <c r="AT693" s="245"/>
      <c r="AU693" s="245"/>
      <c r="AV693" s="245"/>
      <c r="AW693" s="245"/>
      <c r="AX693" s="245"/>
      <c r="AY693" s="245"/>
      <c r="AZ693" s="245"/>
      <c r="BA693" s="245"/>
      <c r="BB693" s="245"/>
      <c r="BC693" s="245"/>
      <c r="BD693" s="245"/>
      <c r="BE693" s="245"/>
      <c r="BF693" s="245"/>
      <c r="BG693" s="245"/>
      <c r="BH693" s="245"/>
      <c r="BI693" s="245"/>
      <c r="BJ693" s="245"/>
      <c r="BK693" s="245"/>
      <c r="BL693" s="245"/>
      <c r="BM693" s="245"/>
    </row>
    <row r="694" spans="1:65" ht="18" customHeight="1" x14ac:dyDescent="0.25">
      <c r="A694" s="255">
        <v>428795</v>
      </c>
      <c r="B694" s="255" t="s">
        <v>832</v>
      </c>
      <c r="C694" s="245"/>
      <c r="D694" s="245"/>
      <c r="E694" s="245"/>
      <c r="F694" s="245"/>
      <c r="G694" s="245"/>
      <c r="H694" s="245"/>
      <c r="I694" s="245"/>
      <c r="J694" s="245"/>
      <c r="K694" s="245"/>
      <c r="L694" s="245" t="s">
        <v>151</v>
      </c>
      <c r="M694" s="245" t="s">
        <v>151</v>
      </c>
      <c r="N694" s="245" t="s">
        <v>149</v>
      </c>
      <c r="O694" s="245" t="s">
        <v>149</v>
      </c>
      <c r="P694" s="245" t="s">
        <v>149</v>
      </c>
      <c r="Q694" s="245" t="s">
        <v>149</v>
      </c>
      <c r="R694" s="245" t="s">
        <v>149</v>
      </c>
      <c r="S694" s="245" t="s">
        <v>149</v>
      </c>
      <c r="T694" s="245"/>
      <c r="U694" s="245"/>
      <c r="V694" s="245"/>
      <c r="W694" s="245"/>
      <c r="X694" s="245"/>
      <c r="Y694" s="245"/>
      <c r="Z694" s="245"/>
      <c r="AA694" s="245"/>
      <c r="AB694" s="245"/>
      <c r="AC694" s="245"/>
      <c r="AD694" s="245"/>
      <c r="AE694" s="245"/>
      <c r="AF694" s="245"/>
      <c r="AG694" s="245"/>
      <c r="AH694" s="245"/>
      <c r="AI694" s="245"/>
      <c r="AJ694" s="245"/>
      <c r="AK694" s="245"/>
      <c r="AL694" s="245"/>
      <c r="AM694" s="245"/>
      <c r="AN694" s="245"/>
      <c r="AO694" s="245"/>
      <c r="AP694" s="245"/>
      <c r="AQ694" s="245"/>
      <c r="AR694" s="245"/>
      <c r="AS694" s="245"/>
      <c r="AT694" s="245"/>
      <c r="AU694" s="245"/>
      <c r="AV694" s="245"/>
      <c r="AW694" s="245"/>
      <c r="AX694" s="245"/>
      <c r="AY694" s="245"/>
      <c r="AZ694" s="245"/>
      <c r="BA694" s="245"/>
      <c r="BB694" s="245"/>
      <c r="BC694" s="245"/>
      <c r="BD694" s="245"/>
      <c r="BE694" s="245"/>
      <c r="BF694" s="245"/>
      <c r="BG694" s="245"/>
      <c r="BH694" s="245"/>
      <c r="BI694" s="245"/>
      <c r="BJ694" s="245"/>
      <c r="BK694" s="245"/>
      <c r="BL694" s="245"/>
      <c r="BM694" s="245"/>
    </row>
    <row r="695" spans="1:65" ht="18" customHeight="1" x14ac:dyDescent="0.25">
      <c r="A695" s="255">
        <v>428801</v>
      </c>
      <c r="B695" s="255" t="s">
        <v>832</v>
      </c>
      <c r="C695" s="245"/>
      <c r="D695" s="245"/>
      <c r="E695" s="245"/>
      <c r="F695" s="245"/>
      <c r="G695" s="245"/>
      <c r="H695" s="245"/>
      <c r="I695" s="245"/>
      <c r="J695" s="245"/>
      <c r="K695" s="245"/>
      <c r="L695" s="245"/>
      <c r="M695" s="245" t="s">
        <v>149</v>
      </c>
      <c r="N695" s="245"/>
      <c r="O695" s="245" t="s">
        <v>149</v>
      </c>
      <c r="P695" s="245" t="s">
        <v>149</v>
      </c>
      <c r="Q695" s="245"/>
      <c r="R695" s="245" t="s">
        <v>149</v>
      </c>
      <c r="S695" s="245"/>
      <c r="T695" s="245"/>
      <c r="U695" s="245"/>
      <c r="V695" s="245"/>
      <c r="W695" s="245"/>
      <c r="X695" s="245"/>
      <c r="Y695" s="245"/>
      <c r="Z695" s="245"/>
      <c r="AA695" s="245"/>
      <c r="AB695" s="245"/>
      <c r="AC695" s="245"/>
      <c r="AD695" s="245"/>
      <c r="AE695" s="245"/>
      <c r="AF695" s="245"/>
      <c r="AG695" s="245"/>
      <c r="AH695" s="245"/>
      <c r="AI695" s="245"/>
      <c r="AJ695" s="245"/>
      <c r="AK695" s="245"/>
      <c r="AL695" s="245"/>
      <c r="AM695" s="245"/>
      <c r="AN695" s="245"/>
      <c r="AO695" s="245"/>
      <c r="AP695" s="245"/>
      <c r="AQ695" s="245"/>
      <c r="AR695" s="245"/>
      <c r="AS695" s="245"/>
      <c r="AT695" s="245"/>
      <c r="AU695" s="245"/>
      <c r="AV695" s="245"/>
      <c r="AW695" s="245"/>
      <c r="AX695" s="245"/>
      <c r="AY695" s="245"/>
      <c r="AZ695" s="245"/>
      <c r="BA695" s="245"/>
      <c r="BB695" s="245"/>
      <c r="BC695" s="245"/>
      <c r="BD695" s="245"/>
      <c r="BE695" s="245"/>
      <c r="BF695" s="245"/>
      <c r="BG695" s="245"/>
      <c r="BH695" s="245"/>
      <c r="BI695" s="245"/>
      <c r="BJ695" s="245"/>
      <c r="BK695" s="245"/>
      <c r="BL695" s="245"/>
      <c r="BM695" s="245"/>
    </row>
    <row r="696" spans="1:65" ht="18" customHeight="1" x14ac:dyDescent="0.25">
      <c r="A696" s="255">
        <v>428863</v>
      </c>
      <c r="B696" s="255" t="s">
        <v>832</v>
      </c>
      <c r="C696" s="245"/>
      <c r="D696" s="245" t="s">
        <v>151</v>
      </c>
      <c r="E696" s="245"/>
      <c r="F696" s="245"/>
      <c r="G696" s="245"/>
      <c r="H696" s="245"/>
      <c r="I696" s="245"/>
      <c r="J696" s="245"/>
      <c r="K696" s="245"/>
      <c r="L696" s="245"/>
      <c r="M696" s="245" t="s">
        <v>151</v>
      </c>
      <c r="N696" s="245"/>
      <c r="O696" s="245" t="s">
        <v>149</v>
      </c>
      <c r="P696" s="245" t="s">
        <v>149</v>
      </c>
      <c r="Q696" s="245" t="s">
        <v>149</v>
      </c>
      <c r="R696" s="245" t="s">
        <v>149</v>
      </c>
      <c r="S696" s="245"/>
      <c r="T696" s="245"/>
      <c r="U696" s="245"/>
      <c r="V696" s="245"/>
      <c r="W696" s="245"/>
      <c r="X696" s="245"/>
      <c r="Y696" s="245"/>
      <c r="Z696" s="245"/>
      <c r="AA696" s="245"/>
      <c r="AB696" s="245"/>
      <c r="AC696" s="245"/>
      <c r="AD696" s="245"/>
      <c r="AE696" s="245"/>
      <c r="AF696" s="245"/>
      <c r="AG696" s="245"/>
      <c r="AH696" s="245"/>
      <c r="AI696" s="245"/>
      <c r="AJ696" s="245"/>
      <c r="AK696" s="245"/>
      <c r="AL696" s="245"/>
      <c r="AM696" s="245"/>
      <c r="AN696" s="245"/>
      <c r="AO696" s="245"/>
      <c r="AP696" s="245"/>
      <c r="AQ696" s="245"/>
      <c r="AR696" s="245"/>
      <c r="AS696" s="245"/>
      <c r="AT696" s="245"/>
      <c r="AU696" s="245"/>
      <c r="AV696" s="245"/>
      <c r="AW696" s="245"/>
      <c r="AX696" s="245"/>
      <c r="AY696" s="245"/>
      <c r="AZ696" s="245"/>
      <c r="BA696" s="245"/>
      <c r="BB696" s="245"/>
      <c r="BC696" s="245"/>
      <c r="BD696" s="245"/>
      <c r="BE696" s="245"/>
      <c r="BF696" s="245"/>
      <c r="BG696" s="245"/>
      <c r="BH696" s="245"/>
      <c r="BI696" s="245"/>
      <c r="BJ696" s="245"/>
      <c r="BK696" s="245"/>
      <c r="BL696" s="245"/>
      <c r="BM696" s="245"/>
    </row>
    <row r="697" spans="1:65" ht="18" customHeight="1" x14ac:dyDescent="0.25">
      <c r="A697" s="255">
        <v>428881</v>
      </c>
      <c r="B697" s="255" t="s">
        <v>832</v>
      </c>
      <c r="C697" s="245"/>
      <c r="D697" s="245" t="s">
        <v>151</v>
      </c>
      <c r="E697" s="245"/>
      <c r="F697" s="245"/>
      <c r="G697" s="245"/>
      <c r="H697" s="245"/>
      <c r="I697" s="245"/>
      <c r="J697" s="245" t="s">
        <v>151</v>
      </c>
      <c r="K697" s="245"/>
      <c r="L697" s="245"/>
      <c r="M697" s="245"/>
      <c r="N697" s="245" t="s">
        <v>149</v>
      </c>
      <c r="O697" s="245" t="s">
        <v>149</v>
      </c>
      <c r="P697" s="245" t="s">
        <v>149</v>
      </c>
      <c r="Q697" s="245"/>
      <c r="R697" s="245" t="s">
        <v>149</v>
      </c>
      <c r="S697" s="245"/>
      <c r="T697" s="245"/>
      <c r="U697" s="245"/>
      <c r="V697" s="245"/>
      <c r="W697" s="245"/>
      <c r="X697" s="245"/>
      <c r="Y697" s="245"/>
      <c r="Z697" s="245"/>
      <c r="AA697" s="245"/>
      <c r="AB697" s="245"/>
      <c r="AC697" s="245"/>
      <c r="AD697" s="245"/>
      <c r="AE697" s="245"/>
      <c r="AF697" s="245"/>
      <c r="AG697" s="245"/>
      <c r="AH697" s="245"/>
      <c r="AI697" s="245"/>
      <c r="AJ697" s="245"/>
      <c r="AK697" s="245"/>
      <c r="AL697" s="245"/>
      <c r="AM697" s="245"/>
      <c r="AN697" s="245"/>
      <c r="AO697" s="245"/>
      <c r="AP697" s="245"/>
      <c r="AQ697" s="245"/>
      <c r="AR697" s="245"/>
      <c r="AS697" s="245"/>
      <c r="AT697" s="245"/>
      <c r="AU697" s="245"/>
      <c r="AV697" s="245"/>
      <c r="AW697" s="245"/>
      <c r="AX697" s="245"/>
      <c r="AY697" s="245"/>
      <c r="AZ697" s="245"/>
      <c r="BA697" s="245"/>
      <c r="BB697" s="245"/>
      <c r="BC697" s="245"/>
      <c r="BD697" s="245"/>
      <c r="BE697" s="245"/>
      <c r="BF697" s="245"/>
      <c r="BG697" s="245"/>
      <c r="BH697" s="245"/>
      <c r="BI697" s="245"/>
      <c r="BJ697" s="245"/>
      <c r="BK697" s="245"/>
      <c r="BL697" s="245"/>
      <c r="BM697" s="245"/>
    </row>
    <row r="698" spans="1:65" ht="18" customHeight="1" x14ac:dyDescent="0.25">
      <c r="A698" s="255">
        <v>428882</v>
      </c>
      <c r="B698" s="255" t="s">
        <v>143</v>
      </c>
      <c r="C698" s="245"/>
      <c r="D698" s="245" t="s">
        <v>149</v>
      </c>
      <c r="E698" s="245"/>
      <c r="F698" s="245"/>
      <c r="G698" s="245"/>
      <c r="H698" s="245"/>
      <c r="I698" s="245"/>
      <c r="J698" s="245" t="s">
        <v>149</v>
      </c>
      <c r="K698" s="245"/>
      <c r="L698" s="245" t="s">
        <v>149</v>
      </c>
      <c r="M698" s="245"/>
      <c r="N698" s="245" t="s">
        <v>151</v>
      </c>
      <c r="O698" s="245" t="s">
        <v>149</v>
      </c>
      <c r="P698" s="245" t="s">
        <v>149</v>
      </c>
      <c r="Q698" s="245"/>
      <c r="R698" s="245" t="s">
        <v>149</v>
      </c>
      <c r="S698" s="245" t="s">
        <v>149</v>
      </c>
      <c r="T698" s="245" t="s">
        <v>149</v>
      </c>
      <c r="U698" s="245" t="s">
        <v>149</v>
      </c>
      <c r="V698" s="245" t="s">
        <v>149</v>
      </c>
      <c r="W698" s="245"/>
      <c r="X698" s="245" t="s">
        <v>149</v>
      </c>
      <c r="Y698" s="245"/>
      <c r="Z698" s="245"/>
      <c r="AA698" s="245"/>
      <c r="AB698" s="245"/>
      <c r="AC698" s="245"/>
      <c r="AD698" s="245"/>
      <c r="AE698" s="245"/>
      <c r="AF698" s="245"/>
      <c r="AG698" s="245"/>
      <c r="AH698" s="245"/>
      <c r="AI698" s="245"/>
      <c r="AJ698" s="245"/>
      <c r="AK698" s="245"/>
      <c r="AL698" s="245"/>
      <c r="AM698" s="245"/>
      <c r="AN698" s="245"/>
      <c r="AO698" s="245"/>
      <c r="AP698" s="245"/>
      <c r="AQ698" s="245"/>
      <c r="AR698" s="245"/>
      <c r="AS698" s="245"/>
      <c r="AT698" s="245"/>
      <c r="AU698" s="245"/>
      <c r="AV698" s="245"/>
      <c r="AW698" s="245"/>
      <c r="AX698" s="245"/>
      <c r="AY698" s="245"/>
      <c r="AZ698" s="245"/>
      <c r="BA698" s="245"/>
      <c r="BB698" s="245"/>
      <c r="BC698" s="245"/>
      <c r="BD698" s="245"/>
      <c r="BE698" s="245"/>
      <c r="BF698" s="245"/>
      <c r="BG698" s="245"/>
      <c r="BH698" s="245"/>
      <c r="BI698" s="245"/>
      <c r="BJ698" s="245"/>
      <c r="BK698" s="245"/>
      <c r="BL698" s="245"/>
      <c r="BM698" s="245"/>
    </row>
    <row r="699" spans="1:65" ht="18" customHeight="1" x14ac:dyDescent="0.25">
      <c r="A699" s="255">
        <v>428894</v>
      </c>
      <c r="B699" s="255" t="s">
        <v>832</v>
      </c>
      <c r="C699" s="245"/>
      <c r="D699" s="245"/>
      <c r="E699" s="245"/>
      <c r="F699" s="245"/>
      <c r="G699" s="245"/>
      <c r="H699" s="245"/>
      <c r="I699" s="245" t="s">
        <v>149</v>
      </c>
      <c r="J699" s="245" t="s">
        <v>149</v>
      </c>
      <c r="K699" s="245" t="s">
        <v>149</v>
      </c>
      <c r="L699" s="245"/>
      <c r="M699" s="245" t="s">
        <v>149</v>
      </c>
      <c r="N699" s="245"/>
      <c r="O699" s="245" t="s">
        <v>149</v>
      </c>
      <c r="P699" s="245"/>
      <c r="Q699" s="245"/>
      <c r="R699" s="245" t="s">
        <v>149</v>
      </c>
      <c r="S699" s="245"/>
      <c r="T699" s="245"/>
      <c r="U699" s="245"/>
      <c r="V699" s="245"/>
      <c r="W699" s="245"/>
      <c r="X699" s="245"/>
      <c r="Y699" s="245"/>
      <c r="Z699" s="245"/>
      <c r="AA699" s="245"/>
      <c r="AB699" s="245"/>
      <c r="AC699" s="245"/>
      <c r="AD699" s="245"/>
      <c r="AE699" s="245"/>
      <c r="AF699" s="245"/>
      <c r="AG699" s="245"/>
      <c r="AH699" s="245"/>
      <c r="AI699" s="245"/>
      <c r="AJ699" s="245"/>
      <c r="AK699" s="245"/>
      <c r="AL699" s="245"/>
      <c r="AM699" s="245"/>
      <c r="AN699" s="245"/>
      <c r="AO699" s="245"/>
      <c r="AP699" s="245"/>
      <c r="AQ699" s="245"/>
      <c r="AR699" s="245"/>
      <c r="AS699" s="245"/>
      <c r="AT699" s="245"/>
      <c r="AU699" s="245"/>
      <c r="AV699" s="245"/>
      <c r="AW699" s="245"/>
      <c r="AX699" s="245"/>
      <c r="AY699" s="245"/>
      <c r="AZ699" s="245"/>
      <c r="BA699" s="245"/>
      <c r="BB699" s="245"/>
      <c r="BC699" s="245"/>
      <c r="BD699" s="245"/>
      <c r="BE699" s="245"/>
      <c r="BF699" s="245"/>
      <c r="BG699" s="245"/>
      <c r="BH699" s="245"/>
      <c r="BI699" s="245"/>
      <c r="BJ699" s="245"/>
      <c r="BK699" s="245"/>
      <c r="BL699" s="245"/>
      <c r="BM699" s="245"/>
    </row>
    <row r="700" spans="1:65" ht="18" customHeight="1" x14ac:dyDescent="0.25">
      <c r="A700" s="255">
        <v>428925</v>
      </c>
      <c r="B700" s="255" t="s">
        <v>832</v>
      </c>
      <c r="C700" s="245"/>
      <c r="D700" s="245"/>
      <c r="E700" s="245"/>
      <c r="F700" s="245"/>
      <c r="G700" s="245" t="s">
        <v>151</v>
      </c>
      <c r="H700" s="245"/>
      <c r="I700" s="245"/>
      <c r="J700" s="245"/>
      <c r="K700" s="245"/>
      <c r="L700" s="245" t="s">
        <v>151</v>
      </c>
      <c r="M700" s="245"/>
      <c r="N700" s="245" t="s">
        <v>149</v>
      </c>
      <c r="O700" s="245" t="s">
        <v>149</v>
      </c>
      <c r="P700" s="245" t="s">
        <v>149</v>
      </c>
      <c r="Q700" s="245" t="s">
        <v>149</v>
      </c>
      <c r="R700" s="245" t="s">
        <v>149</v>
      </c>
      <c r="S700" s="245" t="s">
        <v>149</v>
      </c>
      <c r="T700" s="245"/>
      <c r="U700" s="245"/>
      <c r="V700" s="245"/>
      <c r="W700" s="245"/>
      <c r="X700" s="245"/>
      <c r="Y700" s="245"/>
      <c r="Z700" s="245"/>
      <c r="AA700" s="245"/>
      <c r="AB700" s="245"/>
      <c r="AC700" s="245"/>
      <c r="AD700" s="245"/>
      <c r="AE700" s="245"/>
      <c r="AF700" s="245"/>
      <c r="AG700" s="245"/>
      <c r="AH700" s="245"/>
      <c r="AI700" s="245"/>
      <c r="AJ700" s="245"/>
      <c r="AK700" s="245"/>
      <c r="AL700" s="245"/>
      <c r="AM700" s="245"/>
      <c r="AN700" s="245"/>
      <c r="AO700" s="245"/>
      <c r="AP700" s="245"/>
      <c r="AQ700" s="245"/>
      <c r="AR700" s="245"/>
      <c r="AS700" s="245"/>
      <c r="AT700" s="245"/>
      <c r="AU700" s="245"/>
      <c r="AV700" s="245"/>
      <c r="AW700" s="245"/>
      <c r="AX700" s="245"/>
      <c r="AY700" s="245"/>
      <c r="AZ700" s="245"/>
      <c r="BA700" s="245"/>
      <c r="BB700" s="245"/>
      <c r="BC700" s="245"/>
      <c r="BD700" s="245"/>
      <c r="BE700" s="245"/>
      <c r="BF700" s="245"/>
      <c r="BG700" s="245"/>
      <c r="BH700" s="245"/>
      <c r="BI700" s="245"/>
      <c r="BJ700" s="245"/>
      <c r="BK700" s="245"/>
      <c r="BL700" s="245"/>
      <c r="BM700" s="245"/>
    </row>
    <row r="701" spans="1:65" ht="18" customHeight="1" x14ac:dyDescent="0.25">
      <c r="A701" s="255">
        <v>428939</v>
      </c>
      <c r="B701" s="255" t="s">
        <v>832</v>
      </c>
      <c r="C701" s="245"/>
      <c r="D701" s="245"/>
      <c r="E701" s="245"/>
      <c r="F701" s="245"/>
      <c r="G701" s="245" t="s">
        <v>151</v>
      </c>
      <c r="H701" s="245" t="s">
        <v>151</v>
      </c>
      <c r="I701" s="245"/>
      <c r="J701" s="245"/>
      <c r="K701" s="245"/>
      <c r="L701" s="245" t="s">
        <v>151</v>
      </c>
      <c r="M701" s="245"/>
      <c r="N701" s="245" t="s">
        <v>149</v>
      </c>
      <c r="O701" s="245" t="s">
        <v>149</v>
      </c>
      <c r="P701" s="245" t="s">
        <v>149</v>
      </c>
      <c r="Q701" s="245"/>
      <c r="R701" s="245" t="s">
        <v>149</v>
      </c>
      <c r="S701" s="245" t="s">
        <v>149</v>
      </c>
      <c r="T701" s="245"/>
      <c r="U701" s="245"/>
      <c r="V701" s="245"/>
      <c r="W701" s="245"/>
      <c r="X701" s="245"/>
      <c r="Y701" s="245"/>
      <c r="Z701" s="245"/>
      <c r="AA701" s="245"/>
      <c r="AB701" s="245"/>
      <c r="AC701" s="245"/>
      <c r="AD701" s="245"/>
      <c r="AE701" s="245"/>
      <c r="AF701" s="245"/>
      <c r="AG701" s="245"/>
      <c r="AH701" s="245"/>
      <c r="AI701" s="245"/>
      <c r="AJ701" s="245"/>
      <c r="AK701" s="245"/>
      <c r="AL701" s="245"/>
      <c r="AM701" s="245"/>
      <c r="AN701" s="245"/>
      <c r="AO701" s="245"/>
      <c r="AP701" s="245"/>
      <c r="AQ701" s="245"/>
      <c r="AR701" s="245"/>
      <c r="AS701" s="245"/>
      <c r="AT701" s="245"/>
      <c r="AU701" s="245"/>
      <c r="AV701" s="245"/>
      <c r="AW701" s="245"/>
      <c r="AX701" s="245"/>
      <c r="AY701" s="245"/>
      <c r="AZ701" s="245"/>
      <c r="BA701" s="245"/>
      <c r="BB701" s="245"/>
      <c r="BC701" s="245"/>
      <c r="BD701" s="245"/>
      <c r="BE701" s="245"/>
      <c r="BF701" s="245"/>
      <c r="BG701" s="245"/>
      <c r="BH701" s="245"/>
      <c r="BI701" s="245"/>
      <c r="BJ701" s="245"/>
      <c r="BK701" s="245"/>
      <c r="BL701" s="245"/>
      <c r="BM701" s="245"/>
    </row>
    <row r="702" spans="1:65" ht="18" customHeight="1" x14ac:dyDescent="0.25">
      <c r="A702" s="255">
        <v>428951</v>
      </c>
      <c r="B702" s="255" t="s">
        <v>832</v>
      </c>
      <c r="C702" s="245"/>
      <c r="D702" s="245"/>
      <c r="E702" s="245"/>
      <c r="F702" s="245"/>
      <c r="G702" s="245"/>
      <c r="H702" s="245"/>
      <c r="I702" s="245" t="s">
        <v>149</v>
      </c>
      <c r="J702" s="245" t="s">
        <v>149</v>
      </c>
      <c r="K702" s="245" t="s">
        <v>149</v>
      </c>
      <c r="L702" s="245"/>
      <c r="M702" s="245" t="s">
        <v>149</v>
      </c>
      <c r="N702" s="245" t="s">
        <v>149</v>
      </c>
      <c r="O702" s="245" t="s">
        <v>149</v>
      </c>
      <c r="P702" s="245"/>
      <c r="Q702" s="245"/>
      <c r="R702" s="245" t="s">
        <v>149</v>
      </c>
      <c r="S702" s="245" t="s">
        <v>149</v>
      </c>
      <c r="T702" s="245"/>
      <c r="U702" s="245"/>
      <c r="V702" s="245"/>
      <c r="W702" s="245"/>
      <c r="X702" s="245"/>
      <c r="Y702" s="245"/>
      <c r="Z702" s="245"/>
      <c r="AA702" s="245"/>
      <c r="AB702" s="245"/>
      <c r="AC702" s="245"/>
      <c r="AD702" s="245"/>
      <c r="AE702" s="245"/>
      <c r="AF702" s="245"/>
      <c r="AG702" s="245"/>
      <c r="AH702" s="245"/>
      <c r="AI702" s="245"/>
      <c r="AJ702" s="245"/>
      <c r="AK702" s="245"/>
      <c r="AL702" s="245"/>
      <c r="AM702" s="245"/>
      <c r="AN702" s="245"/>
      <c r="AO702" s="245"/>
      <c r="AP702" s="245"/>
      <c r="AQ702" s="245"/>
      <c r="AR702" s="245"/>
      <c r="AS702" s="245"/>
      <c r="AT702" s="245"/>
      <c r="AU702" s="245"/>
      <c r="AV702" s="245"/>
      <c r="AW702" s="245"/>
      <c r="AX702" s="245"/>
      <c r="AY702" s="245"/>
      <c r="AZ702" s="245"/>
      <c r="BA702" s="245"/>
      <c r="BB702" s="245"/>
      <c r="BC702" s="245"/>
      <c r="BD702" s="245"/>
      <c r="BE702" s="245"/>
      <c r="BF702" s="245"/>
      <c r="BG702" s="245"/>
      <c r="BH702" s="245"/>
      <c r="BI702" s="245"/>
      <c r="BJ702" s="245"/>
      <c r="BK702" s="245"/>
      <c r="BL702" s="245"/>
      <c r="BM702" s="245"/>
    </row>
    <row r="703" spans="1:65" ht="18" customHeight="1" x14ac:dyDescent="0.25">
      <c r="A703" s="255">
        <v>428959</v>
      </c>
      <c r="B703" s="255" t="s">
        <v>143</v>
      </c>
      <c r="C703" s="245"/>
      <c r="D703" s="245"/>
      <c r="E703" s="245"/>
      <c r="F703" s="245" t="s">
        <v>149</v>
      </c>
      <c r="G703" s="245"/>
      <c r="H703" s="245"/>
      <c r="I703" s="245"/>
      <c r="J703" s="245"/>
      <c r="K703" s="245"/>
      <c r="L703" s="245" t="s">
        <v>149</v>
      </c>
      <c r="M703" s="245"/>
      <c r="N703" s="245"/>
      <c r="O703" s="245"/>
      <c r="P703" s="245" t="s">
        <v>149</v>
      </c>
      <c r="Q703" s="245" t="s">
        <v>149</v>
      </c>
      <c r="R703" s="245" t="s">
        <v>149</v>
      </c>
      <c r="S703" s="245"/>
      <c r="T703" s="245" t="s">
        <v>149</v>
      </c>
      <c r="U703" s="245" t="s">
        <v>149</v>
      </c>
      <c r="V703" s="245" t="s">
        <v>149</v>
      </c>
      <c r="W703" s="245"/>
      <c r="X703" s="245" t="s">
        <v>149</v>
      </c>
      <c r="Y703" s="245"/>
      <c r="Z703" s="245"/>
      <c r="AA703" s="245"/>
      <c r="AB703" s="245"/>
      <c r="AC703" s="245"/>
      <c r="AD703" s="245"/>
      <c r="AE703" s="245"/>
      <c r="AF703" s="245"/>
      <c r="AG703" s="245"/>
      <c r="AH703" s="245"/>
      <c r="AI703" s="245"/>
      <c r="AJ703" s="245"/>
      <c r="AK703" s="245"/>
      <c r="AL703" s="245"/>
      <c r="AM703" s="245"/>
      <c r="AN703" s="245"/>
      <c r="AO703" s="245"/>
      <c r="AP703" s="245"/>
      <c r="AQ703" s="245"/>
      <c r="AR703" s="245"/>
      <c r="AS703" s="245"/>
      <c r="AT703" s="245"/>
      <c r="AU703" s="245"/>
      <c r="AV703" s="245"/>
      <c r="AW703" s="245"/>
      <c r="AX703" s="245"/>
      <c r="AY703" s="245"/>
      <c r="AZ703" s="245"/>
      <c r="BA703" s="245"/>
      <c r="BB703" s="245"/>
      <c r="BC703" s="245"/>
      <c r="BD703" s="245"/>
      <c r="BE703" s="245"/>
      <c r="BF703" s="245"/>
      <c r="BG703" s="245"/>
      <c r="BH703" s="245"/>
      <c r="BI703" s="245"/>
      <c r="BJ703" s="245"/>
      <c r="BK703" s="245"/>
      <c r="BL703" s="245"/>
      <c r="BM703" s="245"/>
    </row>
    <row r="704" spans="1:65" ht="18" customHeight="1" x14ac:dyDescent="0.25">
      <c r="A704" s="255">
        <v>428996</v>
      </c>
      <c r="B704" s="255" t="s">
        <v>832</v>
      </c>
      <c r="C704" s="245"/>
      <c r="D704" s="245"/>
      <c r="E704" s="245" t="s">
        <v>151</v>
      </c>
      <c r="F704" s="245"/>
      <c r="G704" s="245"/>
      <c r="H704" s="245"/>
      <c r="I704" s="245"/>
      <c r="J704" s="245"/>
      <c r="K704" s="245"/>
      <c r="L704" s="245"/>
      <c r="M704" s="245" t="s">
        <v>151</v>
      </c>
      <c r="N704" s="245"/>
      <c r="O704" s="245" t="s">
        <v>149</v>
      </c>
      <c r="P704" s="245" t="s">
        <v>149</v>
      </c>
      <c r="Q704" s="245"/>
      <c r="R704" s="245" t="s">
        <v>149</v>
      </c>
      <c r="S704" s="245"/>
      <c r="T704" s="245"/>
      <c r="U704" s="245"/>
      <c r="V704" s="245"/>
      <c r="W704" s="245"/>
      <c r="X704" s="245"/>
      <c r="Y704" s="245"/>
      <c r="Z704" s="245"/>
      <c r="AA704" s="245"/>
      <c r="AB704" s="245"/>
      <c r="AC704" s="245"/>
      <c r="AD704" s="245"/>
      <c r="AE704" s="245"/>
      <c r="AF704" s="245"/>
      <c r="AG704" s="245"/>
      <c r="AH704" s="245"/>
      <c r="AI704" s="245"/>
      <c r="AJ704" s="245"/>
      <c r="AK704" s="245"/>
      <c r="AL704" s="245"/>
      <c r="AM704" s="245"/>
      <c r="AN704" s="245"/>
      <c r="AO704" s="245"/>
      <c r="AP704" s="245"/>
      <c r="AQ704" s="245"/>
      <c r="AR704" s="245"/>
      <c r="AS704" s="245"/>
      <c r="AT704" s="245"/>
      <c r="AU704" s="245"/>
      <c r="AV704" s="245"/>
      <c r="AW704" s="245"/>
      <c r="AX704" s="245"/>
      <c r="AY704" s="245"/>
      <c r="AZ704" s="245"/>
      <c r="BA704" s="245"/>
      <c r="BB704" s="245"/>
      <c r="BC704" s="245"/>
      <c r="BD704" s="245"/>
      <c r="BE704" s="245"/>
      <c r="BF704" s="245"/>
      <c r="BG704" s="245"/>
      <c r="BH704" s="245"/>
      <c r="BI704" s="245"/>
      <c r="BJ704" s="245"/>
      <c r="BK704" s="245"/>
      <c r="BL704" s="245"/>
      <c r="BM704" s="245"/>
    </row>
    <row r="705" spans="1:65" ht="18" customHeight="1" x14ac:dyDescent="0.25">
      <c r="A705" s="255">
        <v>429023</v>
      </c>
      <c r="B705" s="255" t="s">
        <v>832</v>
      </c>
      <c r="C705" s="245"/>
      <c r="D705" s="245"/>
      <c r="E705" s="245"/>
      <c r="F705" s="245"/>
      <c r="G705" s="245"/>
      <c r="H705" s="245"/>
      <c r="I705" s="245" t="s">
        <v>149</v>
      </c>
      <c r="J705" s="245" t="s">
        <v>149</v>
      </c>
      <c r="K705" s="245"/>
      <c r="L705" s="245"/>
      <c r="M705" s="245" t="s">
        <v>149</v>
      </c>
      <c r="N705" s="245"/>
      <c r="O705" s="245" t="s">
        <v>149</v>
      </c>
      <c r="P705" s="245"/>
      <c r="Q705" s="245"/>
      <c r="R705" s="245" t="s">
        <v>149</v>
      </c>
      <c r="S705" s="245"/>
      <c r="T705" s="245"/>
      <c r="U705" s="245"/>
      <c r="V705" s="245"/>
      <c r="W705" s="245"/>
      <c r="X705" s="245"/>
      <c r="Y705" s="245"/>
      <c r="Z705" s="245"/>
      <c r="AA705" s="245"/>
      <c r="AB705" s="245"/>
      <c r="AC705" s="245"/>
      <c r="AD705" s="245"/>
      <c r="AE705" s="245"/>
      <c r="AF705" s="245"/>
      <c r="AG705" s="245"/>
      <c r="AH705" s="245"/>
      <c r="AI705" s="245"/>
      <c r="AJ705" s="245"/>
      <c r="AK705" s="245"/>
      <c r="AL705" s="245"/>
      <c r="AM705" s="245"/>
      <c r="AN705" s="245"/>
      <c r="AO705" s="245"/>
      <c r="AP705" s="245"/>
      <c r="AQ705" s="245"/>
      <c r="AR705" s="245"/>
      <c r="AS705" s="245"/>
      <c r="AT705" s="245"/>
      <c r="AU705" s="245"/>
      <c r="AV705" s="245"/>
      <c r="AW705" s="245"/>
      <c r="AX705" s="245"/>
      <c r="AY705" s="245"/>
      <c r="AZ705" s="245"/>
      <c r="BA705" s="245"/>
      <c r="BB705" s="245"/>
      <c r="BC705" s="245"/>
      <c r="BD705" s="245"/>
      <c r="BE705" s="245"/>
      <c r="BF705" s="245"/>
      <c r="BG705" s="245"/>
      <c r="BH705" s="245"/>
      <c r="BI705" s="245"/>
      <c r="BJ705" s="245"/>
      <c r="BK705" s="245"/>
      <c r="BL705" s="245"/>
      <c r="BM705" s="245"/>
    </row>
    <row r="706" spans="1:65" ht="18" customHeight="1" x14ac:dyDescent="0.25">
      <c r="A706" s="255">
        <v>429024</v>
      </c>
      <c r="B706" s="255" t="s">
        <v>143</v>
      </c>
      <c r="C706" s="245"/>
      <c r="D706" s="245"/>
      <c r="E706" s="245"/>
      <c r="F706" s="245"/>
      <c r="G706" s="245" t="s">
        <v>149</v>
      </c>
      <c r="H706" s="245"/>
      <c r="I706" s="245"/>
      <c r="J706" s="245"/>
      <c r="K706" s="245"/>
      <c r="L706" s="245" t="s">
        <v>149</v>
      </c>
      <c r="M706" s="245"/>
      <c r="N706" s="245"/>
      <c r="O706" s="245"/>
      <c r="P706" s="245"/>
      <c r="Q706" s="245"/>
      <c r="R706" s="245"/>
      <c r="S706" s="245" t="s">
        <v>151</v>
      </c>
      <c r="T706" s="245" t="s">
        <v>149</v>
      </c>
      <c r="U706" s="245" t="s">
        <v>149</v>
      </c>
      <c r="V706" s="245" t="s">
        <v>149</v>
      </c>
      <c r="W706" s="245"/>
      <c r="X706" s="245" t="s">
        <v>149</v>
      </c>
      <c r="Y706" s="245"/>
      <c r="Z706" s="245"/>
      <c r="AA706" s="245"/>
      <c r="AB706" s="245"/>
      <c r="AC706" s="245"/>
      <c r="AD706" s="245"/>
      <c r="AE706" s="245"/>
      <c r="AF706" s="245"/>
      <c r="AG706" s="245"/>
      <c r="AH706" s="245"/>
      <c r="AI706" s="245"/>
      <c r="AJ706" s="245"/>
      <c r="AK706" s="245"/>
      <c r="AL706" s="245"/>
      <c r="AM706" s="245"/>
      <c r="AN706" s="245"/>
      <c r="AO706" s="245"/>
      <c r="AP706" s="245"/>
      <c r="AQ706" s="245"/>
      <c r="AR706" s="245"/>
      <c r="AS706" s="245"/>
      <c r="AT706" s="245"/>
      <c r="AU706" s="245"/>
      <c r="AV706" s="245"/>
      <c r="AW706" s="245"/>
      <c r="AX706" s="245"/>
      <c r="AY706" s="245"/>
      <c r="AZ706" s="245"/>
      <c r="BA706" s="245"/>
      <c r="BB706" s="245"/>
      <c r="BC706" s="245"/>
      <c r="BD706" s="245"/>
      <c r="BE706" s="245"/>
      <c r="BF706" s="245"/>
      <c r="BG706" s="245"/>
      <c r="BH706" s="245"/>
      <c r="BI706" s="245"/>
      <c r="BJ706" s="245"/>
      <c r="BK706" s="245"/>
      <c r="BL706" s="245"/>
      <c r="BM706" s="245"/>
    </row>
    <row r="707" spans="1:65" ht="18" customHeight="1" x14ac:dyDescent="0.25">
      <c r="A707" s="255">
        <v>429028</v>
      </c>
      <c r="B707" s="255" t="s">
        <v>143</v>
      </c>
      <c r="C707" s="245"/>
      <c r="D707" s="245"/>
      <c r="E707" s="245"/>
      <c r="F707" s="245"/>
      <c r="G707" s="245"/>
      <c r="H707" s="245"/>
      <c r="I707" s="245"/>
      <c r="J707" s="245" t="s">
        <v>151</v>
      </c>
      <c r="K707" s="245"/>
      <c r="L707" s="245" t="s">
        <v>149</v>
      </c>
      <c r="M707" s="245"/>
      <c r="N707" s="245"/>
      <c r="O707" s="245" t="s">
        <v>149</v>
      </c>
      <c r="P707" s="245"/>
      <c r="Q707" s="245"/>
      <c r="R707" s="245" t="s">
        <v>149</v>
      </c>
      <c r="S707" s="245"/>
      <c r="T707" s="245" t="s">
        <v>149</v>
      </c>
      <c r="U707" s="245" t="s">
        <v>149</v>
      </c>
      <c r="V707" s="245" t="s">
        <v>149</v>
      </c>
      <c r="W707" s="245" t="s">
        <v>149</v>
      </c>
      <c r="X707" s="245" t="s">
        <v>149</v>
      </c>
      <c r="Y707" s="245"/>
      <c r="Z707" s="245"/>
      <c r="AA707" s="245"/>
      <c r="AB707" s="245"/>
      <c r="AC707" s="245"/>
      <c r="AD707" s="245"/>
      <c r="AE707" s="245"/>
      <c r="AF707" s="245"/>
      <c r="AG707" s="245"/>
      <c r="AH707" s="245"/>
      <c r="AI707" s="245"/>
      <c r="AJ707" s="245"/>
      <c r="AK707" s="245"/>
      <c r="AL707" s="245"/>
      <c r="AM707" s="245"/>
      <c r="AN707" s="245"/>
      <c r="AO707" s="245"/>
      <c r="AP707" s="245"/>
      <c r="AQ707" s="245"/>
      <c r="AR707" s="245"/>
      <c r="AS707" s="245"/>
      <c r="AT707" s="245"/>
      <c r="AU707" s="245"/>
      <c r="AV707" s="245"/>
      <c r="AW707" s="245"/>
      <c r="AX707" s="245"/>
      <c r="AY707" s="245"/>
      <c r="AZ707" s="245"/>
      <c r="BA707" s="245"/>
      <c r="BB707" s="245"/>
      <c r="BC707" s="245"/>
      <c r="BD707" s="245"/>
      <c r="BE707" s="245"/>
      <c r="BF707" s="245"/>
      <c r="BG707" s="245"/>
      <c r="BH707" s="245"/>
      <c r="BI707" s="245"/>
      <c r="BJ707" s="245"/>
      <c r="BK707" s="245"/>
      <c r="BL707" s="245"/>
      <c r="BM707" s="245"/>
    </row>
    <row r="708" spans="1:65" ht="18" customHeight="1" x14ac:dyDescent="0.25">
      <c r="A708" s="255">
        <v>429030</v>
      </c>
      <c r="B708" s="255" t="s">
        <v>143</v>
      </c>
      <c r="C708" s="245"/>
      <c r="D708" s="245"/>
      <c r="E708" s="245"/>
      <c r="F708" s="245"/>
      <c r="G708" s="245" t="s">
        <v>151</v>
      </c>
      <c r="H708" s="245"/>
      <c r="I708" s="245"/>
      <c r="J708" s="245"/>
      <c r="K708" s="245"/>
      <c r="L708" s="245" t="s">
        <v>151</v>
      </c>
      <c r="M708" s="245" t="s">
        <v>151</v>
      </c>
      <c r="N708" s="245" t="s">
        <v>149</v>
      </c>
      <c r="O708" s="245" t="s">
        <v>149</v>
      </c>
      <c r="P708" s="245" t="s">
        <v>151</v>
      </c>
      <c r="Q708" s="245" t="s">
        <v>149</v>
      </c>
      <c r="R708" s="245" t="s">
        <v>151</v>
      </c>
      <c r="S708" s="245"/>
      <c r="T708" s="245" t="s">
        <v>149</v>
      </c>
      <c r="U708" s="245" t="s">
        <v>149</v>
      </c>
      <c r="V708" s="245" t="s">
        <v>149</v>
      </c>
      <c r="W708" s="245"/>
      <c r="X708" s="245" t="s">
        <v>149</v>
      </c>
      <c r="Y708" s="245"/>
      <c r="Z708" s="245"/>
      <c r="AA708" s="245"/>
      <c r="AB708" s="245"/>
      <c r="AC708" s="245"/>
      <c r="AD708" s="245"/>
      <c r="AE708" s="245"/>
      <c r="AF708" s="245"/>
      <c r="AG708" s="245"/>
      <c r="AH708" s="245"/>
      <c r="AI708" s="245"/>
      <c r="AJ708" s="245"/>
      <c r="AK708" s="245"/>
      <c r="AL708" s="245"/>
      <c r="AM708" s="245"/>
      <c r="AN708" s="245"/>
      <c r="AO708" s="245"/>
      <c r="AP708" s="245"/>
      <c r="AQ708" s="245"/>
      <c r="AR708" s="245"/>
      <c r="AS708" s="245"/>
      <c r="AT708" s="245"/>
      <c r="AU708" s="245"/>
      <c r="AV708" s="245"/>
      <c r="AW708" s="245"/>
      <c r="AX708" s="245"/>
      <c r="AY708" s="245"/>
      <c r="AZ708" s="245"/>
      <c r="BA708" s="245"/>
      <c r="BB708" s="245"/>
      <c r="BC708" s="245"/>
      <c r="BD708" s="245"/>
      <c r="BE708" s="245"/>
      <c r="BF708" s="245"/>
      <c r="BG708" s="245"/>
      <c r="BH708" s="245"/>
      <c r="BI708" s="245"/>
      <c r="BJ708" s="245"/>
      <c r="BK708" s="245"/>
      <c r="BL708" s="245"/>
      <c r="BM708" s="245"/>
    </row>
    <row r="709" spans="1:65" ht="18" customHeight="1" x14ac:dyDescent="0.25">
      <c r="A709" s="255">
        <v>429031</v>
      </c>
      <c r="B709" s="255" t="s">
        <v>832</v>
      </c>
      <c r="C709" s="245"/>
      <c r="D709" s="245"/>
      <c r="E709" s="245"/>
      <c r="F709" s="245"/>
      <c r="G709" s="245" t="s">
        <v>151</v>
      </c>
      <c r="H709" s="245"/>
      <c r="I709" s="245" t="s">
        <v>149</v>
      </c>
      <c r="J709" s="245" t="s">
        <v>149</v>
      </c>
      <c r="K709" s="245"/>
      <c r="L709" s="245"/>
      <c r="M709" s="245" t="s">
        <v>149</v>
      </c>
      <c r="N709" s="245" t="s">
        <v>149</v>
      </c>
      <c r="O709" s="245" t="s">
        <v>149</v>
      </c>
      <c r="P709" s="245"/>
      <c r="Q709" s="245"/>
      <c r="R709" s="245" t="s">
        <v>149</v>
      </c>
      <c r="S709" s="245"/>
      <c r="T709" s="245"/>
      <c r="U709" s="245"/>
      <c r="V709" s="245"/>
      <c r="W709" s="245"/>
      <c r="X709" s="245"/>
      <c r="Y709" s="245"/>
      <c r="Z709" s="245"/>
      <c r="AA709" s="245"/>
      <c r="AB709" s="245"/>
      <c r="AC709" s="245"/>
      <c r="AD709" s="245"/>
      <c r="AE709" s="245"/>
      <c r="AF709" s="245"/>
      <c r="AG709" s="245"/>
      <c r="AH709" s="245"/>
      <c r="AI709" s="245"/>
      <c r="AJ709" s="245"/>
      <c r="AK709" s="245"/>
      <c r="AL709" s="245"/>
      <c r="AM709" s="245"/>
      <c r="AN709" s="245"/>
      <c r="AO709" s="245"/>
      <c r="AP709" s="245"/>
      <c r="AQ709" s="245"/>
      <c r="AR709" s="245"/>
      <c r="AS709" s="245"/>
      <c r="AT709" s="245"/>
      <c r="AU709" s="245"/>
      <c r="AV709" s="245"/>
      <c r="AW709" s="245"/>
      <c r="AX709" s="245"/>
      <c r="AY709" s="245"/>
      <c r="AZ709" s="245"/>
      <c r="BA709" s="245"/>
      <c r="BB709" s="245"/>
      <c r="BC709" s="245"/>
      <c r="BD709" s="245"/>
      <c r="BE709" s="245"/>
      <c r="BF709" s="245"/>
      <c r="BG709" s="245"/>
      <c r="BH709" s="245"/>
      <c r="BI709" s="245"/>
      <c r="BJ709" s="245"/>
      <c r="BK709" s="245"/>
      <c r="BL709" s="245"/>
      <c r="BM709" s="245"/>
    </row>
    <row r="710" spans="1:65" ht="18" customHeight="1" x14ac:dyDescent="0.25">
      <c r="A710" s="255">
        <v>429035</v>
      </c>
      <c r="B710" s="255" t="s">
        <v>143</v>
      </c>
      <c r="C710" s="245"/>
      <c r="D710" s="245"/>
      <c r="E710" s="245"/>
      <c r="F710" s="245"/>
      <c r="G710" s="245" t="s">
        <v>151</v>
      </c>
      <c r="H710" s="245"/>
      <c r="I710" s="245"/>
      <c r="J710" s="245"/>
      <c r="K710" s="245"/>
      <c r="L710" s="245"/>
      <c r="M710" s="245"/>
      <c r="N710" s="245"/>
      <c r="O710" s="245" t="s">
        <v>151</v>
      </c>
      <c r="P710" s="245"/>
      <c r="Q710" s="245"/>
      <c r="R710" s="245"/>
      <c r="S710" s="245"/>
      <c r="T710" s="245" t="s">
        <v>149</v>
      </c>
      <c r="U710" s="245"/>
      <c r="V710" s="245" t="s">
        <v>149</v>
      </c>
      <c r="W710" s="245"/>
      <c r="X710" s="245" t="s">
        <v>149</v>
      </c>
      <c r="Y710" s="245"/>
      <c r="Z710" s="245"/>
      <c r="AA710" s="245"/>
      <c r="AB710" s="245"/>
      <c r="AC710" s="245"/>
      <c r="AD710" s="245"/>
      <c r="AE710" s="245"/>
      <c r="AF710" s="245"/>
      <c r="AG710" s="245"/>
      <c r="AH710" s="245"/>
      <c r="AI710" s="245"/>
      <c r="AJ710" s="245"/>
      <c r="AK710" s="245"/>
      <c r="AL710" s="245"/>
      <c r="AM710" s="245"/>
      <c r="AN710" s="245"/>
      <c r="AO710" s="245"/>
      <c r="AP710" s="245"/>
      <c r="AQ710" s="245"/>
      <c r="AR710" s="245"/>
      <c r="AS710" s="245"/>
      <c r="AT710" s="245"/>
      <c r="AU710" s="245"/>
      <c r="AV710" s="245"/>
      <c r="AW710" s="245"/>
      <c r="AX710" s="245"/>
      <c r="AY710" s="245"/>
      <c r="AZ710" s="245"/>
      <c r="BA710" s="245"/>
      <c r="BB710" s="245"/>
      <c r="BC710" s="245"/>
      <c r="BD710" s="245"/>
      <c r="BE710" s="245"/>
      <c r="BF710" s="245"/>
      <c r="BG710" s="245"/>
      <c r="BH710" s="245"/>
      <c r="BI710" s="245"/>
      <c r="BJ710" s="245"/>
      <c r="BK710" s="245"/>
      <c r="BL710" s="245"/>
      <c r="BM710" s="245"/>
    </row>
    <row r="711" spans="1:65" ht="18" customHeight="1" x14ac:dyDescent="0.25">
      <c r="A711" s="255">
        <v>429036</v>
      </c>
      <c r="B711" s="255" t="s">
        <v>832</v>
      </c>
      <c r="C711" s="245"/>
      <c r="D711" s="245"/>
      <c r="E711" s="245"/>
      <c r="F711" s="245"/>
      <c r="G711" s="245"/>
      <c r="H711" s="245"/>
      <c r="I711" s="245"/>
      <c r="J711" s="245"/>
      <c r="K711" s="245" t="s">
        <v>149</v>
      </c>
      <c r="L711" s="245" t="s">
        <v>149</v>
      </c>
      <c r="M711" s="245" t="s">
        <v>149</v>
      </c>
      <c r="N711" s="245" t="s">
        <v>149</v>
      </c>
      <c r="O711" s="245" t="s">
        <v>149</v>
      </c>
      <c r="P711" s="245" t="s">
        <v>149</v>
      </c>
      <c r="Q711" s="245"/>
      <c r="R711" s="245" t="s">
        <v>149</v>
      </c>
      <c r="S711" s="245" t="s">
        <v>149</v>
      </c>
      <c r="T711" s="245"/>
      <c r="U711" s="245"/>
      <c r="V711" s="245"/>
      <c r="W711" s="245"/>
      <c r="X711" s="245"/>
      <c r="Y711" s="245"/>
      <c r="Z711" s="245"/>
      <c r="AA711" s="245"/>
      <c r="AB711" s="245"/>
      <c r="AC711" s="245"/>
      <c r="AD711" s="245"/>
      <c r="AE711" s="245"/>
      <c r="AF711" s="245"/>
      <c r="AG711" s="245"/>
      <c r="AH711" s="245"/>
      <c r="AI711" s="245"/>
      <c r="AJ711" s="245"/>
      <c r="AK711" s="245"/>
      <c r="AL711" s="245"/>
      <c r="AM711" s="245"/>
      <c r="AN711" s="245"/>
      <c r="AO711" s="245"/>
      <c r="AP711" s="245"/>
      <c r="AQ711" s="245"/>
      <c r="AR711" s="245"/>
      <c r="AS711" s="245"/>
      <c r="AT711" s="245"/>
      <c r="AU711" s="245"/>
      <c r="AV711" s="245"/>
      <c r="AW711" s="245"/>
      <c r="AX711" s="245"/>
      <c r="AY711" s="245"/>
      <c r="AZ711" s="245"/>
      <c r="BA711" s="245"/>
      <c r="BB711" s="245"/>
      <c r="BC711" s="245"/>
      <c r="BD711" s="245"/>
      <c r="BE711" s="245"/>
      <c r="BF711" s="245"/>
      <c r="BG711" s="245"/>
      <c r="BH711" s="245"/>
      <c r="BI711" s="245"/>
      <c r="BJ711" s="245"/>
      <c r="BK711" s="245"/>
      <c r="BL711" s="245"/>
      <c r="BM711" s="245"/>
    </row>
    <row r="712" spans="1:65" ht="18" customHeight="1" x14ac:dyDescent="0.25">
      <c r="A712" s="255">
        <v>429037</v>
      </c>
      <c r="B712" s="255" t="s">
        <v>143</v>
      </c>
      <c r="C712" s="245"/>
      <c r="D712" s="245"/>
      <c r="E712" s="245"/>
      <c r="F712" s="245"/>
      <c r="G712" s="245"/>
      <c r="H712" s="245"/>
      <c r="I712" s="245"/>
      <c r="J712" s="245"/>
      <c r="K712" s="245"/>
      <c r="L712" s="245" t="s">
        <v>149</v>
      </c>
      <c r="M712" s="245" t="s">
        <v>149</v>
      </c>
      <c r="N712" s="245"/>
      <c r="O712" s="245" t="s">
        <v>149</v>
      </c>
      <c r="P712" s="245" t="s">
        <v>149</v>
      </c>
      <c r="Q712" s="245" t="s">
        <v>149</v>
      </c>
      <c r="R712" s="245"/>
      <c r="S712" s="245"/>
      <c r="T712" s="245"/>
      <c r="U712" s="245" t="s">
        <v>149</v>
      </c>
      <c r="V712" s="245" t="s">
        <v>149</v>
      </c>
      <c r="W712" s="245" t="s">
        <v>149</v>
      </c>
      <c r="X712" s="245"/>
      <c r="Y712" s="245"/>
      <c r="Z712" s="245"/>
      <c r="AA712" s="245"/>
      <c r="AB712" s="245"/>
      <c r="AC712" s="245"/>
      <c r="AD712" s="245"/>
      <c r="AE712" s="245"/>
      <c r="AF712" s="245"/>
      <c r="AG712" s="245"/>
      <c r="AH712" s="245"/>
      <c r="AI712" s="245"/>
      <c r="AJ712" s="245"/>
      <c r="AK712" s="245"/>
      <c r="AL712" s="245"/>
      <c r="AM712" s="245"/>
      <c r="AN712" s="245"/>
      <c r="AO712" s="245"/>
      <c r="AP712" s="245"/>
      <c r="AQ712" s="245"/>
      <c r="AR712" s="245"/>
      <c r="AS712" s="245"/>
      <c r="AT712" s="245"/>
      <c r="AU712" s="245"/>
      <c r="AV712" s="245"/>
      <c r="AW712" s="245"/>
      <c r="AX712" s="245"/>
      <c r="AY712" s="245"/>
      <c r="AZ712" s="245"/>
      <c r="BA712" s="245"/>
      <c r="BB712" s="245"/>
      <c r="BC712" s="245"/>
      <c r="BD712" s="245"/>
      <c r="BE712" s="245"/>
      <c r="BF712" s="245"/>
      <c r="BG712" s="245"/>
      <c r="BH712" s="245"/>
      <c r="BI712" s="245"/>
      <c r="BJ712" s="245"/>
      <c r="BK712" s="245"/>
      <c r="BL712" s="245"/>
      <c r="BM712" s="245"/>
    </row>
    <row r="713" spans="1:65" ht="18" customHeight="1" x14ac:dyDescent="0.25">
      <c r="A713" s="255">
        <v>429038</v>
      </c>
      <c r="B713" s="255" t="s">
        <v>832</v>
      </c>
      <c r="C713" s="245"/>
      <c r="D713" s="245"/>
      <c r="E713" s="245" t="s">
        <v>151</v>
      </c>
      <c r="F713" s="245"/>
      <c r="G713" s="245"/>
      <c r="H713" s="245" t="s">
        <v>149</v>
      </c>
      <c r="I713" s="245"/>
      <c r="J713" s="245"/>
      <c r="K713" s="245"/>
      <c r="L713" s="245"/>
      <c r="M713" s="245" t="s">
        <v>151</v>
      </c>
      <c r="N713" s="245" t="s">
        <v>149</v>
      </c>
      <c r="O713" s="245" t="s">
        <v>149</v>
      </c>
      <c r="P713" s="245" t="s">
        <v>149</v>
      </c>
      <c r="Q713" s="245"/>
      <c r="R713" s="245" t="s">
        <v>149</v>
      </c>
      <c r="S713" s="245"/>
      <c r="T713" s="245"/>
      <c r="U713" s="245"/>
      <c r="V713" s="245"/>
      <c r="W713" s="245"/>
      <c r="X713" s="245"/>
      <c r="Y713" s="245"/>
      <c r="Z713" s="245"/>
      <c r="AA713" s="245"/>
      <c r="AB713" s="245"/>
      <c r="AC713" s="245"/>
      <c r="AD713" s="245"/>
      <c r="AE713" s="245"/>
      <c r="AF713" s="245"/>
      <c r="AG713" s="245"/>
      <c r="AH713" s="245"/>
      <c r="AI713" s="245"/>
      <c r="AJ713" s="245"/>
      <c r="AK713" s="245"/>
      <c r="AL713" s="245"/>
      <c r="AM713" s="245"/>
      <c r="AN713" s="245"/>
      <c r="AO713" s="245"/>
      <c r="AP713" s="245"/>
      <c r="AQ713" s="245"/>
      <c r="AR713" s="245"/>
      <c r="AS713" s="245"/>
      <c r="AT713" s="245"/>
      <c r="AU713" s="245"/>
      <c r="AV713" s="245"/>
      <c r="AW713" s="245"/>
      <c r="AX713" s="245"/>
      <c r="AY713" s="245"/>
      <c r="AZ713" s="245"/>
      <c r="BA713" s="245"/>
      <c r="BB713" s="245"/>
      <c r="BC713" s="245"/>
      <c r="BD713" s="245"/>
      <c r="BE713" s="245"/>
      <c r="BF713" s="245"/>
      <c r="BG713" s="245"/>
      <c r="BH713" s="245"/>
      <c r="BI713" s="245"/>
      <c r="BJ713" s="245"/>
      <c r="BK713" s="245"/>
      <c r="BL713" s="245"/>
      <c r="BM713" s="245"/>
    </row>
    <row r="714" spans="1:65" ht="18" customHeight="1" x14ac:dyDescent="0.25">
      <c r="A714" s="255">
        <v>429039</v>
      </c>
      <c r="B714" s="255" t="s">
        <v>143</v>
      </c>
      <c r="C714" s="245"/>
      <c r="D714" s="245"/>
      <c r="E714" s="245"/>
      <c r="F714" s="245"/>
      <c r="G714" s="245" t="s">
        <v>151</v>
      </c>
      <c r="H714" s="245"/>
      <c r="I714" s="245"/>
      <c r="J714" s="245" t="s">
        <v>151</v>
      </c>
      <c r="K714" s="245"/>
      <c r="L714" s="245"/>
      <c r="M714" s="245"/>
      <c r="N714" s="245" t="s">
        <v>151</v>
      </c>
      <c r="O714" s="245" t="s">
        <v>151</v>
      </c>
      <c r="P714" s="245"/>
      <c r="Q714" s="245"/>
      <c r="R714" s="245"/>
      <c r="S714" s="245"/>
      <c r="T714" s="245" t="s">
        <v>149</v>
      </c>
      <c r="U714" s="245"/>
      <c r="V714" s="245" t="s">
        <v>149</v>
      </c>
      <c r="W714" s="245"/>
      <c r="X714" s="245" t="s">
        <v>149</v>
      </c>
      <c r="Y714" s="245"/>
      <c r="Z714" s="245"/>
      <c r="AA714" s="245"/>
      <c r="AB714" s="245"/>
      <c r="AC714" s="245"/>
      <c r="AD714" s="245"/>
      <c r="AE714" s="245"/>
      <c r="AF714" s="245"/>
      <c r="AG714" s="245"/>
      <c r="AH714" s="245"/>
      <c r="AI714" s="245"/>
      <c r="AJ714" s="245"/>
      <c r="AK714" s="245"/>
      <c r="AL714" s="245"/>
      <c r="AM714" s="245"/>
      <c r="AN714" s="245"/>
      <c r="AO714" s="245"/>
      <c r="AP714" s="245"/>
      <c r="AQ714" s="245"/>
      <c r="AR714" s="245"/>
      <c r="AS714" s="245"/>
      <c r="AT714" s="245"/>
      <c r="AU714" s="245"/>
      <c r="AV714" s="245"/>
      <c r="AW714" s="245"/>
      <c r="AX714" s="245"/>
      <c r="AY714" s="245"/>
      <c r="AZ714" s="245"/>
      <c r="BA714" s="245"/>
      <c r="BB714" s="245"/>
      <c r="BC714" s="245"/>
      <c r="BD714" s="245"/>
      <c r="BE714" s="245"/>
      <c r="BF714" s="245"/>
      <c r="BG714" s="245"/>
      <c r="BH714" s="245"/>
      <c r="BI714" s="245"/>
      <c r="BJ714" s="245"/>
      <c r="BK714" s="245"/>
      <c r="BL714" s="245"/>
      <c r="BM714" s="245"/>
    </row>
    <row r="715" spans="1:65" ht="18" customHeight="1" x14ac:dyDescent="0.25">
      <c r="A715" s="255">
        <v>429040</v>
      </c>
      <c r="B715" s="255" t="s">
        <v>143</v>
      </c>
      <c r="C715" s="245"/>
      <c r="D715" s="245"/>
      <c r="E715" s="245"/>
      <c r="F715" s="245"/>
      <c r="G715" s="245" t="s">
        <v>151</v>
      </c>
      <c r="H715" s="245"/>
      <c r="I715" s="245"/>
      <c r="J715" s="245" t="s">
        <v>151</v>
      </c>
      <c r="K715" s="245"/>
      <c r="L715" s="245" t="s">
        <v>149</v>
      </c>
      <c r="M715" s="245" t="s">
        <v>151</v>
      </c>
      <c r="N715" s="245"/>
      <c r="O715" s="245"/>
      <c r="P715" s="245" t="s">
        <v>151</v>
      </c>
      <c r="Q715" s="245" t="s">
        <v>151</v>
      </c>
      <c r="R715" s="245" t="s">
        <v>151</v>
      </c>
      <c r="S715" s="245"/>
      <c r="T715" s="245" t="s">
        <v>149</v>
      </c>
      <c r="U715" s="245" t="s">
        <v>149</v>
      </c>
      <c r="V715" s="245" t="s">
        <v>149</v>
      </c>
      <c r="W715" s="245"/>
      <c r="X715" s="245" t="s">
        <v>149</v>
      </c>
      <c r="Y715" s="245"/>
      <c r="Z715" s="245"/>
      <c r="AA715" s="245"/>
      <c r="AB715" s="245"/>
      <c r="AC715" s="245"/>
      <c r="AD715" s="245"/>
      <c r="AE715" s="245"/>
      <c r="AF715" s="245"/>
      <c r="AG715" s="245"/>
      <c r="AH715" s="245"/>
      <c r="AI715" s="245"/>
      <c r="AJ715" s="245"/>
      <c r="AK715" s="245"/>
      <c r="AL715" s="245"/>
      <c r="AM715" s="245"/>
      <c r="AN715" s="245"/>
      <c r="AO715" s="245"/>
      <c r="AP715" s="245"/>
      <c r="AQ715" s="245"/>
      <c r="AR715" s="245"/>
      <c r="AS715" s="245"/>
      <c r="AT715" s="245"/>
      <c r="AU715" s="245"/>
      <c r="AV715" s="245"/>
      <c r="AW715" s="245"/>
      <c r="AX715" s="245"/>
      <c r="AY715" s="245"/>
      <c r="AZ715" s="245"/>
      <c r="BA715" s="245"/>
      <c r="BB715" s="245"/>
      <c r="BC715" s="245"/>
      <c r="BD715" s="245"/>
      <c r="BE715" s="245"/>
      <c r="BF715" s="245"/>
      <c r="BG715" s="245"/>
      <c r="BH715" s="245"/>
      <c r="BI715" s="245"/>
      <c r="BJ715" s="245"/>
      <c r="BK715" s="245"/>
      <c r="BL715" s="245"/>
      <c r="BM715" s="245"/>
    </row>
    <row r="716" spans="1:65" ht="18" customHeight="1" x14ac:dyDescent="0.25">
      <c r="A716" s="255">
        <v>429043</v>
      </c>
      <c r="B716" s="255" t="s">
        <v>143</v>
      </c>
      <c r="C716" s="245"/>
      <c r="D716" s="245"/>
      <c r="E716" s="245"/>
      <c r="F716" s="245" t="s">
        <v>149</v>
      </c>
      <c r="G716" s="245"/>
      <c r="H716" s="245"/>
      <c r="I716" s="245"/>
      <c r="J716" s="245"/>
      <c r="K716" s="245" t="s">
        <v>149</v>
      </c>
      <c r="L716" s="245"/>
      <c r="M716" s="245"/>
      <c r="N716" s="245" t="s">
        <v>151</v>
      </c>
      <c r="O716" s="245"/>
      <c r="P716" s="245"/>
      <c r="Q716" s="245" t="s">
        <v>149</v>
      </c>
      <c r="R716" s="245" t="s">
        <v>149</v>
      </c>
      <c r="S716" s="245" t="s">
        <v>149</v>
      </c>
      <c r="T716" s="245" t="s">
        <v>149</v>
      </c>
      <c r="U716" s="245" t="s">
        <v>149</v>
      </c>
      <c r="V716" s="245" t="s">
        <v>149</v>
      </c>
      <c r="W716" s="245" t="s">
        <v>149</v>
      </c>
      <c r="X716" s="245" t="s">
        <v>149</v>
      </c>
      <c r="Y716" s="245"/>
      <c r="Z716" s="245"/>
      <c r="AA716" s="245"/>
      <c r="AB716" s="245"/>
      <c r="AC716" s="245"/>
      <c r="AD716" s="245"/>
      <c r="AE716" s="245"/>
      <c r="AF716" s="245"/>
      <c r="AG716" s="245"/>
      <c r="AH716" s="245"/>
      <c r="AI716" s="245"/>
      <c r="AJ716" s="245"/>
      <c r="AK716" s="245"/>
      <c r="AL716" s="245"/>
      <c r="AM716" s="245"/>
      <c r="AN716" s="245"/>
      <c r="AO716" s="245"/>
      <c r="AP716" s="245"/>
      <c r="AQ716" s="245"/>
      <c r="AR716" s="245"/>
      <c r="AS716" s="245"/>
      <c r="AT716" s="245"/>
      <c r="AU716" s="245"/>
      <c r="AV716" s="245"/>
      <c r="AW716" s="245"/>
      <c r="AX716" s="245"/>
      <c r="AY716" s="245"/>
      <c r="AZ716" s="245"/>
      <c r="BA716" s="245"/>
      <c r="BB716" s="245"/>
      <c r="BC716" s="245"/>
      <c r="BD716" s="245"/>
      <c r="BE716" s="245"/>
      <c r="BF716" s="245"/>
      <c r="BG716" s="245"/>
      <c r="BH716" s="245"/>
      <c r="BI716" s="245"/>
      <c r="BJ716" s="245"/>
      <c r="BK716" s="245"/>
      <c r="BL716" s="245"/>
      <c r="BM716" s="245"/>
    </row>
    <row r="717" spans="1:65" s="258" customFormat="1" ht="13.8" x14ac:dyDescent="0.25">
      <c r="A717" s="245">
        <v>429044</v>
      </c>
      <c r="B717" s="245" t="s">
        <v>832</v>
      </c>
      <c r="C717" s="245"/>
      <c r="D717" s="245"/>
      <c r="E717" s="245"/>
      <c r="F717" s="245"/>
      <c r="G717" s="245"/>
      <c r="H717" s="245" t="s">
        <v>149</v>
      </c>
      <c r="I717" s="245"/>
      <c r="J717" s="245" t="s">
        <v>151</v>
      </c>
      <c r="K717" s="245"/>
      <c r="L717" s="245" t="s">
        <v>149</v>
      </c>
      <c r="M717" s="245"/>
      <c r="N717" s="245" t="s">
        <v>149</v>
      </c>
      <c r="O717" s="245" t="s">
        <v>149</v>
      </c>
      <c r="P717" s="245" t="s">
        <v>149</v>
      </c>
      <c r="Q717" s="245"/>
      <c r="R717" s="245" t="s">
        <v>149</v>
      </c>
      <c r="S717" s="245" t="s">
        <v>149</v>
      </c>
      <c r="T717" s="245"/>
      <c r="U717" s="245"/>
      <c r="V717" s="245"/>
      <c r="W717" s="245"/>
      <c r="X717" s="245"/>
      <c r="Y717" s="245"/>
      <c r="Z717" s="245"/>
      <c r="AA717" s="245"/>
      <c r="AB717" s="245"/>
      <c r="AC717" s="245"/>
      <c r="AD717" s="245"/>
      <c r="AE717" s="245"/>
      <c r="AF717" s="245"/>
      <c r="AG717" s="245"/>
      <c r="AH717" s="245"/>
      <c r="AI717" s="245"/>
      <c r="AJ717" s="245"/>
      <c r="AK717" s="245"/>
      <c r="AL717" s="245"/>
      <c r="AM717" s="245"/>
      <c r="AN717" s="245"/>
      <c r="AO717" s="245"/>
      <c r="AP717" s="245"/>
      <c r="AQ717" s="245"/>
      <c r="AR717" s="245"/>
      <c r="AS717" s="245"/>
      <c r="AT717" s="245"/>
      <c r="AU717" s="245"/>
      <c r="AV717" s="245"/>
      <c r="AW717" s="245"/>
      <c r="AX717" s="245"/>
      <c r="AY717" s="245"/>
      <c r="AZ717" s="245"/>
      <c r="BA717" s="245"/>
      <c r="BB717" s="245"/>
      <c r="BC717" s="245"/>
      <c r="BD717" s="245"/>
      <c r="BE717" s="245"/>
      <c r="BF717" s="245"/>
      <c r="BG717" s="245"/>
      <c r="BH717" s="245"/>
      <c r="BI717" s="245"/>
      <c r="BJ717" s="245"/>
      <c r="BK717" s="245"/>
      <c r="BL717" s="245"/>
      <c r="BM717" s="245"/>
    </row>
    <row r="718" spans="1:65" s="258" customFormat="1" ht="13.8" x14ac:dyDescent="0.25">
      <c r="A718" s="245">
        <v>429045</v>
      </c>
      <c r="B718" s="245" t="s">
        <v>143</v>
      </c>
      <c r="C718" s="245"/>
      <c r="D718" s="245"/>
      <c r="E718" s="245"/>
      <c r="F718" s="245"/>
      <c r="G718" s="245" t="s">
        <v>151</v>
      </c>
      <c r="H718" s="245"/>
      <c r="I718" s="245"/>
      <c r="J718" s="245" t="s">
        <v>149</v>
      </c>
      <c r="K718" s="245"/>
      <c r="L718" s="245" t="s">
        <v>149</v>
      </c>
      <c r="M718" s="245"/>
      <c r="N718" s="245" t="s">
        <v>151</v>
      </c>
      <c r="O718" s="245" t="s">
        <v>149</v>
      </c>
      <c r="P718" s="245"/>
      <c r="Q718" s="245"/>
      <c r="R718" s="245" t="s">
        <v>149</v>
      </c>
      <c r="S718" s="245"/>
      <c r="T718" s="245" t="s">
        <v>149</v>
      </c>
      <c r="U718" s="245"/>
      <c r="V718" s="245" t="s">
        <v>149</v>
      </c>
      <c r="W718" s="245"/>
      <c r="X718" s="245" t="s">
        <v>149</v>
      </c>
      <c r="Y718" s="245"/>
      <c r="Z718" s="245"/>
      <c r="AA718" s="245"/>
      <c r="AB718" s="245"/>
      <c r="AC718" s="245"/>
      <c r="AD718" s="245"/>
      <c r="AE718" s="245"/>
      <c r="AF718" s="245"/>
      <c r="AG718" s="245"/>
      <c r="AH718" s="245"/>
      <c r="AI718" s="245"/>
      <c r="AJ718" s="245"/>
      <c r="AK718" s="245"/>
      <c r="AL718" s="245"/>
      <c r="AM718" s="245"/>
      <c r="AN718" s="245"/>
      <c r="AO718" s="245"/>
      <c r="AP718" s="245"/>
      <c r="AQ718" s="245"/>
      <c r="AR718" s="245"/>
      <c r="AS718" s="245"/>
      <c r="AT718" s="245"/>
      <c r="AU718" s="245"/>
      <c r="AV718" s="245"/>
      <c r="AW718" s="245"/>
      <c r="AX718" s="245"/>
      <c r="AY718" s="245"/>
      <c r="AZ718" s="245"/>
      <c r="BA718" s="245"/>
      <c r="BB718" s="245"/>
      <c r="BC718" s="245"/>
      <c r="BD718" s="245"/>
      <c r="BE718" s="245"/>
      <c r="BF718" s="245"/>
      <c r="BG718" s="245"/>
      <c r="BH718" s="245"/>
      <c r="BI718" s="245"/>
      <c r="BJ718" s="245"/>
      <c r="BK718" s="245"/>
      <c r="BL718" s="245"/>
      <c r="BM718" s="245"/>
    </row>
    <row r="719" spans="1:65" s="258" customFormat="1" ht="13.8" x14ac:dyDescent="0.25">
      <c r="A719" s="245">
        <v>429047</v>
      </c>
      <c r="B719" s="245" t="s">
        <v>832</v>
      </c>
      <c r="C719" s="245"/>
      <c r="D719" s="245" t="s">
        <v>151</v>
      </c>
      <c r="E719" s="245"/>
      <c r="F719" s="245" t="s">
        <v>149</v>
      </c>
      <c r="G719" s="245"/>
      <c r="H719" s="245"/>
      <c r="I719" s="245"/>
      <c r="J719" s="245"/>
      <c r="K719" s="245"/>
      <c r="L719" s="245" t="s">
        <v>149</v>
      </c>
      <c r="M719" s="245" t="s">
        <v>151</v>
      </c>
      <c r="N719" s="245"/>
      <c r="O719" s="245" t="s">
        <v>149</v>
      </c>
      <c r="P719" s="245"/>
      <c r="Q719" s="245"/>
      <c r="R719" s="245" t="s">
        <v>149</v>
      </c>
      <c r="S719" s="245"/>
      <c r="T719" s="245"/>
      <c r="U719" s="245"/>
      <c r="V719" s="245"/>
      <c r="W719" s="245"/>
      <c r="X719" s="245"/>
      <c r="Y719" s="245"/>
      <c r="Z719" s="245"/>
      <c r="AA719" s="245"/>
      <c r="AB719" s="245"/>
      <c r="AC719" s="245"/>
      <c r="AD719" s="245"/>
      <c r="AE719" s="245"/>
      <c r="AF719" s="245"/>
      <c r="AG719" s="245"/>
      <c r="AH719" s="245"/>
      <c r="AI719" s="245"/>
      <c r="AJ719" s="245"/>
      <c r="AK719" s="245"/>
      <c r="AL719" s="245"/>
      <c r="AM719" s="245"/>
      <c r="AN719" s="245"/>
      <c r="AO719" s="245"/>
      <c r="AP719" s="245"/>
      <c r="AQ719" s="245"/>
      <c r="AR719" s="245"/>
      <c r="AS719" s="245"/>
      <c r="AT719" s="245"/>
      <c r="AU719" s="245"/>
      <c r="AV719" s="245"/>
      <c r="AW719" s="245"/>
      <c r="AX719" s="245"/>
      <c r="AY719" s="245"/>
      <c r="AZ719" s="245"/>
      <c r="BA719" s="245"/>
      <c r="BB719" s="245"/>
      <c r="BC719" s="245"/>
      <c r="BD719" s="245"/>
      <c r="BE719" s="245"/>
      <c r="BF719" s="245"/>
      <c r="BG719" s="245"/>
      <c r="BH719" s="245"/>
      <c r="BI719" s="245"/>
      <c r="BJ719" s="245"/>
      <c r="BK719" s="245"/>
      <c r="BL719" s="245"/>
      <c r="BM719" s="245"/>
    </row>
  </sheetData>
  <sheetProtection selectLockedCells="1" selectUnlockedCells="1"/>
  <autoFilter ref="A2:BM719" xr:uid="{00000000-0009-0000-0000-000005000000}">
    <sortState xmlns:xlrd2="http://schemas.microsoft.com/office/spreadsheetml/2017/richdata2" ref="A3:BM719">
      <sortCondition ref="A2"/>
    </sortState>
  </autoFilter>
  <conditionalFormatting sqref="A1:A679">
    <cfRule type="duplicateValues" dxfId="175" priority="7139"/>
  </conditionalFormatting>
  <conditionalFormatting sqref="A1:A716">
    <cfRule type="duplicateValues" dxfId="174" priority="7143"/>
    <cfRule type="duplicateValues" dxfId="173" priority="7142"/>
    <cfRule type="duplicateValues" dxfId="172" priority="7141"/>
  </conditionalFormatting>
  <conditionalFormatting sqref="A1:A1048576">
    <cfRule type="duplicateValues" dxfId="171" priority="1"/>
  </conditionalFormatting>
  <conditionalFormatting sqref="A679">
    <cfRule type="duplicateValues" dxfId="170" priority="2730"/>
    <cfRule type="duplicateValues" dxfId="169" priority="2729"/>
    <cfRule type="duplicateValues" dxfId="168" priority="2728"/>
    <cfRule type="duplicateValues" dxfId="167" priority="2727"/>
    <cfRule type="duplicateValues" dxfId="166" priority="2738"/>
    <cfRule type="duplicateValues" dxfId="165" priority="2737"/>
    <cfRule type="duplicateValues" dxfId="164" priority="2731"/>
    <cfRule type="duplicateValues" dxfId="163" priority="2736"/>
    <cfRule type="duplicateValues" dxfId="162" priority="2735"/>
    <cfRule type="duplicateValues" dxfId="161" priority="2734"/>
    <cfRule type="duplicateValues" dxfId="160" priority="2733"/>
    <cfRule type="duplicateValues" dxfId="159" priority="2732"/>
  </conditionalFormatting>
  <conditionalFormatting sqref="A682">
    <cfRule type="duplicateValues" dxfId="158" priority="2702"/>
    <cfRule type="duplicateValues" dxfId="157" priority="2701"/>
  </conditionalFormatting>
  <conditionalFormatting sqref="A682:A706">
    <cfRule type="duplicateValues" dxfId="156" priority="2707"/>
    <cfRule type="duplicateValues" dxfId="155" priority="2706"/>
    <cfRule type="duplicateValues" dxfId="154" priority="2705"/>
  </conditionalFormatting>
  <conditionalFormatting sqref="A704">
    <cfRule type="duplicateValues" dxfId="153" priority="2417"/>
    <cfRule type="duplicateValues" dxfId="152" priority="2416"/>
    <cfRule type="duplicateValues" dxfId="151" priority="2415"/>
  </conditionalFormatting>
  <conditionalFormatting sqref="A705:A706">
    <cfRule type="duplicateValues" dxfId="150" priority="2428"/>
    <cfRule type="duplicateValues" dxfId="149" priority="2427"/>
    <cfRule type="duplicateValues" dxfId="148" priority="2426"/>
  </conditionalFormatting>
  <conditionalFormatting sqref="A707">
    <cfRule type="duplicateValues" dxfId="147" priority="2189"/>
    <cfRule type="duplicateValues" dxfId="146" priority="2188"/>
    <cfRule type="duplicateValues" dxfId="145" priority="2187"/>
    <cfRule type="duplicateValues" dxfId="144" priority="2185"/>
    <cfRule type="duplicateValues" dxfId="143" priority="2186"/>
    <cfRule type="duplicateValues" dxfId="142" priority="2184"/>
  </conditionalFormatting>
  <conditionalFormatting sqref="A708">
    <cfRule type="duplicateValues" dxfId="141" priority="2175"/>
    <cfRule type="duplicateValues" dxfId="140" priority="2174"/>
    <cfRule type="duplicateValues" dxfId="139" priority="2173"/>
    <cfRule type="duplicateValues" dxfId="138" priority="2172"/>
    <cfRule type="duplicateValues" dxfId="137" priority="2177"/>
    <cfRule type="duplicateValues" dxfId="136" priority="2176"/>
  </conditionalFormatting>
  <conditionalFormatting sqref="A709">
    <cfRule type="duplicateValues" dxfId="135" priority="2168"/>
    <cfRule type="duplicateValues" dxfId="134" priority="2169"/>
    <cfRule type="duplicateValues" dxfId="133" priority="2170"/>
    <cfRule type="duplicateValues" dxfId="132" priority="2171"/>
    <cfRule type="duplicateValues" dxfId="131" priority="2166"/>
    <cfRule type="duplicateValues" dxfId="130" priority="2167"/>
  </conditionalFormatting>
  <conditionalFormatting sqref="A710">
    <cfRule type="duplicateValues" dxfId="129" priority="2146"/>
    <cfRule type="duplicateValues" dxfId="128" priority="2147"/>
    <cfRule type="duplicateValues" dxfId="127" priority="2145"/>
    <cfRule type="duplicateValues" dxfId="126" priority="2144"/>
    <cfRule type="duplicateValues" dxfId="125" priority="2143"/>
    <cfRule type="duplicateValues" dxfId="124" priority="2142"/>
  </conditionalFormatting>
  <conditionalFormatting sqref="A711">
    <cfRule type="duplicateValues" dxfId="123" priority="2141"/>
    <cfRule type="duplicateValues" dxfId="122" priority="2139"/>
    <cfRule type="duplicateValues" dxfId="121" priority="2140"/>
    <cfRule type="duplicateValues" dxfId="120" priority="2138"/>
    <cfRule type="duplicateValues" dxfId="119" priority="2137"/>
    <cfRule type="duplicateValues" dxfId="118" priority="2136"/>
  </conditionalFormatting>
  <conditionalFormatting sqref="A712">
    <cfRule type="duplicateValues" dxfId="117" priority="2130"/>
    <cfRule type="duplicateValues" dxfId="116" priority="2131"/>
    <cfRule type="duplicateValues" dxfId="115" priority="2135"/>
    <cfRule type="duplicateValues" dxfId="114" priority="2134"/>
    <cfRule type="duplicateValues" dxfId="113" priority="2133"/>
    <cfRule type="duplicateValues" dxfId="112" priority="2132"/>
  </conditionalFormatting>
  <conditionalFormatting sqref="A713">
    <cfRule type="duplicateValues" dxfId="111" priority="2124"/>
    <cfRule type="duplicateValues" dxfId="110" priority="2125"/>
    <cfRule type="duplicateValues" dxfId="109" priority="2127"/>
    <cfRule type="duplicateValues" dxfId="108" priority="2128"/>
    <cfRule type="duplicateValues" dxfId="107" priority="2129"/>
    <cfRule type="duplicateValues" dxfId="106" priority="2126"/>
  </conditionalFormatting>
  <conditionalFormatting sqref="A714">
    <cfRule type="duplicateValues" dxfId="105" priority="2123"/>
    <cfRule type="duplicateValues" dxfId="104" priority="2122"/>
    <cfRule type="duplicateValues" dxfId="103" priority="2121"/>
    <cfRule type="duplicateValues" dxfId="102" priority="2120"/>
    <cfRule type="duplicateValues" dxfId="101" priority="2119"/>
    <cfRule type="duplicateValues" dxfId="100" priority="2118"/>
  </conditionalFormatting>
  <conditionalFormatting sqref="A715">
    <cfRule type="duplicateValues" dxfId="99" priority="2115"/>
    <cfRule type="duplicateValues" dxfId="98" priority="2117"/>
    <cfRule type="duplicateValues" dxfId="97" priority="2116"/>
    <cfRule type="duplicateValues" dxfId="96" priority="2114"/>
    <cfRule type="duplicateValues" dxfId="95" priority="2113"/>
    <cfRule type="duplicateValues" dxfId="94" priority="2112"/>
  </conditionalFormatting>
  <conditionalFormatting sqref="A716">
    <cfRule type="duplicateValues" dxfId="93" priority="2095"/>
    <cfRule type="duplicateValues" dxfId="92" priority="2094"/>
    <cfRule type="duplicateValues" dxfId="91" priority="2096"/>
    <cfRule type="duplicateValues" dxfId="90" priority="2099"/>
    <cfRule type="duplicateValues" dxfId="89" priority="2098"/>
    <cfRule type="duplicateValues" dxfId="88" priority="2097"/>
  </conditionalFormatting>
  <conditionalFormatting sqref="A717:A719">
    <cfRule type="duplicateValues" dxfId="87" priority="2377"/>
    <cfRule type="duplicateValues" dxfId="86" priority="2376"/>
    <cfRule type="duplicateValues" dxfId="85" priority="2378"/>
  </conditionalFormatting>
  <conditionalFormatting sqref="A720:A1048576 A1:A716">
    <cfRule type="duplicateValues" dxfId="84" priority="194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5"/>
  <dimension ref="A1:AW719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ColWidth="9" defaultRowHeight="20.25" customHeight="1" x14ac:dyDescent="0.25"/>
  <cols>
    <col min="1" max="1" width="11.09765625" style="230" bestFit="1" customWidth="1"/>
    <col min="2" max="2" width="21.3984375" style="230" bestFit="1" customWidth="1"/>
    <col min="3" max="3" width="18.3984375" style="230" bestFit="1" customWidth="1"/>
    <col min="4" max="4" width="20.3984375" style="230" bestFit="1" customWidth="1"/>
    <col min="5" max="5" width="6.3984375" style="230" bestFit="1" customWidth="1"/>
    <col min="6" max="6" width="10.3984375" style="240" bestFit="1" customWidth="1"/>
    <col min="7" max="7" width="13.3984375" style="230" bestFit="1" customWidth="1"/>
    <col min="8" max="8" width="12" style="230" bestFit="1" customWidth="1"/>
    <col min="9" max="9" width="13.09765625" style="230" bestFit="1" customWidth="1"/>
    <col min="10" max="11" width="9.3984375" style="230" customWidth="1"/>
    <col min="12" max="12" width="11.09765625" style="230" customWidth="1"/>
    <col min="13" max="13" width="8.09765625" style="230" customWidth="1"/>
    <col min="14" max="14" width="9.3984375" style="230" customWidth="1"/>
    <col min="15" max="15" width="10.8984375" style="231" customWidth="1"/>
    <col min="16" max="16" width="14.69921875" style="230" bestFit="1" customWidth="1"/>
    <col min="17" max="17" width="10.3984375" style="230" customWidth="1"/>
    <col min="18" max="22" width="13.59765625" style="230" customWidth="1"/>
    <col min="23" max="24" width="18.3984375" style="230" customWidth="1"/>
    <col min="25" max="25" width="36.09765625" style="230" customWidth="1"/>
    <col min="26" max="26" width="23.3984375" style="230" customWidth="1"/>
    <col min="27" max="28" width="15.3984375" style="230" customWidth="1"/>
    <col min="29" max="29" width="45.09765625" style="230" customWidth="1"/>
    <col min="30" max="31" width="13.3984375" style="230" customWidth="1"/>
    <col min="32" max="32" width="9" style="230" customWidth="1"/>
    <col min="33" max="33" width="13" style="230" customWidth="1"/>
    <col min="34" max="34" width="13.59765625" style="230" customWidth="1"/>
    <col min="35" max="35" width="10.8984375" style="230" bestFit="1" customWidth="1"/>
    <col min="36" max="36" width="40.8984375" style="230" customWidth="1"/>
    <col min="37" max="37" width="16.59765625" style="230" customWidth="1"/>
    <col min="38" max="39" width="9" style="230"/>
    <col min="40" max="40" width="16.8984375" style="230" customWidth="1"/>
    <col min="41" max="41" width="11.8984375" style="230" customWidth="1"/>
    <col min="42" max="42" width="15.3984375" style="230" customWidth="1"/>
    <col min="43" max="48" width="9" style="230"/>
    <col min="49" max="49" width="11.8984375" style="230" bestFit="1" customWidth="1"/>
    <col min="50" max="16384" width="9" style="230"/>
  </cols>
  <sheetData>
    <row r="1" spans="1:49" ht="20.25" customHeight="1" x14ac:dyDescent="0.25">
      <c r="A1" s="230">
        <v>1</v>
      </c>
      <c r="B1" s="230">
        <v>2</v>
      </c>
      <c r="C1" s="230">
        <v>3</v>
      </c>
      <c r="D1" s="230">
        <v>4</v>
      </c>
      <c r="E1" s="230">
        <v>5</v>
      </c>
      <c r="F1" s="240">
        <v>6</v>
      </c>
      <c r="G1" s="230">
        <v>7</v>
      </c>
      <c r="H1" s="230">
        <v>8</v>
      </c>
      <c r="I1" s="230">
        <v>9</v>
      </c>
      <c r="J1" s="230">
        <v>10</v>
      </c>
      <c r="K1" s="230">
        <v>11</v>
      </c>
      <c r="L1" s="230">
        <v>12</v>
      </c>
      <c r="M1" s="230">
        <v>13</v>
      </c>
      <c r="N1" s="230">
        <v>14</v>
      </c>
      <c r="O1" s="230">
        <v>15</v>
      </c>
      <c r="P1" s="230">
        <v>16</v>
      </c>
      <c r="Q1" s="230">
        <v>17</v>
      </c>
      <c r="R1" s="230">
        <v>18</v>
      </c>
      <c r="S1" s="230">
        <v>19</v>
      </c>
      <c r="T1" s="230">
        <v>20</v>
      </c>
      <c r="U1" s="230">
        <v>21</v>
      </c>
      <c r="V1" s="230">
        <v>22</v>
      </c>
      <c r="W1" s="230">
        <v>23</v>
      </c>
      <c r="X1" s="230">
        <v>24</v>
      </c>
      <c r="Y1" s="230">
        <v>25</v>
      </c>
      <c r="Z1" s="230">
        <v>26</v>
      </c>
      <c r="AA1" s="230">
        <v>27</v>
      </c>
      <c r="AB1" s="230">
        <v>28</v>
      </c>
      <c r="AC1" s="230">
        <v>29</v>
      </c>
      <c r="AD1" s="230">
        <v>30</v>
      </c>
      <c r="AE1" s="230">
        <v>31</v>
      </c>
      <c r="AF1" s="230">
        <v>32</v>
      </c>
      <c r="AG1" s="230">
        <v>33</v>
      </c>
      <c r="AH1" s="230">
        <v>34</v>
      </c>
      <c r="AI1" s="230">
        <v>35</v>
      </c>
      <c r="AJ1" s="230">
        <v>36</v>
      </c>
      <c r="AL1" s="230">
        <v>38</v>
      </c>
      <c r="AM1" s="230">
        <v>39</v>
      </c>
      <c r="AN1" s="230">
        <v>40</v>
      </c>
      <c r="AO1" s="230">
        <v>41</v>
      </c>
      <c r="AP1" s="230">
        <v>42</v>
      </c>
      <c r="AQ1" s="230">
        <v>43</v>
      </c>
      <c r="AR1" s="230">
        <v>44</v>
      </c>
    </row>
    <row r="2" spans="1:49" s="234" customFormat="1" ht="20.25" customHeight="1" x14ac:dyDescent="0.3">
      <c r="A2" s="232" t="s">
        <v>719</v>
      </c>
      <c r="B2" s="232" t="s">
        <v>721</v>
      </c>
      <c r="C2" s="232" t="s">
        <v>62</v>
      </c>
      <c r="D2" s="232" t="s">
        <v>63</v>
      </c>
      <c r="E2" s="232" t="s">
        <v>55</v>
      </c>
      <c r="F2" s="233" t="s">
        <v>52</v>
      </c>
      <c r="G2" s="232" t="s">
        <v>53</v>
      </c>
      <c r="H2" s="232" t="s">
        <v>54</v>
      </c>
      <c r="I2" s="232" t="s">
        <v>87</v>
      </c>
      <c r="J2" s="232" t="s">
        <v>97</v>
      </c>
      <c r="K2" s="232" t="s">
        <v>43</v>
      </c>
      <c r="L2" s="232" t="s">
        <v>44</v>
      </c>
      <c r="M2" s="232" t="s">
        <v>722</v>
      </c>
      <c r="N2" s="232" t="s">
        <v>6</v>
      </c>
      <c r="O2" s="232" t="s">
        <v>201</v>
      </c>
      <c r="P2" s="233" t="s">
        <v>723</v>
      </c>
      <c r="Q2" s="232" t="s">
        <v>231</v>
      </c>
      <c r="R2" s="232"/>
      <c r="S2" s="232"/>
      <c r="T2" s="232"/>
      <c r="U2" s="232"/>
      <c r="V2" s="232"/>
      <c r="W2" s="232"/>
      <c r="X2" s="232"/>
      <c r="Y2" s="232" t="s">
        <v>1624</v>
      </c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 t="s">
        <v>726</v>
      </c>
      <c r="AO2" s="232" t="s">
        <v>727</v>
      </c>
      <c r="AP2" s="232" t="s">
        <v>1618</v>
      </c>
      <c r="AQ2" s="232" t="s">
        <v>1636</v>
      </c>
      <c r="AR2" s="232" t="s">
        <v>1640</v>
      </c>
      <c r="AS2" s="232"/>
      <c r="AV2" s="235" t="s">
        <v>724</v>
      </c>
      <c r="AW2" s="235" t="s">
        <v>725</v>
      </c>
    </row>
    <row r="3" spans="1:49" customFormat="1" ht="31.2" x14ac:dyDescent="0.3">
      <c r="A3" s="241">
        <v>401716</v>
      </c>
      <c r="B3" s="241" t="s">
        <v>1918</v>
      </c>
      <c r="C3" s="256" t="s">
        <v>256</v>
      </c>
      <c r="D3" s="257"/>
      <c r="E3" s="230"/>
      <c r="F3" s="247"/>
      <c r="G3" s="246"/>
      <c r="H3" s="246"/>
      <c r="I3" s="241" t="s">
        <v>143</v>
      </c>
      <c r="J3" s="246"/>
      <c r="K3" s="246"/>
      <c r="L3" s="246"/>
      <c r="M3" s="230"/>
      <c r="N3" s="230"/>
      <c r="O3" s="234"/>
      <c r="P3" s="248"/>
      <c r="Q3" s="234"/>
      <c r="R3" s="246"/>
      <c r="S3" s="246"/>
      <c r="T3" s="246"/>
      <c r="U3" s="246"/>
      <c r="V3" s="246"/>
      <c r="W3" s="246"/>
      <c r="X3" s="246"/>
      <c r="Y3" s="246" t="s">
        <v>1920</v>
      </c>
      <c r="Z3" s="246"/>
      <c r="AA3" s="246"/>
      <c r="AB3" s="230"/>
      <c r="AC3" s="250"/>
      <c r="AD3" s="236"/>
      <c r="AE3" s="250"/>
      <c r="AF3" s="236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</row>
    <row r="4" spans="1:49" customFormat="1" ht="31.2" x14ac:dyDescent="0.3">
      <c r="A4" s="241">
        <v>402607</v>
      </c>
      <c r="B4" s="241" t="s">
        <v>1857</v>
      </c>
      <c r="C4" s="256" t="s">
        <v>387</v>
      </c>
      <c r="D4" s="257"/>
      <c r="E4" s="230"/>
      <c r="F4" s="247"/>
      <c r="G4" s="246"/>
      <c r="H4" s="246"/>
      <c r="I4" s="241" t="s">
        <v>143</v>
      </c>
      <c r="J4" s="246"/>
      <c r="K4" s="246"/>
      <c r="L4" s="246"/>
      <c r="M4" s="230"/>
      <c r="N4" s="230"/>
      <c r="O4" s="234"/>
      <c r="P4" s="248"/>
      <c r="Q4" s="234"/>
      <c r="R4" s="246"/>
      <c r="S4" s="246"/>
      <c r="T4" s="246"/>
      <c r="U4" s="246"/>
      <c r="V4" s="246"/>
      <c r="W4" s="246"/>
      <c r="X4" s="246"/>
      <c r="Y4" s="246" t="s">
        <v>1920</v>
      </c>
      <c r="Z4" s="246"/>
      <c r="AA4" s="246"/>
      <c r="AB4" s="230"/>
      <c r="AC4" s="250"/>
      <c r="AD4" s="236"/>
      <c r="AE4" s="250"/>
      <c r="AF4" s="236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</row>
    <row r="5" spans="1:49" customFormat="1" ht="31.2" x14ac:dyDescent="0.3">
      <c r="A5" s="241">
        <v>405859</v>
      </c>
      <c r="B5" s="241" t="s">
        <v>1845</v>
      </c>
      <c r="C5" s="256" t="s">
        <v>1140</v>
      </c>
      <c r="D5" s="257" t="s">
        <v>1846</v>
      </c>
      <c r="E5" s="230"/>
      <c r="F5" s="247"/>
      <c r="G5" s="246"/>
      <c r="H5" s="246"/>
      <c r="I5" s="241" t="s">
        <v>143</v>
      </c>
      <c r="J5" s="246"/>
      <c r="K5" s="246"/>
      <c r="L5" s="246"/>
      <c r="M5" s="230"/>
      <c r="N5" s="230"/>
      <c r="O5" s="234"/>
      <c r="P5" s="248"/>
      <c r="Q5" s="234"/>
      <c r="R5" s="246"/>
      <c r="S5" s="246"/>
      <c r="T5" s="246"/>
      <c r="U5" s="246"/>
      <c r="V5" s="246"/>
      <c r="W5" s="246"/>
      <c r="X5" s="246"/>
      <c r="Y5" s="246" t="s">
        <v>1920</v>
      </c>
      <c r="Z5" s="246"/>
      <c r="AA5" s="246"/>
      <c r="AB5" s="230"/>
      <c r="AC5" s="250"/>
      <c r="AD5" s="236"/>
      <c r="AE5" s="250"/>
      <c r="AF5" s="236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</row>
    <row r="6" spans="1:49" customFormat="1" ht="31.2" x14ac:dyDescent="0.3">
      <c r="A6" s="241">
        <v>405920</v>
      </c>
      <c r="B6" s="241" t="s">
        <v>1862</v>
      </c>
      <c r="C6" s="256" t="s">
        <v>620</v>
      </c>
      <c r="D6" s="257" t="s">
        <v>367</v>
      </c>
      <c r="E6" s="230"/>
      <c r="F6" s="247"/>
      <c r="G6" s="246"/>
      <c r="H6" s="246"/>
      <c r="I6" s="241" t="s">
        <v>143</v>
      </c>
      <c r="J6" s="246"/>
      <c r="K6" s="246"/>
      <c r="L6" s="246"/>
      <c r="M6" s="230"/>
      <c r="N6" s="230"/>
      <c r="O6" s="234"/>
      <c r="P6" s="248"/>
      <c r="Q6" s="234"/>
      <c r="R6" s="246"/>
      <c r="S6" s="246"/>
      <c r="T6" s="246"/>
      <c r="U6" s="246"/>
      <c r="V6" s="246"/>
      <c r="W6" s="246"/>
      <c r="X6" s="246"/>
      <c r="Y6" s="246" t="s">
        <v>1920</v>
      </c>
      <c r="Z6" s="246"/>
      <c r="AA6" s="246"/>
      <c r="AB6" s="230"/>
      <c r="AC6" s="250"/>
      <c r="AD6" s="236"/>
      <c r="AE6" s="250"/>
      <c r="AF6" s="236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250"/>
      <c r="AW6" s="250"/>
    </row>
    <row r="7" spans="1:49" customFormat="1" ht="31.2" x14ac:dyDescent="0.3">
      <c r="A7" s="241">
        <v>406268</v>
      </c>
      <c r="B7" s="241" t="s">
        <v>1818</v>
      </c>
      <c r="C7" s="256" t="s">
        <v>244</v>
      </c>
      <c r="D7" s="257" t="s">
        <v>1819</v>
      </c>
      <c r="E7" s="230"/>
      <c r="F7" s="247"/>
      <c r="G7" s="246"/>
      <c r="H7" s="246"/>
      <c r="I7" s="241" t="s">
        <v>143</v>
      </c>
      <c r="J7" s="246"/>
      <c r="K7" s="246"/>
      <c r="L7" s="246"/>
      <c r="M7" s="230"/>
      <c r="N7" s="230"/>
      <c r="O7" s="234"/>
      <c r="P7" s="248"/>
      <c r="Q7" s="234"/>
      <c r="R7" s="246"/>
      <c r="S7" s="246"/>
      <c r="T7" s="246"/>
      <c r="U7" s="246"/>
      <c r="V7" s="246"/>
      <c r="W7" s="246"/>
      <c r="X7" s="246"/>
      <c r="Y7" s="246" t="s">
        <v>1920</v>
      </c>
      <c r="Z7" s="246"/>
      <c r="AA7" s="246"/>
      <c r="AB7" s="230"/>
      <c r="AC7" s="250"/>
      <c r="AD7" s="236"/>
      <c r="AE7" s="250"/>
      <c r="AF7" s="236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250"/>
      <c r="AW7" s="250"/>
    </row>
    <row r="8" spans="1:49" customFormat="1" ht="31.2" x14ac:dyDescent="0.3">
      <c r="A8" s="241">
        <v>406734</v>
      </c>
      <c r="B8" s="241" t="s">
        <v>1814</v>
      </c>
      <c r="C8" s="256" t="s">
        <v>1815</v>
      </c>
      <c r="D8" s="257" t="s">
        <v>392</v>
      </c>
      <c r="E8" s="230"/>
      <c r="F8" s="247"/>
      <c r="G8" s="246"/>
      <c r="H8" s="246"/>
      <c r="I8" s="241" t="s">
        <v>143</v>
      </c>
      <c r="J8" s="246"/>
      <c r="K8" s="246"/>
      <c r="L8" s="246"/>
      <c r="M8" s="230"/>
      <c r="N8" s="230"/>
      <c r="O8" s="234">
        <v>1088</v>
      </c>
      <c r="P8" s="248">
        <v>45790</v>
      </c>
      <c r="Q8" s="234">
        <v>105000</v>
      </c>
      <c r="R8" s="246"/>
      <c r="S8" s="246"/>
      <c r="T8" s="246"/>
      <c r="U8" s="246"/>
      <c r="V8" s="246"/>
      <c r="W8" s="246"/>
      <c r="X8" s="246"/>
      <c r="Y8" s="246" t="s">
        <v>1920</v>
      </c>
      <c r="Z8" s="246"/>
      <c r="AA8" s="246"/>
      <c r="AB8" s="230"/>
      <c r="AC8" s="250"/>
      <c r="AD8" s="236"/>
      <c r="AE8" s="250"/>
      <c r="AF8" s="236"/>
      <c r="AG8" s="250"/>
      <c r="AH8" s="250"/>
      <c r="AI8" s="250"/>
      <c r="AJ8" s="250"/>
      <c r="AK8" s="250"/>
      <c r="AL8" s="250"/>
      <c r="AM8" s="250"/>
      <c r="AN8" s="250"/>
      <c r="AO8" s="250"/>
      <c r="AP8" s="250"/>
      <c r="AQ8" s="250"/>
      <c r="AR8" s="250"/>
      <c r="AS8" s="250"/>
      <c r="AT8" s="250"/>
      <c r="AU8" s="250"/>
      <c r="AV8" s="250"/>
      <c r="AW8" s="250"/>
    </row>
    <row r="9" spans="1:49" customFormat="1" ht="31.2" x14ac:dyDescent="0.3">
      <c r="A9" s="241">
        <v>407863</v>
      </c>
      <c r="B9" s="241" t="s">
        <v>1824</v>
      </c>
      <c r="C9" s="256" t="s">
        <v>256</v>
      </c>
      <c r="D9" s="257" t="s">
        <v>1825</v>
      </c>
      <c r="E9" s="230"/>
      <c r="F9" s="247"/>
      <c r="G9" s="246"/>
      <c r="H9" s="246"/>
      <c r="I9" s="241" t="s">
        <v>143</v>
      </c>
      <c r="J9" s="246"/>
      <c r="K9" s="246"/>
      <c r="L9" s="246"/>
      <c r="M9" s="230"/>
      <c r="N9" s="230"/>
      <c r="O9" s="234"/>
      <c r="P9" s="248"/>
      <c r="Q9" s="234"/>
      <c r="R9" s="246"/>
      <c r="S9" s="246"/>
      <c r="T9" s="246"/>
      <c r="U9" s="246"/>
      <c r="V9" s="246"/>
      <c r="W9" s="246"/>
      <c r="X9" s="246"/>
      <c r="Y9" s="246" t="s">
        <v>1920</v>
      </c>
      <c r="Z9" s="246"/>
      <c r="AA9" s="246"/>
      <c r="AB9" s="230"/>
      <c r="AC9" s="250"/>
      <c r="AD9" s="236"/>
      <c r="AE9" s="250"/>
      <c r="AF9" s="236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</row>
    <row r="10" spans="1:49" customFormat="1" ht="31.2" x14ac:dyDescent="0.3">
      <c r="A10" s="241">
        <v>408785</v>
      </c>
      <c r="B10" s="241" t="s">
        <v>1826</v>
      </c>
      <c r="C10" s="256" t="s">
        <v>332</v>
      </c>
      <c r="D10" s="257" t="s">
        <v>292</v>
      </c>
      <c r="E10" s="230"/>
      <c r="F10" s="247"/>
      <c r="G10" s="246"/>
      <c r="H10" s="246"/>
      <c r="I10" s="241" t="s">
        <v>143</v>
      </c>
      <c r="J10" s="246"/>
      <c r="K10" s="246"/>
      <c r="L10" s="246"/>
      <c r="M10" s="230"/>
      <c r="N10" s="230"/>
      <c r="O10" s="234"/>
      <c r="P10" s="248"/>
      <c r="Q10" s="234"/>
      <c r="R10" s="246"/>
      <c r="S10" s="246"/>
      <c r="T10" s="246"/>
      <c r="U10" s="246"/>
      <c r="V10" s="246"/>
      <c r="W10" s="246"/>
      <c r="X10" s="246"/>
      <c r="Y10" s="246" t="s">
        <v>1920</v>
      </c>
      <c r="Z10" s="246"/>
      <c r="AA10" s="246"/>
      <c r="AB10" s="230"/>
      <c r="AC10" s="250"/>
      <c r="AD10" s="236"/>
      <c r="AE10" s="250"/>
      <c r="AF10" s="236"/>
      <c r="AG10" s="250"/>
      <c r="AH10" s="250"/>
      <c r="AI10" s="250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</row>
    <row r="11" spans="1:49" customFormat="1" ht="31.2" x14ac:dyDescent="0.3">
      <c r="A11" s="241">
        <v>408936</v>
      </c>
      <c r="B11" s="241" t="s">
        <v>1863</v>
      </c>
      <c r="C11" s="256" t="s">
        <v>244</v>
      </c>
      <c r="D11" s="257" t="s">
        <v>309</v>
      </c>
      <c r="E11" s="230"/>
      <c r="F11" s="247"/>
      <c r="G11" s="246"/>
      <c r="H11" s="246"/>
      <c r="I11" s="241" t="s">
        <v>143</v>
      </c>
      <c r="J11" s="246"/>
      <c r="K11" s="246"/>
      <c r="L11" s="246"/>
      <c r="M11" s="230"/>
      <c r="N11" s="230"/>
      <c r="O11" s="234"/>
      <c r="P11" s="248"/>
      <c r="Q11" s="234"/>
      <c r="R11" s="246"/>
      <c r="S11" s="246"/>
      <c r="T11" s="246"/>
      <c r="U11" s="246"/>
      <c r="V11" s="246"/>
      <c r="W11" s="246"/>
      <c r="X11" s="246"/>
      <c r="Y11" s="246" t="s">
        <v>1920</v>
      </c>
      <c r="Z11" s="246"/>
      <c r="AA11" s="246"/>
      <c r="AB11" s="230"/>
      <c r="AC11" s="250"/>
      <c r="AD11" s="236"/>
      <c r="AE11" s="250"/>
      <c r="AF11" s="236"/>
      <c r="AG11" s="250"/>
      <c r="AH11" s="250"/>
      <c r="AI11" s="250"/>
      <c r="AJ11" s="250"/>
      <c r="AK11" s="250"/>
      <c r="AL11" s="250"/>
      <c r="AM11" s="250"/>
      <c r="AN11" s="250"/>
      <c r="AO11" s="250"/>
      <c r="AP11" s="250"/>
      <c r="AQ11" s="250"/>
      <c r="AR11" s="250"/>
      <c r="AS11" s="250"/>
      <c r="AT11" s="250"/>
      <c r="AU11" s="250"/>
      <c r="AV11" s="250"/>
      <c r="AW11" s="250"/>
    </row>
    <row r="12" spans="1:49" customFormat="1" ht="31.2" x14ac:dyDescent="0.3">
      <c r="A12" s="241">
        <v>409302</v>
      </c>
      <c r="B12" s="241" t="s">
        <v>1827</v>
      </c>
      <c r="C12" s="256" t="s">
        <v>296</v>
      </c>
      <c r="D12" s="257" t="s">
        <v>1828</v>
      </c>
      <c r="E12" s="230"/>
      <c r="F12" s="247"/>
      <c r="G12" s="246"/>
      <c r="H12" s="246"/>
      <c r="I12" s="241" t="s">
        <v>143</v>
      </c>
      <c r="J12" s="246"/>
      <c r="K12" s="246"/>
      <c r="L12" s="246"/>
      <c r="M12" s="230"/>
      <c r="N12" s="230"/>
      <c r="O12" s="234"/>
      <c r="P12" s="248"/>
      <c r="Q12" s="234"/>
      <c r="R12" s="246"/>
      <c r="S12" s="246"/>
      <c r="T12" s="246"/>
      <c r="U12" s="246"/>
      <c r="V12" s="246"/>
      <c r="W12" s="246"/>
      <c r="X12" s="246"/>
      <c r="Y12" s="246" t="s">
        <v>1920</v>
      </c>
      <c r="Z12" s="246"/>
      <c r="AA12" s="246"/>
      <c r="AB12" s="230"/>
      <c r="AC12" s="250"/>
      <c r="AD12" s="236"/>
      <c r="AE12" s="250"/>
      <c r="AF12" s="236"/>
      <c r="AG12" s="250"/>
      <c r="AH12" s="250"/>
      <c r="AI12" s="250"/>
      <c r="AJ12" s="250"/>
      <c r="AK12" s="250"/>
      <c r="AL12" s="250"/>
      <c r="AM12" s="250"/>
      <c r="AN12" s="250"/>
      <c r="AO12" s="250"/>
      <c r="AP12" s="250"/>
      <c r="AQ12" s="250"/>
      <c r="AR12" s="250"/>
      <c r="AS12" s="250"/>
      <c r="AT12" s="250"/>
      <c r="AU12" s="250"/>
      <c r="AV12" s="250"/>
      <c r="AW12" s="250"/>
    </row>
    <row r="13" spans="1:49" customFormat="1" ht="31.2" x14ac:dyDescent="0.3">
      <c r="A13" s="241">
        <v>409761</v>
      </c>
      <c r="B13" s="241" t="s">
        <v>1864</v>
      </c>
      <c r="C13" s="256" t="s">
        <v>533</v>
      </c>
      <c r="D13" s="257" t="s">
        <v>469</v>
      </c>
      <c r="E13" s="230"/>
      <c r="F13" s="247"/>
      <c r="G13" s="246"/>
      <c r="H13" s="246"/>
      <c r="I13" s="241" t="s">
        <v>143</v>
      </c>
      <c r="J13" s="246"/>
      <c r="K13" s="246"/>
      <c r="L13" s="246"/>
      <c r="M13" s="230"/>
      <c r="N13" s="230"/>
      <c r="O13" s="234"/>
      <c r="P13" s="248"/>
      <c r="Q13" s="234"/>
      <c r="R13" s="246"/>
      <c r="S13" s="246"/>
      <c r="T13" s="246"/>
      <c r="U13" s="246"/>
      <c r="V13" s="246"/>
      <c r="W13" s="246"/>
      <c r="X13" s="246"/>
      <c r="Y13" s="246" t="s">
        <v>1920</v>
      </c>
      <c r="Z13" s="246"/>
      <c r="AA13" s="246"/>
      <c r="AB13" s="230"/>
      <c r="AC13" s="250"/>
      <c r="AD13" s="236"/>
      <c r="AE13" s="250"/>
      <c r="AF13" s="236"/>
      <c r="AG13" s="250"/>
      <c r="AH13" s="250"/>
      <c r="AI13" s="250"/>
      <c r="AJ13" s="250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250"/>
      <c r="AV13" s="250"/>
      <c r="AW13" s="250"/>
    </row>
    <row r="14" spans="1:49" customFormat="1" ht="31.2" x14ac:dyDescent="0.3">
      <c r="A14" s="241">
        <v>410031</v>
      </c>
      <c r="B14" s="241" t="s">
        <v>1896</v>
      </c>
      <c r="C14" s="256" t="s">
        <v>557</v>
      </c>
      <c r="D14" s="257" t="s">
        <v>470</v>
      </c>
      <c r="E14" s="230"/>
      <c r="F14" s="247"/>
      <c r="G14" s="246"/>
      <c r="H14" s="246"/>
      <c r="I14" s="241" t="s">
        <v>143</v>
      </c>
      <c r="J14" s="246"/>
      <c r="K14" s="246"/>
      <c r="L14" s="246"/>
      <c r="M14" s="230"/>
      <c r="N14" s="230"/>
      <c r="O14" s="234"/>
      <c r="P14" s="248"/>
      <c r="Q14" s="234"/>
      <c r="R14" s="246"/>
      <c r="S14" s="246"/>
      <c r="T14" s="246"/>
      <c r="U14" s="246"/>
      <c r="V14" s="246"/>
      <c r="W14" s="246"/>
      <c r="X14" s="246"/>
      <c r="Y14" s="246" t="s">
        <v>1920</v>
      </c>
      <c r="Z14" s="246"/>
      <c r="AA14" s="246"/>
      <c r="AB14" s="230"/>
      <c r="AC14" s="250"/>
      <c r="AD14" s="236"/>
      <c r="AE14" s="250"/>
      <c r="AF14" s="236"/>
      <c r="AG14" s="250"/>
      <c r="AH14" s="250"/>
      <c r="AI14" s="250"/>
      <c r="AJ14" s="250"/>
      <c r="AK14" s="250"/>
      <c r="AL14" s="250"/>
      <c r="AM14" s="250"/>
      <c r="AN14" s="250"/>
      <c r="AO14" s="250"/>
      <c r="AP14" s="250"/>
      <c r="AQ14" s="250"/>
      <c r="AR14" s="250"/>
      <c r="AS14" s="250"/>
      <c r="AT14" s="250"/>
      <c r="AU14" s="250"/>
      <c r="AV14" s="250"/>
      <c r="AW14" s="250"/>
    </row>
    <row r="15" spans="1:49" customFormat="1" ht="31.2" x14ac:dyDescent="0.3">
      <c r="A15" s="241">
        <v>410204</v>
      </c>
      <c r="B15" s="241" t="s">
        <v>1858</v>
      </c>
      <c r="C15" s="256" t="s">
        <v>1859</v>
      </c>
      <c r="D15" s="257" t="s">
        <v>1860</v>
      </c>
      <c r="E15" s="230"/>
      <c r="F15" s="247"/>
      <c r="G15" s="246"/>
      <c r="H15" s="246"/>
      <c r="I15" s="241" t="s">
        <v>143</v>
      </c>
      <c r="J15" s="246"/>
      <c r="K15" s="246"/>
      <c r="L15" s="246"/>
      <c r="M15" s="230"/>
      <c r="N15" s="230"/>
      <c r="O15" s="234"/>
      <c r="P15" s="248"/>
      <c r="Q15" s="234"/>
      <c r="R15" s="246"/>
      <c r="S15" s="246"/>
      <c r="T15" s="246"/>
      <c r="U15" s="246"/>
      <c r="V15" s="246"/>
      <c r="W15" s="246"/>
      <c r="X15" s="246"/>
      <c r="Y15" s="246" t="s">
        <v>1920</v>
      </c>
      <c r="Z15" s="246"/>
      <c r="AA15" s="246"/>
      <c r="AB15" s="230"/>
      <c r="AC15" s="250"/>
      <c r="AD15" s="236"/>
      <c r="AE15" s="250"/>
      <c r="AF15" s="236"/>
      <c r="AG15" s="250"/>
      <c r="AH15" s="250"/>
      <c r="AI15" s="250"/>
      <c r="AJ15" s="250"/>
      <c r="AK15" s="250"/>
      <c r="AL15" s="250"/>
      <c r="AM15" s="250"/>
      <c r="AN15" s="250"/>
      <c r="AO15" s="250"/>
      <c r="AP15" s="250"/>
      <c r="AQ15" s="250"/>
      <c r="AR15" s="250"/>
      <c r="AS15" s="250"/>
      <c r="AT15" s="250"/>
      <c r="AU15" s="250"/>
      <c r="AV15" s="250"/>
      <c r="AW15" s="250"/>
    </row>
    <row r="16" spans="1:49" customFormat="1" ht="31.2" x14ac:dyDescent="0.3">
      <c r="A16" s="241">
        <v>410295</v>
      </c>
      <c r="B16" s="241" t="s">
        <v>1829</v>
      </c>
      <c r="C16" s="256" t="s">
        <v>244</v>
      </c>
      <c r="D16" s="257" t="s">
        <v>636</v>
      </c>
      <c r="E16" s="230"/>
      <c r="F16" s="247"/>
      <c r="G16" s="246"/>
      <c r="H16" s="246"/>
      <c r="I16" s="241" t="s">
        <v>143</v>
      </c>
      <c r="J16" s="246"/>
      <c r="K16" s="246"/>
      <c r="L16" s="246"/>
      <c r="M16" s="230"/>
      <c r="N16" s="230"/>
      <c r="O16" s="234"/>
      <c r="P16" s="248"/>
      <c r="Q16" s="234"/>
      <c r="R16" s="246"/>
      <c r="S16" s="246"/>
      <c r="T16" s="246"/>
      <c r="U16" s="246"/>
      <c r="V16" s="246"/>
      <c r="W16" s="246"/>
      <c r="X16" s="246"/>
      <c r="Y16" s="246" t="s">
        <v>1920</v>
      </c>
      <c r="Z16" s="246"/>
      <c r="AA16" s="246"/>
      <c r="AB16" s="230"/>
      <c r="AC16" s="250"/>
      <c r="AD16" s="236"/>
      <c r="AE16" s="250"/>
      <c r="AF16" s="236"/>
      <c r="AG16" s="250"/>
      <c r="AH16" s="250"/>
      <c r="AI16" s="250"/>
      <c r="AJ16" s="250"/>
      <c r="AK16" s="250"/>
      <c r="AL16" s="250"/>
      <c r="AM16" s="250"/>
      <c r="AN16" s="250"/>
      <c r="AO16" s="250"/>
      <c r="AP16" s="250"/>
      <c r="AQ16" s="250"/>
      <c r="AR16" s="250"/>
      <c r="AS16" s="250"/>
      <c r="AT16" s="250"/>
      <c r="AU16" s="250"/>
      <c r="AV16" s="250"/>
      <c r="AW16" s="250"/>
    </row>
    <row r="17" spans="1:49" customFormat="1" ht="31.2" x14ac:dyDescent="0.3">
      <c r="A17" s="241">
        <v>410900</v>
      </c>
      <c r="B17" s="241" t="s">
        <v>1865</v>
      </c>
      <c r="C17" s="256" t="s">
        <v>1866</v>
      </c>
      <c r="D17" s="257" t="s">
        <v>1867</v>
      </c>
      <c r="E17" s="230"/>
      <c r="F17" s="247"/>
      <c r="G17" s="246"/>
      <c r="H17" s="246"/>
      <c r="I17" s="241" t="s">
        <v>143</v>
      </c>
      <c r="J17" s="246"/>
      <c r="K17" s="246"/>
      <c r="L17" s="246"/>
      <c r="M17" s="230"/>
      <c r="N17" s="230"/>
      <c r="O17" s="234"/>
      <c r="P17" s="248"/>
      <c r="Q17" s="234"/>
      <c r="R17" s="246"/>
      <c r="S17" s="246"/>
      <c r="T17" s="246"/>
      <c r="U17" s="246"/>
      <c r="V17" s="246"/>
      <c r="W17" s="246"/>
      <c r="X17" s="246"/>
      <c r="Y17" s="246" t="s">
        <v>1920</v>
      </c>
      <c r="Z17" s="246"/>
      <c r="AA17" s="246"/>
      <c r="AB17" s="230"/>
      <c r="AC17" s="250"/>
      <c r="AD17" s="236"/>
      <c r="AE17" s="250"/>
      <c r="AF17" s="236"/>
      <c r="AG17" s="250"/>
      <c r="AH17" s="250"/>
      <c r="AI17" s="250"/>
      <c r="AJ17" s="250"/>
      <c r="AK17" s="250"/>
      <c r="AL17" s="250"/>
      <c r="AM17" s="250"/>
      <c r="AN17" s="250"/>
      <c r="AO17" s="250"/>
      <c r="AP17" s="250"/>
      <c r="AQ17" s="250"/>
      <c r="AR17" s="250"/>
      <c r="AS17" s="250"/>
      <c r="AT17" s="250"/>
      <c r="AU17" s="250"/>
      <c r="AV17" s="250"/>
      <c r="AW17" s="250"/>
    </row>
    <row r="18" spans="1:49" customFormat="1" ht="31.2" x14ac:dyDescent="0.3">
      <c r="A18" s="241">
        <v>410944</v>
      </c>
      <c r="B18" s="241" t="s">
        <v>1820</v>
      </c>
      <c r="C18" s="256" t="s">
        <v>247</v>
      </c>
      <c r="D18" s="257" t="s">
        <v>1821</v>
      </c>
      <c r="E18" s="230"/>
      <c r="F18" s="247"/>
      <c r="G18" s="246"/>
      <c r="H18" s="246"/>
      <c r="I18" s="241" t="s">
        <v>143</v>
      </c>
      <c r="J18" s="246"/>
      <c r="K18" s="246"/>
      <c r="L18" s="246"/>
      <c r="M18" s="230"/>
      <c r="N18" s="230"/>
      <c r="O18" s="234"/>
      <c r="P18" s="248"/>
      <c r="Q18" s="234"/>
      <c r="R18" s="246"/>
      <c r="S18" s="246"/>
      <c r="T18" s="246"/>
      <c r="U18" s="246"/>
      <c r="V18" s="246"/>
      <c r="W18" s="246"/>
      <c r="X18" s="246"/>
      <c r="Y18" s="246" t="s">
        <v>1920</v>
      </c>
      <c r="Z18" s="246"/>
      <c r="AA18" s="246"/>
      <c r="AB18" s="230"/>
      <c r="AC18" s="250"/>
      <c r="AD18" s="236"/>
      <c r="AE18" s="250"/>
      <c r="AF18" s="236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  <c r="AS18" s="250"/>
      <c r="AT18" s="250"/>
      <c r="AU18" s="250"/>
      <c r="AV18" s="250"/>
      <c r="AW18" s="250"/>
    </row>
    <row r="19" spans="1:49" customFormat="1" ht="31.2" x14ac:dyDescent="0.3">
      <c r="A19" s="241">
        <v>410977</v>
      </c>
      <c r="B19" s="241" t="s">
        <v>1881</v>
      </c>
      <c r="C19" s="256" t="s">
        <v>241</v>
      </c>
      <c r="D19" s="257" t="s">
        <v>1882</v>
      </c>
      <c r="E19" s="230"/>
      <c r="F19" s="247"/>
      <c r="G19" s="246"/>
      <c r="H19" s="246"/>
      <c r="I19" s="241" t="s">
        <v>143</v>
      </c>
      <c r="J19" s="246"/>
      <c r="K19" s="246"/>
      <c r="L19" s="246"/>
      <c r="M19" s="230"/>
      <c r="N19" s="230"/>
      <c r="O19" s="234"/>
      <c r="P19" s="248"/>
      <c r="Q19" s="234"/>
      <c r="R19" s="246"/>
      <c r="S19" s="246"/>
      <c r="T19" s="246"/>
      <c r="U19" s="246"/>
      <c r="V19" s="246"/>
      <c r="W19" s="246"/>
      <c r="X19" s="246"/>
      <c r="Y19" s="246" t="s">
        <v>1920</v>
      </c>
      <c r="Z19" s="246"/>
      <c r="AA19" s="246"/>
      <c r="AB19" s="230"/>
      <c r="AC19" s="250"/>
      <c r="AD19" s="236"/>
      <c r="AE19" s="250"/>
      <c r="AF19" s="236"/>
      <c r="AG19" s="250"/>
      <c r="AH19" s="250"/>
      <c r="AI19" s="250"/>
      <c r="AJ19" s="250"/>
      <c r="AK19" s="250"/>
      <c r="AL19" s="250"/>
      <c r="AM19" s="250"/>
      <c r="AN19" s="250"/>
      <c r="AO19" s="250"/>
      <c r="AP19" s="250"/>
      <c r="AQ19" s="250"/>
      <c r="AR19" s="250"/>
      <c r="AS19" s="250"/>
      <c r="AT19" s="250"/>
      <c r="AU19" s="250"/>
      <c r="AV19" s="250"/>
      <c r="AW19" s="250"/>
    </row>
    <row r="20" spans="1:49" customFormat="1" ht="31.2" x14ac:dyDescent="0.3">
      <c r="A20" s="241">
        <v>411034</v>
      </c>
      <c r="B20" s="241" t="s">
        <v>1847</v>
      </c>
      <c r="C20" s="256" t="s">
        <v>607</v>
      </c>
      <c r="D20" s="257" t="s">
        <v>1848</v>
      </c>
      <c r="E20" s="230"/>
      <c r="F20" s="247"/>
      <c r="G20" s="246"/>
      <c r="H20" s="246"/>
      <c r="I20" s="241" t="s">
        <v>143</v>
      </c>
      <c r="J20" s="246"/>
      <c r="K20" s="246"/>
      <c r="L20" s="246"/>
      <c r="M20" s="230"/>
      <c r="N20" s="230"/>
      <c r="O20" s="234"/>
      <c r="P20" s="248"/>
      <c r="Q20" s="234"/>
      <c r="R20" s="246"/>
      <c r="S20" s="246"/>
      <c r="T20" s="246"/>
      <c r="U20" s="246"/>
      <c r="V20" s="246"/>
      <c r="W20" s="246"/>
      <c r="X20" s="246"/>
      <c r="Y20" s="246" t="s">
        <v>1920</v>
      </c>
      <c r="Z20" s="246"/>
      <c r="AA20" s="246"/>
      <c r="AB20" s="230"/>
      <c r="AC20" s="250"/>
      <c r="AD20" s="236"/>
      <c r="AE20" s="250"/>
      <c r="AF20" s="236"/>
      <c r="AG20" s="250"/>
      <c r="AH20" s="250"/>
      <c r="AI20" s="250"/>
      <c r="AJ20" s="250"/>
      <c r="AK20" s="250"/>
      <c r="AL20" s="250"/>
      <c r="AM20" s="250"/>
      <c r="AN20" s="250"/>
      <c r="AO20" s="250"/>
      <c r="AP20" s="250"/>
      <c r="AQ20" s="250"/>
      <c r="AR20" s="250"/>
      <c r="AS20" s="250"/>
      <c r="AT20" s="250"/>
      <c r="AU20" s="250"/>
      <c r="AV20" s="250"/>
      <c r="AW20" s="250"/>
    </row>
    <row r="21" spans="1:49" customFormat="1" ht="31.2" x14ac:dyDescent="0.3">
      <c r="A21" s="241">
        <v>411276</v>
      </c>
      <c r="B21" s="241" t="s">
        <v>1868</v>
      </c>
      <c r="C21" s="256" t="s">
        <v>244</v>
      </c>
      <c r="D21" s="257" t="s">
        <v>1869</v>
      </c>
      <c r="E21" s="230"/>
      <c r="F21" s="247"/>
      <c r="G21" s="246"/>
      <c r="H21" s="246"/>
      <c r="I21" s="241" t="s">
        <v>143</v>
      </c>
      <c r="J21" s="246"/>
      <c r="K21" s="246"/>
      <c r="L21" s="246"/>
      <c r="M21" s="230"/>
      <c r="N21" s="230"/>
      <c r="O21" s="234"/>
      <c r="P21" s="248"/>
      <c r="Q21" s="234"/>
      <c r="R21" s="246"/>
      <c r="S21" s="246"/>
      <c r="T21" s="246"/>
      <c r="U21" s="246"/>
      <c r="V21" s="246"/>
      <c r="W21" s="246"/>
      <c r="X21" s="246"/>
      <c r="Y21" s="246" t="s">
        <v>1920</v>
      </c>
      <c r="Z21" s="246"/>
      <c r="AA21" s="246"/>
      <c r="AB21" s="230"/>
      <c r="AC21" s="250"/>
      <c r="AD21" s="236"/>
      <c r="AE21" s="250"/>
      <c r="AF21" s="236"/>
      <c r="AG21" s="250"/>
      <c r="AH21" s="250"/>
      <c r="AI21" s="250"/>
      <c r="AJ21" s="250"/>
      <c r="AK21" s="250"/>
      <c r="AL21" s="250"/>
      <c r="AM21" s="250"/>
      <c r="AN21" s="250"/>
      <c r="AO21" s="250"/>
      <c r="AP21" s="250"/>
      <c r="AQ21" s="250"/>
      <c r="AR21" s="250"/>
      <c r="AS21" s="250"/>
      <c r="AT21" s="250"/>
      <c r="AU21" s="250"/>
      <c r="AV21" s="250"/>
      <c r="AW21" s="250"/>
    </row>
    <row r="22" spans="1:49" customFormat="1" ht="31.2" x14ac:dyDescent="0.3">
      <c r="A22" s="241">
        <v>411626</v>
      </c>
      <c r="B22" s="241" t="s">
        <v>1849</v>
      </c>
      <c r="C22" s="256" t="s">
        <v>285</v>
      </c>
      <c r="D22" s="257" t="s">
        <v>459</v>
      </c>
      <c r="E22" s="230"/>
      <c r="F22" s="247"/>
      <c r="G22" s="246"/>
      <c r="H22" s="246"/>
      <c r="I22" s="241" t="s">
        <v>143</v>
      </c>
      <c r="J22" s="246"/>
      <c r="K22" s="246"/>
      <c r="L22" s="246"/>
      <c r="M22" s="230"/>
      <c r="N22" s="230"/>
      <c r="O22" s="234"/>
      <c r="P22" s="248"/>
      <c r="Q22" s="234"/>
      <c r="R22" s="246"/>
      <c r="S22" s="246"/>
      <c r="T22" s="246"/>
      <c r="U22" s="246"/>
      <c r="V22" s="246"/>
      <c r="W22" s="246"/>
      <c r="X22" s="246"/>
      <c r="Y22" s="246" t="s">
        <v>1920</v>
      </c>
      <c r="Z22" s="246"/>
      <c r="AA22" s="246"/>
      <c r="AB22" s="230"/>
      <c r="AC22" s="250"/>
      <c r="AD22" s="236"/>
      <c r="AE22" s="250"/>
      <c r="AF22" s="236"/>
      <c r="AG22" s="250"/>
      <c r="AH22" s="250"/>
      <c r="AI22" s="250"/>
      <c r="AJ22" s="250"/>
      <c r="AK22" s="250"/>
      <c r="AL22" s="250"/>
      <c r="AM22" s="250"/>
      <c r="AN22" s="250"/>
      <c r="AO22" s="250"/>
      <c r="AP22" s="250"/>
      <c r="AQ22" s="250"/>
      <c r="AR22" s="250"/>
      <c r="AS22" s="250"/>
      <c r="AT22" s="250"/>
      <c r="AU22" s="250"/>
      <c r="AV22" s="250"/>
      <c r="AW22" s="250"/>
    </row>
    <row r="23" spans="1:49" customFormat="1" ht="31.2" x14ac:dyDescent="0.3">
      <c r="A23" s="241">
        <v>412077</v>
      </c>
      <c r="B23" s="241" t="s">
        <v>1837</v>
      </c>
      <c r="C23" s="256" t="s">
        <v>833</v>
      </c>
      <c r="D23" s="257" t="s">
        <v>1838</v>
      </c>
      <c r="E23" s="230"/>
      <c r="F23" s="247"/>
      <c r="G23" s="246"/>
      <c r="H23" s="246"/>
      <c r="I23" s="241" t="s">
        <v>143</v>
      </c>
      <c r="J23" s="246"/>
      <c r="K23" s="246"/>
      <c r="L23" s="246"/>
      <c r="M23" s="230"/>
      <c r="N23" s="230"/>
      <c r="O23" s="234"/>
      <c r="P23" s="248"/>
      <c r="Q23" s="234"/>
      <c r="R23" s="246"/>
      <c r="S23" s="246"/>
      <c r="T23" s="246"/>
      <c r="U23" s="246"/>
      <c r="V23" s="246"/>
      <c r="W23" s="246"/>
      <c r="X23" s="246"/>
      <c r="Y23" s="246" t="s">
        <v>1920</v>
      </c>
      <c r="Z23" s="246"/>
      <c r="AA23" s="246"/>
      <c r="AB23" s="230"/>
      <c r="AC23" s="250"/>
      <c r="AD23" s="236"/>
      <c r="AE23" s="250"/>
      <c r="AF23" s="236"/>
      <c r="AG23" s="250"/>
      <c r="AH23" s="250"/>
      <c r="AI23" s="250"/>
      <c r="AJ23" s="250"/>
      <c r="AK23" s="250"/>
      <c r="AL23" s="250"/>
      <c r="AM23" s="250"/>
      <c r="AN23" s="250"/>
      <c r="AO23" s="250"/>
      <c r="AP23" s="250"/>
      <c r="AQ23" s="250"/>
      <c r="AR23" s="250"/>
      <c r="AS23" s="250"/>
      <c r="AT23" s="250"/>
      <c r="AU23" s="250"/>
      <c r="AV23" s="250"/>
      <c r="AW23" s="250"/>
    </row>
    <row r="24" spans="1:49" customFormat="1" ht="31.2" x14ac:dyDescent="0.3">
      <c r="A24" s="241">
        <v>412619</v>
      </c>
      <c r="B24" s="241" t="s">
        <v>1897</v>
      </c>
      <c r="C24" s="256" t="s">
        <v>573</v>
      </c>
      <c r="D24" s="257" t="s">
        <v>625</v>
      </c>
      <c r="E24" s="230"/>
      <c r="F24" s="247"/>
      <c r="G24" s="246"/>
      <c r="H24" s="246"/>
      <c r="I24" s="241" t="s">
        <v>143</v>
      </c>
      <c r="J24" s="246"/>
      <c r="K24" s="246"/>
      <c r="L24" s="246"/>
      <c r="M24" s="230"/>
      <c r="N24" s="230"/>
      <c r="O24" s="234"/>
      <c r="P24" s="248"/>
      <c r="Q24" s="234"/>
      <c r="R24" s="246"/>
      <c r="S24" s="246"/>
      <c r="T24" s="246"/>
      <c r="U24" s="246"/>
      <c r="V24" s="246"/>
      <c r="W24" s="246"/>
      <c r="X24" s="246"/>
      <c r="Y24" s="246" t="s">
        <v>1920</v>
      </c>
      <c r="Z24" s="246"/>
      <c r="AA24" s="246"/>
      <c r="AB24" s="230"/>
      <c r="AC24" s="250"/>
      <c r="AD24" s="236"/>
      <c r="AE24" s="250"/>
      <c r="AF24" s="236"/>
      <c r="AG24" s="250"/>
      <c r="AH24" s="250"/>
      <c r="AI24" s="250"/>
      <c r="AJ24" s="250"/>
      <c r="AK24" s="250"/>
      <c r="AL24" s="250"/>
      <c r="AM24" s="250"/>
      <c r="AN24" s="250"/>
      <c r="AO24" s="250"/>
      <c r="AP24" s="250"/>
      <c r="AQ24" s="250"/>
      <c r="AR24" s="250"/>
      <c r="AS24" s="250"/>
      <c r="AT24" s="250"/>
      <c r="AU24" s="250"/>
      <c r="AV24" s="250"/>
      <c r="AW24" s="250"/>
    </row>
    <row r="25" spans="1:49" customFormat="1" ht="31.2" x14ac:dyDescent="0.3">
      <c r="A25" s="241">
        <v>412900</v>
      </c>
      <c r="B25" s="241" t="s">
        <v>1850</v>
      </c>
      <c r="C25" s="256" t="s">
        <v>637</v>
      </c>
      <c r="D25" s="257" t="s">
        <v>1851</v>
      </c>
      <c r="E25" s="230"/>
      <c r="F25" s="247"/>
      <c r="G25" s="246"/>
      <c r="H25" s="246"/>
      <c r="I25" s="241" t="s">
        <v>143</v>
      </c>
      <c r="J25" s="246"/>
      <c r="K25" s="246"/>
      <c r="L25" s="246"/>
      <c r="M25" s="230"/>
      <c r="N25" s="230"/>
      <c r="O25" s="234"/>
      <c r="P25" s="248"/>
      <c r="Q25" s="234"/>
      <c r="R25" s="246"/>
      <c r="S25" s="246"/>
      <c r="T25" s="246"/>
      <c r="U25" s="246"/>
      <c r="V25" s="246"/>
      <c r="W25" s="246"/>
      <c r="X25" s="246"/>
      <c r="Y25" s="246" t="s">
        <v>1920</v>
      </c>
      <c r="Z25" s="246"/>
      <c r="AA25" s="246"/>
      <c r="AB25" s="230"/>
      <c r="AC25" s="250"/>
      <c r="AD25" s="236"/>
      <c r="AE25" s="250"/>
      <c r="AF25" s="236"/>
      <c r="AG25" s="250"/>
      <c r="AH25" s="250"/>
      <c r="AI25" s="250"/>
      <c r="AJ25" s="250"/>
      <c r="AK25" s="250"/>
      <c r="AL25" s="250"/>
      <c r="AM25" s="250"/>
      <c r="AN25" s="250"/>
      <c r="AO25" s="250"/>
      <c r="AP25" s="250"/>
      <c r="AQ25" s="250"/>
      <c r="AR25" s="250"/>
      <c r="AS25" s="250"/>
      <c r="AT25" s="250"/>
      <c r="AU25" s="250"/>
      <c r="AV25" s="250"/>
      <c r="AW25" s="250"/>
    </row>
    <row r="26" spans="1:49" customFormat="1" ht="31.2" x14ac:dyDescent="0.3">
      <c r="A26" s="241">
        <v>413619</v>
      </c>
      <c r="B26" s="241" t="s">
        <v>1839</v>
      </c>
      <c r="C26" s="256" t="s">
        <v>345</v>
      </c>
      <c r="D26" s="257" t="s">
        <v>428</v>
      </c>
      <c r="E26" s="230"/>
      <c r="F26" s="247"/>
      <c r="G26" s="246"/>
      <c r="H26" s="246"/>
      <c r="I26" s="241" t="s">
        <v>143</v>
      </c>
      <c r="J26" s="246"/>
      <c r="K26" s="246"/>
      <c r="L26" s="246"/>
      <c r="M26" s="230"/>
      <c r="N26" s="230"/>
      <c r="O26" s="234"/>
      <c r="P26" s="248"/>
      <c r="Q26" s="234"/>
      <c r="R26" s="246"/>
      <c r="S26" s="246"/>
      <c r="T26" s="246"/>
      <c r="U26" s="246"/>
      <c r="V26" s="246"/>
      <c r="W26" s="246"/>
      <c r="X26" s="246"/>
      <c r="Y26" s="246" t="s">
        <v>1920</v>
      </c>
      <c r="Z26" s="246"/>
      <c r="AA26" s="246"/>
      <c r="AB26" s="230"/>
      <c r="AC26" s="250"/>
      <c r="AD26" s="236"/>
      <c r="AE26" s="250"/>
      <c r="AF26" s="236"/>
      <c r="AG26" s="250"/>
      <c r="AH26" s="250"/>
      <c r="AI26" s="250"/>
      <c r="AJ26" s="250"/>
      <c r="AK26" s="250"/>
      <c r="AL26" s="250"/>
      <c r="AM26" s="250"/>
      <c r="AN26" s="250"/>
      <c r="AO26" s="250"/>
      <c r="AP26" s="250"/>
      <c r="AQ26" s="250"/>
      <c r="AR26" s="250"/>
      <c r="AS26" s="250"/>
      <c r="AT26" s="250"/>
      <c r="AU26" s="250"/>
      <c r="AV26" s="250"/>
      <c r="AW26" s="250"/>
    </row>
    <row r="27" spans="1:49" customFormat="1" ht="31.2" x14ac:dyDescent="0.3">
      <c r="A27" s="241">
        <v>413681</v>
      </c>
      <c r="B27" s="241" t="s">
        <v>1898</v>
      </c>
      <c r="C27" s="256" t="s">
        <v>256</v>
      </c>
      <c r="D27" s="257" t="s">
        <v>316</v>
      </c>
      <c r="E27" s="230"/>
      <c r="F27" s="247"/>
      <c r="G27" s="246"/>
      <c r="H27" s="246"/>
      <c r="I27" s="241" t="s">
        <v>143</v>
      </c>
      <c r="J27" s="246"/>
      <c r="K27" s="246"/>
      <c r="L27" s="246"/>
      <c r="M27" s="230"/>
      <c r="N27" s="230"/>
      <c r="O27" s="234"/>
      <c r="P27" s="248"/>
      <c r="Q27" s="234"/>
      <c r="R27" s="246"/>
      <c r="S27" s="246"/>
      <c r="T27" s="246"/>
      <c r="U27" s="246"/>
      <c r="V27" s="246"/>
      <c r="W27" s="246"/>
      <c r="X27" s="246"/>
      <c r="Y27" s="246" t="s">
        <v>1920</v>
      </c>
      <c r="Z27" s="246"/>
      <c r="AA27" s="246"/>
      <c r="AB27" s="230"/>
      <c r="AC27" s="250"/>
      <c r="AD27" s="236"/>
      <c r="AE27" s="250"/>
      <c r="AF27" s="236"/>
      <c r="AG27" s="250"/>
      <c r="AH27" s="250"/>
      <c r="AI27" s="250"/>
      <c r="AJ27" s="250"/>
      <c r="AK27" s="250"/>
      <c r="AL27" s="250"/>
      <c r="AM27" s="250"/>
      <c r="AN27" s="250"/>
      <c r="AO27" s="250"/>
      <c r="AP27" s="250"/>
      <c r="AQ27" s="250"/>
      <c r="AR27" s="250"/>
      <c r="AS27" s="250"/>
      <c r="AT27" s="250"/>
      <c r="AU27" s="250"/>
      <c r="AV27" s="250"/>
      <c r="AW27" s="250"/>
    </row>
    <row r="28" spans="1:49" customFormat="1" ht="31.2" x14ac:dyDescent="0.3">
      <c r="A28" s="241">
        <v>413855</v>
      </c>
      <c r="B28" s="241" t="s">
        <v>1908</v>
      </c>
      <c r="C28" s="256" t="s">
        <v>745</v>
      </c>
      <c r="D28" s="257" t="s">
        <v>930</v>
      </c>
      <c r="E28" s="230"/>
      <c r="F28" s="247"/>
      <c r="G28" s="246"/>
      <c r="H28" s="246"/>
      <c r="I28" s="241" t="s">
        <v>143</v>
      </c>
      <c r="J28" s="246"/>
      <c r="K28" s="246"/>
      <c r="L28" s="246"/>
      <c r="M28" s="230"/>
      <c r="N28" s="230"/>
      <c r="O28" s="234"/>
      <c r="P28" s="248"/>
      <c r="Q28" s="234"/>
      <c r="R28" s="246"/>
      <c r="S28" s="246"/>
      <c r="T28" s="246"/>
      <c r="U28" s="246"/>
      <c r="V28" s="246"/>
      <c r="W28" s="246"/>
      <c r="X28" s="246"/>
      <c r="Y28" s="246" t="s">
        <v>1920</v>
      </c>
      <c r="Z28" s="246"/>
      <c r="AA28" s="246"/>
      <c r="AB28" s="230"/>
      <c r="AC28" s="250"/>
      <c r="AD28" s="236"/>
      <c r="AE28" s="250"/>
      <c r="AF28" s="236"/>
      <c r="AG28" s="250"/>
      <c r="AH28" s="250"/>
      <c r="AI28" s="250"/>
      <c r="AJ28" s="250"/>
      <c r="AK28" s="250"/>
      <c r="AL28" s="250"/>
      <c r="AM28" s="250"/>
      <c r="AN28" s="250"/>
      <c r="AO28" s="250"/>
      <c r="AP28" s="250"/>
      <c r="AQ28" s="250"/>
      <c r="AR28" s="250"/>
      <c r="AS28" s="250"/>
      <c r="AT28" s="250"/>
      <c r="AU28" s="250"/>
      <c r="AV28" s="250"/>
      <c r="AW28" s="250"/>
    </row>
    <row r="29" spans="1:49" customFormat="1" ht="31.2" x14ac:dyDescent="0.3">
      <c r="A29" s="241">
        <v>414170</v>
      </c>
      <c r="B29" s="241" t="s">
        <v>1909</v>
      </c>
      <c r="C29" s="256" t="s">
        <v>256</v>
      </c>
      <c r="D29" s="257" t="s">
        <v>1910</v>
      </c>
      <c r="E29" s="230"/>
      <c r="F29" s="247"/>
      <c r="G29" s="246"/>
      <c r="H29" s="246"/>
      <c r="I29" s="241" t="s">
        <v>143</v>
      </c>
      <c r="J29" s="246"/>
      <c r="K29" s="246"/>
      <c r="L29" s="246"/>
      <c r="M29" s="230"/>
      <c r="N29" s="230"/>
      <c r="O29" s="234"/>
      <c r="P29" s="248"/>
      <c r="Q29" s="234"/>
      <c r="R29" s="246"/>
      <c r="S29" s="246"/>
      <c r="T29" s="246"/>
      <c r="U29" s="246"/>
      <c r="V29" s="246"/>
      <c r="W29" s="246"/>
      <c r="X29" s="246"/>
      <c r="Y29" s="246" t="s">
        <v>1920</v>
      </c>
      <c r="Z29" s="246"/>
      <c r="AA29" s="246"/>
      <c r="AB29" s="230"/>
      <c r="AC29" s="250"/>
      <c r="AD29" s="236"/>
      <c r="AE29" s="250"/>
      <c r="AF29" s="236"/>
      <c r="AG29" s="250"/>
      <c r="AH29" s="250"/>
      <c r="AI29" s="250"/>
      <c r="AJ29" s="250"/>
      <c r="AK29" s="250"/>
      <c r="AL29" s="250"/>
      <c r="AM29" s="250"/>
      <c r="AN29" s="250"/>
      <c r="AO29" s="250"/>
      <c r="AP29" s="250"/>
      <c r="AQ29" s="250"/>
      <c r="AR29" s="250"/>
      <c r="AS29" s="250"/>
      <c r="AT29" s="250"/>
      <c r="AU29" s="250"/>
      <c r="AV29" s="250"/>
      <c r="AW29" s="250"/>
    </row>
    <row r="30" spans="1:49" customFormat="1" ht="31.2" x14ac:dyDescent="0.3">
      <c r="A30" s="241">
        <v>414823</v>
      </c>
      <c r="B30" s="241" t="s">
        <v>1840</v>
      </c>
      <c r="C30" s="256" t="s">
        <v>798</v>
      </c>
      <c r="D30" s="257" t="s">
        <v>1841</v>
      </c>
      <c r="E30" s="230"/>
      <c r="F30" s="247"/>
      <c r="G30" s="246"/>
      <c r="H30" s="246"/>
      <c r="I30" s="241" t="s">
        <v>143</v>
      </c>
      <c r="J30" s="246"/>
      <c r="K30" s="246"/>
      <c r="L30" s="246"/>
      <c r="M30" s="230"/>
      <c r="N30" s="230"/>
      <c r="O30" s="234"/>
      <c r="P30" s="248"/>
      <c r="Q30" s="234"/>
      <c r="R30" s="246"/>
      <c r="S30" s="246"/>
      <c r="T30" s="246"/>
      <c r="U30" s="246"/>
      <c r="V30" s="246"/>
      <c r="W30" s="246"/>
      <c r="X30" s="246"/>
      <c r="Y30" s="246" t="s">
        <v>1920</v>
      </c>
      <c r="Z30" s="246"/>
      <c r="AA30" s="246"/>
      <c r="AB30" s="230"/>
      <c r="AC30" s="250"/>
      <c r="AD30" s="236"/>
      <c r="AE30" s="250"/>
      <c r="AF30" s="236"/>
      <c r="AG30" s="250"/>
      <c r="AH30" s="250"/>
      <c r="AI30" s="250"/>
      <c r="AJ30" s="250"/>
      <c r="AK30" s="250"/>
      <c r="AL30" s="250"/>
      <c r="AM30" s="250"/>
      <c r="AN30" s="250"/>
      <c r="AO30" s="250"/>
      <c r="AP30" s="250"/>
      <c r="AQ30" s="250"/>
      <c r="AR30" s="250"/>
      <c r="AS30" s="250"/>
      <c r="AT30" s="250"/>
      <c r="AU30" s="250"/>
      <c r="AV30" s="250"/>
      <c r="AW30" s="250"/>
    </row>
    <row r="31" spans="1:49" customFormat="1" ht="31.2" x14ac:dyDescent="0.3">
      <c r="A31" s="241">
        <v>414830</v>
      </c>
      <c r="B31" s="241" t="s">
        <v>1899</v>
      </c>
      <c r="C31" s="256" t="s">
        <v>387</v>
      </c>
      <c r="D31" s="257" t="s">
        <v>384</v>
      </c>
      <c r="E31" s="230"/>
      <c r="F31" s="247"/>
      <c r="G31" s="246"/>
      <c r="H31" s="246"/>
      <c r="I31" s="241" t="s">
        <v>143</v>
      </c>
      <c r="J31" s="246"/>
      <c r="K31" s="246"/>
      <c r="L31" s="246"/>
      <c r="M31" s="230"/>
      <c r="N31" s="230"/>
      <c r="O31" s="234"/>
      <c r="P31" s="248"/>
      <c r="Q31" s="234"/>
      <c r="R31" s="246"/>
      <c r="S31" s="246"/>
      <c r="T31" s="246"/>
      <c r="U31" s="246"/>
      <c r="V31" s="246"/>
      <c r="W31" s="246"/>
      <c r="X31" s="246"/>
      <c r="Y31" s="246" t="s">
        <v>1920</v>
      </c>
      <c r="Z31" s="246"/>
      <c r="AA31" s="246"/>
      <c r="AB31" s="230"/>
      <c r="AC31" s="250"/>
      <c r="AD31" s="236"/>
      <c r="AE31" s="250"/>
      <c r="AF31" s="236"/>
      <c r="AG31" s="250"/>
      <c r="AH31" s="250"/>
      <c r="AI31" s="250"/>
      <c r="AJ31" s="250"/>
      <c r="AK31" s="250"/>
      <c r="AL31" s="250"/>
      <c r="AM31" s="250"/>
      <c r="AN31" s="250"/>
      <c r="AO31" s="250"/>
      <c r="AP31" s="250"/>
      <c r="AQ31" s="250"/>
      <c r="AR31" s="250"/>
      <c r="AS31" s="250"/>
      <c r="AT31" s="250"/>
      <c r="AU31" s="250"/>
      <c r="AV31" s="250"/>
      <c r="AW31" s="250"/>
    </row>
    <row r="32" spans="1:49" customFormat="1" ht="31.2" x14ac:dyDescent="0.3">
      <c r="A32" s="241">
        <v>414832</v>
      </c>
      <c r="B32" s="241" t="s">
        <v>1830</v>
      </c>
      <c r="C32" s="256" t="s">
        <v>256</v>
      </c>
      <c r="D32" s="257" t="s">
        <v>1831</v>
      </c>
      <c r="E32" s="230"/>
      <c r="F32" s="247"/>
      <c r="G32" s="246"/>
      <c r="H32" s="246"/>
      <c r="I32" s="241" t="s">
        <v>143</v>
      </c>
      <c r="J32" s="246"/>
      <c r="K32" s="246"/>
      <c r="L32" s="246"/>
      <c r="M32" s="230"/>
      <c r="N32" s="230"/>
      <c r="O32" s="234"/>
      <c r="P32" s="248"/>
      <c r="Q32" s="234"/>
      <c r="R32" s="246"/>
      <c r="S32" s="246"/>
      <c r="T32" s="246"/>
      <c r="U32" s="246"/>
      <c r="V32" s="246"/>
      <c r="W32" s="246"/>
      <c r="X32" s="246"/>
      <c r="Y32" s="246" t="s">
        <v>1920</v>
      </c>
      <c r="Z32" s="246"/>
      <c r="AA32" s="246"/>
      <c r="AB32" s="230"/>
      <c r="AC32" s="250"/>
      <c r="AD32" s="236"/>
      <c r="AE32" s="250"/>
      <c r="AF32" s="236"/>
      <c r="AG32" s="250"/>
      <c r="AH32" s="250"/>
      <c r="AI32" s="250"/>
      <c r="AJ32" s="250"/>
      <c r="AK32" s="250"/>
      <c r="AL32" s="250"/>
      <c r="AM32" s="250"/>
      <c r="AN32" s="250"/>
      <c r="AO32" s="250"/>
      <c r="AP32" s="250"/>
      <c r="AQ32" s="250"/>
      <c r="AR32" s="250"/>
      <c r="AS32" s="250"/>
      <c r="AT32" s="250"/>
      <c r="AU32" s="250"/>
      <c r="AV32" s="250"/>
      <c r="AW32" s="250"/>
    </row>
    <row r="33" spans="1:49" customFormat="1" ht="31.2" x14ac:dyDescent="0.3">
      <c r="A33" s="241">
        <v>414865</v>
      </c>
      <c r="B33" s="241" t="s">
        <v>1883</v>
      </c>
      <c r="C33" s="256" t="s">
        <v>256</v>
      </c>
      <c r="D33" s="257" t="s">
        <v>1884</v>
      </c>
      <c r="E33" s="230"/>
      <c r="F33" s="247"/>
      <c r="G33" s="246"/>
      <c r="H33" s="246"/>
      <c r="I33" s="241" t="s">
        <v>143</v>
      </c>
      <c r="J33" s="246"/>
      <c r="K33" s="246"/>
      <c r="L33" s="246"/>
      <c r="M33" s="230"/>
      <c r="N33" s="230"/>
      <c r="O33" s="234"/>
      <c r="P33" s="248"/>
      <c r="Q33" s="234"/>
      <c r="R33" s="246"/>
      <c r="S33" s="246"/>
      <c r="T33" s="246"/>
      <c r="U33" s="246"/>
      <c r="V33" s="246"/>
      <c r="W33" s="246"/>
      <c r="X33" s="246"/>
      <c r="Y33" s="246" t="s">
        <v>1920</v>
      </c>
      <c r="Z33" s="246"/>
      <c r="AA33" s="246"/>
      <c r="AB33" s="230"/>
      <c r="AC33" s="250"/>
      <c r="AD33" s="236"/>
      <c r="AE33" s="250"/>
      <c r="AF33" s="236"/>
      <c r="AG33" s="250"/>
      <c r="AH33" s="250"/>
      <c r="AI33" s="250"/>
      <c r="AJ33" s="250"/>
      <c r="AK33" s="250"/>
      <c r="AL33" s="250"/>
      <c r="AM33" s="250"/>
      <c r="AN33" s="250"/>
      <c r="AO33" s="250"/>
      <c r="AP33" s="250"/>
      <c r="AQ33" s="250"/>
      <c r="AR33" s="250"/>
      <c r="AS33" s="250"/>
      <c r="AT33" s="250"/>
      <c r="AU33" s="250"/>
      <c r="AV33" s="250"/>
      <c r="AW33" s="250"/>
    </row>
    <row r="34" spans="1:49" customFormat="1" ht="31.2" x14ac:dyDescent="0.3">
      <c r="A34" s="241">
        <v>414884</v>
      </c>
      <c r="B34" s="241" t="s">
        <v>1915</v>
      </c>
      <c r="C34" s="256" t="s">
        <v>475</v>
      </c>
      <c r="D34" s="257" t="s">
        <v>587</v>
      </c>
      <c r="E34" s="230"/>
      <c r="F34" s="247"/>
      <c r="G34" s="246"/>
      <c r="H34" s="246"/>
      <c r="I34" s="241" t="s">
        <v>143</v>
      </c>
      <c r="J34" s="246"/>
      <c r="K34" s="246"/>
      <c r="L34" s="246"/>
      <c r="M34" s="230"/>
      <c r="N34" s="230"/>
      <c r="O34" s="234"/>
      <c r="P34" s="248"/>
      <c r="Q34" s="234"/>
      <c r="R34" s="246"/>
      <c r="S34" s="246"/>
      <c r="T34" s="246"/>
      <c r="U34" s="246"/>
      <c r="V34" s="246"/>
      <c r="W34" s="246"/>
      <c r="X34" s="246"/>
      <c r="Y34" s="246" t="s">
        <v>1920</v>
      </c>
      <c r="Z34" s="246"/>
      <c r="AA34" s="246"/>
      <c r="AB34" s="230"/>
      <c r="AC34" s="250"/>
      <c r="AD34" s="236"/>
      <c r="AE34" s="250"/>
      <c r="AF34" s="236"/>
      <c r="AG34" s="250"/>
      <c r="AH34" s="250"/>
      <c r="AI34" s="250"/>
      <c r="AJ34" s="250"/>
      <c r="AK34" s="250"/>
      <c r="AL34" s="250"/>
      <c r="AM34" s="250"/>
      <c r="AN34" s="250"/>
      <c r="AO34" s="250"/>
      <c r="AP34" s="250"/>
      <c r="AQ34" s="250"/>
      <c r="AR34" s="250"/>
      <c r="AS34" s="250"/>
      <c r="AT34" s="250"/>
      <c r="AU34" s="250"/>
      <c r="AV34" s="250"/>
      <c r="AW34" s="250"/>
    </row>
    <row r="35" spans="1:49" customFormat="1" ht="31.2" x14ac:dyDescent="0.3">
      <c r="A35" s="241">
        <v>414956</v>
      </c>
      <c r="B35" s="241" t="s">
        <v>1842</v>
      </c>
      <c r="C35" s="256" t="s">
        <v>611</v>
      </c>
      <c r="D35" s="257" t="s">
        <v>265</v>
      </c>
      <c r="E35" s="230"/>
      <c r="F35" s="247"/>
      <c r="G35" s="246"/>
      <c r="H35" s="246"/>
      <c r="I35" s="241" t="s">
        <v>143</v>
      </c>
      <c r="J35" s="246"/>
      <c r="K35" s="246"/>
      <c r="L35" s="246"/>
      <c r="M35" s="230"/>
      <c r="N35" s="230"/>
      <c r="O35" s="234"/>
      <c r="P35" s="248"/>
      <c r="Q35" s="234"/>
      <c r="R35" s="246"/>
      <c r="S35" s="246"/>
      <c r="T35" s="246"/>
      <c r="U35" s="246"/>
      <c r="V35" s="246"/>
      <c r="W35" s="246"/>
      <c r="X35" s="246"/>
      <c r="Y35" s="246" t="s">
        <v>1920</v>
      </c>
      <c r="Z35" s="246"/>
      <c r="AA35" s="246"/>
      <c r="AB35" s="230"/>
      <c r="AC35" s="250"/>
      <c r="AD35" s="236"/>
      <c r="AE35" s="250"/>
      <c r="AF35" s="236"/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</row>
    <row r="36" spans="1:49" customFormat="1" ht="31.2" x14ac:dyDescent="0.3">
      <c r="A36" s="241">
        <v>414970</v>
      </c>
      <c r="B36" s="241" t="s">
        <v>1885</v>
      </c>
      <c r="C36" s="256" t="s">
        <v>252</v>
      </c>
      <c r="D36" s="257" t="s">
        <v>1886</v>
      </c>
      <c r="E36" s="230"/>
      <c r="F36" s="247"/>
      <c r="G36" s="246"/>
      <c r="H36" s="246"/>
      <c r="I36" s="241" t="s">
        <v>143</v>
      </c>
      <c r="J36" s="246"/>
      <c r="K36" s="246"/>
      <c r="L36" s="246"/>
      <c r="M36" s="230"/>
      <c r="N36" s="230"/>
      <c r="O36" s="234"/>
      <c r="P36" s="248"/>
      <c r="Q36" s="234"/>
      <c r="R36" s="246"/>
      <c r="S36" s="246"/>
      <c r="T36" s="246"/>
      <c r="U36" s="246"/>
      <c r="V36" s="246"/>
      <c r="W36" s="246"/>
      <c r="X36" s="246"/>
      <c r="Y36" s="246" t="s">
        <v>1920</v>
      </c>
      <c r="Z36" s="246"/>
      <c r="AA36" s="246"/>
      <c r="AB36" s="230"/>
      <c r="AC36" s="250"/>
      <c r="AD36" s="236"/>
      <c r="AE36" s="250"/>
      <c r="AF36" s="236"/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  <c r="AS36" s="250"/>
      <c r="AT36" s="250"/>
      <c r="AU36" s="250"/>
      <c r="AV36" s="250"/>
      <c r="AW36" s="250"/>
    </row>
    <row r="37" spans="1:49" customFormat="1" ht="31.2" x14ac:dyDescent="0.3">
      <c r="A37" s="241">
        <v>414996</v>
      </c>
      <c r="B37" s="241" t="s">
        <v>1916</v>
      </c>
      <c r="C37" s="256" t="s">
        <v>1895</v>
      </c>
      <c r="D37" s="257" t="s">
        <v>1917</v>
      </c>
      <c r="E37" s="230"/>
      <c r="F37" s="247"/>
      <c r="G37" s="246"/>
      <c r="H37" s="246"/>
      <c r="I37" s="241" t="s">
        <v>143</v>
      </c>
      <c r="J37" s="246"/>
      <c r="K37" s="246"/>
      <c r="L37" s="246"/>
      <c r="M37" s="230"/>
      <c r="N37" s="230"/>
      <c r="O37" s="234"/>
      <c r="P37" s="248"/>
      <c r="Q37" s="234"/>
      <c r="R37" s="246"/>
      <c r="S37" s="246"/>
      <c r="T37" s="246"/>
      <c r="U37" s="246"/>
      <c r="V37" s="246"/>
      <c r="W37" s="246"/>
      <c r="X37" s="246"/>
      <c r="Y37" s="246" t="s">
        <v>1920</v>
      </c>
      <c r="Z37" s="246"/>
      <c r="AA37" s="246"/>
      <c r="AB37" s="230"/>
      <c r="AC37" s="250"/>
      <c r="AD37" s="236"/>
      <c r="AE37" s="250"/>
      <c r="AF37" s="236"/>
      <c r="AG37" s="250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  <c r="AS37" s="250"/>
      <c r="AT37" s="250"/>
      <c r="AU37" s="250"/>
      <c r="AV37" s="250"/>
      <c r="AW37" s="250"/>
    </row>
    <row r="38" spans="1:49" customFormat="1" ht="31.2" x14ac:dyDescent="0.3">
      <c r="A38" s="241">
        <v>415101</v>
      </c>
      <c r="B38" s="241" t="s">
        <v>1893</v>
      </c>
      <c r="C38" s="256" t="s">
        <v>345</v>
      </c>
      <c r="D38" s="257" t="s">
        <v>348</v>
      </c>
      <c r="E38" s="230"/>
      <c r="F38" s="247"/>
      <c r="G38" s="246"/>
      <c r="H38" s="246"/>
      <c r="I38" s="241" t="s">
        <v>143</v>
      </c>
      <c r="J38" s="246"/>
      <c r="K38" s="246"/>
      <c r="L38" s="246"/>
      <c r="M38" s="230"/>
      <c r="N38" s="230"/>
      <c r="O38" s="234"/>
      <c r="P38" s="248"/>
      <c r="Q38" s="234"/>
      <c r="R38" s="246"/>
      <c r="S38" s="246"/>
      <c r="T38" s="246"/>
      <c r="U38" s="246"/>
      <c r="V38" s="246"/>
      <c r="W38" s="246"/>
      <c r="X38" s="246"/>
      <c r="Y38" s="246" t="s">
        <v>1920</v>
      </c>
      <c r="Z38" s="246"/>
      <c r="AA38" s="246"/>
      <c r="AB38" s="230"/>
      <c r="AC38" s="250"/>
      <c r="AD38" s="236"/>
      <c r="AE38" s="250"/>
      <c r="AF38" s="236"/>
      <c r="AG38" s="250"/>
      <c r="AH38" s="250"/>
      <c r="AI38" s="250"/>
      <c r="AJ38" s="250"/>
      <c r="AK38" s="250"/>
      <c r="AL38" s="250"/>
      <c r="AM38" s="250"/>
      <c r="AN38" s="250"/>
      <c r="AO38" s="250"/>
      <c r="AP38" s="250"/>
      <c r="AQ38" s="250"/>
      <c r="AR38" s="250"/>
      <c r="AS38" s="250"/>
      <c r="AT38" s="250"/>
      <c r="AU38" s="250"/>
      <c r="AV38" s="250"/>
      <c r="AW38" s="250"/>
    </row>
    <row r="39" spans="1:49" customFormat="1" ht="31.2" x14ac:dyDescent="0.3">
      <c r="A39" s="241">
        <v>415212</v>
      </c>
      <c r="B39" s="241" t="s">
        <v>1843</v>
      </c>
      <c r="C39" s="256" t="s">
        <v>271</v>
      </c>
      <c r="D39" s="257" t="s">
        <v>476</v>
      </c>
      <c r="E39" s="230"/>
      <c r="F39" s="247"/>
      <c r="G39" s="246"/>
      <c r="H39" s="246"/>
      <c r="I39" s="241" t="s">
        <v>143</v>
      </c>
      <c r="J39" s="246"/>
      <c r="K39" s="246"/>
      <c r="L39" s="246"/>
      <c r="M39" s="230"/>
      <c r="N39" s="230"/>
      <c r="O39" s="234"/>
      <c r="P39" s="248"/>
      <c r="Q39" s="234"/>
      <c r="R39" s="246"/>
      <c r="S39" s="246"/>
      <c r="T39" s="246"/>
      <c r="U39" s="246"/>
      <c r="V39" s="246"/>
      <c r="W39" s="246"/>
      <c r="X39" s="246"/>
      <c r="Y39" s="246" t="s">
        <v>1920</v>
      </c>
      <c r="Z39" s="246"/>
      <c r="AA39" s="246"/>
      <c r="AB39" s="230"/>
      <c r="AC39" s="250"/>
      <c r="AD39" s="236"/>
      <c r="AE39" s="250"/>
      <c r="AF39" s="236"/>
      <c r="AG39" s="250"/>
      <c r="AH39" s="250"/>
      <c r="AI39" s="250"/>
      <c r="AJ39" s="250"/>
      <c r="AK39" s="250"/>
      <c r="AL39" s="250"/>
      <c r="AM39" s="250"/>
      <c r="AN39" s="250"/>
      <c r="AO39" s="250"/>
      <c r="AP39" s="250"/>
      <c r="AQ39" s="250"/>
      <c r="AR39" s="250"/>
      <c r="AS39" s="250"/>
      <c r="AT39" s="250"/>
      <c r="AU39" s="250"/>
      <c r="AV39" s="250"/>
      <c r="AW39" s="250"/>
    </row>
    <row r="40" spans="1:49" customFormat="1" ht="31.2" x14ac:dyDescent="0.3">
      <c r="A40" s="241">
        <v>415272</v>
      </c>
      <c r="B40" s="241" t="s">
        <v>1870</v>
      </c>
      <c r="C40" s="256" t="s">
        <v>553</v>
      </c>
      <c r="D40" s="257" t="s">
        <v>1871</v>
      </c>
      <c r="E40" s="230"/>
      <c r="F40" s="247"/>
      <c r="G40" s="246"/>
      <c r="H40" s="246"/>
      <c r="I40" s="241" t="s">
        <v>143</v>
      </c>
      <c r="J40" s="246"/>
      <c r="K40" s="246"/>
      <c r="L40" s="246"/>
      <c r="M40" s="230"/>
      <c r="N40" s="230"/>
      <c r="O40" s="234"/>
      <c r="P40" s="248"/>
      <c r="Q40" s="234"/>
      <c r="R40" s="246"/>
      <c r="S40" s="246"/>
      <c r="T40" s="246"/>
      <c r="U40" s="246"/>
      <c r="V40" s="246"/>
      <c r="W40" s="246"/>
      <c r="X40" s="246"/>
      <c r="Y40" s="246" t="s">
        <v>1920</v>
      </c>
      <c r="Z40" s="246"/>
      <c r="AA40" s="246"/>
      <c r="AB40" s="230"/>
      <c r="AC40" s="250"/>
      <c r="AD40" s="236"/>
      <c r="AE40" s="250"/>
      <c r="AF40" s="236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  <c r="AS40" s="250"/>
      <c r="AT40" s="250"/>
      <c r="AU40" s="250"/>
      <c r="AV40" s="250"/>
      <c r="AW40" s="250"/>
    </row>
    <row r="41" spans="1:49" customFormat="1" ht="31.2" x14ac:dyDescent="0.3">
      <c r="A41" s="241">
        <v>415300</v>
      </c>
      <c r="B41" s="241" t="s">
        <v>1852</v>
      </c>
      <c r="C41" s="256" t="s">
        <v>1853</v>
      </c>
      <c r="D41" s="257" t="s">
        <v>1854</v>
      </c>
      <c r="E41" s="230"/>
      <c r="F41" s="247"/>
      <c r="G41" s="246"/>
      <c r="H41" s="246"/>
      <c r="I41" s="241" t="s">
        <v>143</v>
      </c>
      <c r="J41" s="246"/>
      <c r="K41" s="246"/>
      <c r="L41" s="246"/>
      <c r="M41" s="230"/>
      <c r="N41" s="230"/>
      <c r="O41" s="234"/>
      <c r="P41" s="248"/>
      <c r="Q41" s="234"/>
      <c r="R41" s="246"/>
      <c r="S41" s="246"/>
      <c r="T41" s="246"/>
      <c r="U41" s="246"/>
      <c r="V41" s="246"/>
      <c r="W41" s="246"/>
      <c r="X41" s="246"/>
      <c r="Y41" s="246" t="s">
        <v>1920</v>
      </c>
      <c r="Z41" s="246"/>
      <c r="AA41" s="246"/>
      <c r="AB41" s="230"/>
      <c r="AC41" s="250"/>
      <c r="AD41" s="236"/>
      <c r="AE41" s="250"/>
      <c r="AF41" s="236"/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250"/>
      <c r="AU41" s="250"/>
      <c r="AV41" s="250"/>
      <c r="AW41" s="250"/>
    </row>
    <row r="42" spans="1:49" customFormat="1" ht="31.2" x14ac:dyDescent="0.3">
      <c r="A42" s="241">
        <v>415349</v>
      </c>
      <c r="B42" s="241" t="s">
        <v>1832</v>
      </c>
      <c r="C42" s="256" t="s">
        <v>256</v>
      </c>
      <c r="D42" s="257" t="s">
        <v>436</v>
      </c>
      <c r="E42" s="230"/>
      <c r="F42" s="247"/>
      <c r="G42" s="246"/>
      <c r="H42" s="246"/>
      <c r="I42" s="241" t="s">
        <v>143</v>
      </c>
      <c r="J42" s="246"/>
      <c r="K42" s="246"/>
      <c r="L42" s="246"/>
      <c r="M42" s="230"/>
      <c r="N42" s="230"/>
      <c r="O42" s="234"/>
      <c r="P42" s="248"/>
      <c r="Q42" s="234"/>
      <c r="R42" s="246"/>
      <c r="S42" s="246"/>
      <c r="T42" s="246"/>
      <c r="U42" s="246"/>
      <c r="V42" s="246"/>
      <c r="W42" s="246"/>
      <c r="X42" s="246"/>
      <c r="Y42" s="246" t="s">
        <v>1920</v>
      </c>
      <c r="Z42" s="246"/>
      <c r="AA42" s="246"/>
      <c r="AB42" s="230"/>
      <c r="AC42" s="250"/>
      <c r="AD42" s="236"/>
      <c r="AE42" s="250"/>
      <c r="AF42" s="236"/>
      <c r="AG42" s="250"/>
      <c r="AH42" s="250"/>
      <c r="AI42" s="250"/>
      <c r="AJ42" s="250"/>
      <c r="AK42" s="250"/>
      <c r="AL42" s="250"/>
      <c r="AM42" s="250"/>
      <c r="AN42" s="250"/>
      <c r="AO42" s="250"/>
      <c r="AP42" s="250"/>
      <c r="AQ42" s="250"/>
      <c r="AR42" s="250"/>
      <c r="AS42" s="250"/>
      <c r="AT42" s="250"/>
      <c r="AU42" s="250"/>
      <c r="AV42" s="250"/>
      <c r="AW42" s="250"/>
    </row>
    <row r="43" spans="1:49" customFormat="1" ht="31.2" x14ac:dyDescent="0.3">
      <c r="A43" s="241">
        <v>415414</v>
      </c>
      <c r="B43" s="241" t="s">
        <v>1816</v>
      </c>
      <c r="C43" s="256" t="s">
        <v>1817</v>
      </c>
      <c r="D43" s="257" t="s">
        <v>245</v>
      </c>
      <c r="E43" s="230"/>
      <c r="F43" s="247"/>
      <c r="G43" s="246"/>
      <c r="H43" s="246"/>
      <c r="I43" s="241" t="s">
        <v>143</v>
      </c>
      <c r="J43" s="246"/>
      <c r="K43" s="246"/>
      <c r="L43" s="246"/>
      <c r="M43" s="230"/>
      <c r="N43" s="230"/>
      <c r="O43" s="234"/>
      <c r="P43" s="248"/>
      <c r="Q43" s="234"/>
      <c r="R43" s="246"/>
      <c r="S43" s="246"/>
      <c r="T43" s="246"/>
      <c r="U43" s="246"/>
      <c r="V43" s="246"/>
      <c r="W43" s="246"/>
      <c r="X43" s="246"/>
      <c r="Y43" s="246" t="s">
        <v>1920</v>
      </c>
      <c r="Z43" s="246"/>
      <c r="AA43" s="246"/>
      <c r="AB43" s="230"/>
      <c r="AC43" s="250"/>
      <c r="AD43" s="236"/>
      <c r="AE43" s="250"/>
      <c r="AF43" s="236"/>
      <c r="AG43" s="250"/>
      <c r="AH43" s="250"/>
      <c r="AI43" s="250"/>
      <c r="AJ43" s="250"/>
      <c r="AK43" s="250"/>
      <c r="AL43" s="250"/>
      <c r="AM43" s="250"/>
      <c r="AN43" s="250"/>
      <c r="AO43" s="250"/>
      <c r="AP43" s="250"/>
      <c r="AQ43" s="250"/>
      <c r="AR43" s="250"/>
      <c r="AS43" s="250"/>
      <c r="AT43" s="250"/>
      <c r="AU43" s="250"/>
      <c r="AV43" s="250"/>
      <c r="AW43" s="250"/>
    </row>
    <row r="44" spans="1:49" customFormat="1" ht="31.2" x14ac:dyDescent="0.3">
      <c r="A44" s="241">
        <v>415436</v>
      </c>
      <c r="B44" s="241" t="s">
        <v>1833</v>
      </c>
      <c r="C44" s="256" t="s">
        <v>268</v>
      </c>
      <c r="D44" s="257" t="s">
        <v>322</v>
      </c>
      <c r="E44" s="230"/>
      <c r="F44" s="247"/>
      <c r="G44" s="246"/>
      <c r="H44" s="246"/>
      <c r="I44" s="241" t="s">
        <v>143</v>
      </c>
      <c r="J44" s="246"/>
      <c r="K44" s="246"/>
      <c r="L44" s="246"/>
      <c r="M44" s="230"/>
      <c r="N44" s="230"/>
      <c r="O44" s="234"/>
      <c r="P44" s="248"/>
      <c r="Q44" s="234"/>
      <c r="R44" s="246"/>
      <c r="S44" s="246"/>
      <c r="T44" s="246"/>
      <c r="U44" s="246"/>
      <c r="V44" s="246"/>
      <c r="W44" s="246"/>
      <c r="X44" s="246"/>
      <c r="Y44" s="246" t="s">
        <v>1920</v>
      </c>
      <c r="Z44" s="246"/>
      <c r="AA44" s="246"/>
      <c r="AB44" s="230"/>
      <c r="AC44" s="250"/>
      <c r="AD44" s="236"/>
      <c r="AE44" s="250"/>
      <c r="AF44" s="236"/>
      <c r="AG44" s="250"/>
      <c r="AH44" s="250"/>
      <c r="AI44" s="250"/>
      <c r="AJ44" s="250"/>
      <c r="AK44" s="250"/>
      <c r="AL44" s="250"/>
      <c r="AM44" s="250"/>
      <c r="AN44" s="250"/>
      <c r="AO44" s="250"/>
      <c r="AP44" s="250"/>
      <c r="AQ44" s="250"/>
      <c r="AR44" s="250"/>
      <c r="AS44" s="250"/>
      <c r="AT44" s="250"/>
      <c r="AU44" s="250"/>
      <c r="AV44" s="250"/>
      <c r="AW44" s="250"/>
    </row>
    <row r="45" spans="1:49" customFormat="1" ht="31.2" x14ac:dyDescent="0.3">
      <c r="A45" s="241">
        <v>415531</v>
      </c>
      <c r="B45" s="241" t="s">
        <v>1887</v>
      </c>
      <c r="C45" s="256" t="s">
        <v>370</v>
      </c>
      <c r="D45" s="257" t="s">
        <v>545</v>
      </c>
      <c r="E45" s="230"/>
      <c r="F45" s="247"/>
      <c r="G45" s="246"/>
      <c r="H45" s="246"/>
      <c r="I45" s="241" t="s">
        <v>143</v>
      </c>
      <c r="J45" s="246"/>
      <c r="K45" s="246"/>
      <c r="L45" s="246"/>
      <c r="M45" s="230"/>
      <c r="N45" s="230"/>
      <c r="O45" s="234"/>
      <c r="P45" s="248"/>
      <c r="Q45" s="234"/>
      <c r="R45" s="246"/>
      <c r="S45" s="246"/>
      <c r="T45" s="246"/>
      <c r="U45" s="246"/>
      <c r="V45" s="246"/>
      <c r="W45" s="246"/>
      <c r="X45" s="246"/>
      <c r="Y45" s="246" t="s">
        <v>1920</v>
      </c>
      <c r="Z45" s="246"/>
      <c r="AA45" s="246"/>
      <c r="AB45" s="230"/>
      <c r="AC45" s="250"/>
      <c r="AD45" s="236"/>
      <c r="AE45" s="250"/>
      <c r="AF45" s="236"/>
      <c r="AG45" s="250"/>
      <c r="AH45" s="250"/>
      <c r="AI45" s="250"/>
      <c r="AJ45" s="250"/>
      <c r="AK45" s="250"/>
      <c r="AL45" s="250"/>
      <c r="AM45" s="250"/>
      <c r="AN45" s="250"/>
      <c r="AO45" s="250"/>
      <c r="AP45" s="250"/>
      <c r="AQ45" s="250"/>
      <c r="AR45" s="250"/>
      <c r="AS45" s="250"/>
      <c r="AT45" s="250"/>
      <c r="AU45" s="250"/>
      <c r="AV45" s="250"/>
      <c r="AW45" s="250"/>
    </row>
    <row r="46" spans="1:49" customFormat="1" ht="31.2" x14ac:dyDescent="0.3">
      <c r="A46" s="241">
        <v>415622</v>
      </c>
      <c r="B46" s="241" t="s">
        <v>1553</v>
      </c>
      <c r="C46" s="256" t="s">
        <v>332</v>
      </c>
      <c r="D46" s="257" t="s">
        <v>469</v>
      </c>
      <c r="E46" s="230"/>
      <c r="F46" s="247"/>
      <c r="G46" s="246"/>
      <c r="H46" s="246"/>
      <c r="I46" s="241" t="s">
        <v>143</v>
      </c>
      <c r="J46" s="246"/>
      <c r="K46" s="246"/>
      <c r="L46" s="246"/>
      <c r="M46" s="230"/>
      <c r="N46" s="230"/>
      <c r="O46" s="234"/>
      <c r="P46" s="248"/>
      <c r="Q46" s="234"/>
      <c r="R46" s="246"/>
      <c r="S46" s="246"/>
      <c r="T46" s="246"/>
      <c r="U46" s="246"/>
      <c r="V46" s="246"/>
      <c r="W46" s="246"/>
      <c r="X46" s="246"/>
      <c r="Y46" s="246" t="s">
        <v>1920</v>
      </c>
      <c r="Z46" s="246"/>
      <c r="AA46" s="246"/>
      <c r="AB46" s="230"/>
      <c r="AC46" s="250"/>
      <c r="AD46" s="236"/>
      <c r="AE46" s="250"/>
      <c r="AF46" s="236"/>
      <c r="AG46" s="250"/>
      <c r="AH46" s="250"/>
      <c r="AI46" s="250"/>
      <c r="AJ46" s="250"/>
      <c r="AK46" s="250"/>
      <c r="AL46" s="250"/>
      <c r="AM46" s="250"/>
      <c r="AN46" s="250"/>
      <c r="AO46" s="250"/>
      <c r="AP46" s="250"/>
      <c r="AQ46" s="250"/>
      <c r="AR46" s="250"/>
      <c r="AS46" s="250"/>
      <c r="AT46" s="250"/>
      <c r="AU46" s="250"/>
      <c r="AV46" s="250"/>
      <c r="AW46" s="250"/>
    </row>
    <row r="47" spans="1:49" customFormat="1" ht="31.2" x14ac:dyDescent="0.3">
      <c r="A47" s="241">
        <v>415697</v>
      </c>
      <c r="B47" s="241" t="s">
        <v>1872</v>
      </c>
      <c r="C47" s="256" t="s">
        <v>325</v>
      </c>
      <c r="D47" s="257" t="s">
        <v>1873</v>
      </c>
      <c r="E47" s="230"/>
      <c r="F47" s="247"/>
      <c r="G47" s="246"/>
      <c r="H47" s="246"/>
      <c r="I47" s="241" t="s">
        <v>143</v>
      </c>
      <c r="J47" s="246"/>
      <c r="K47" s="246"/>
      <c r="L47" s="246"/>
      <c r="M47" s="230"/>
      <c r="N47" s="230"/>
      <c r="O47" s="234"/>
      <c r="P47" s="248"/>
      <c r="Q47" s="234"/>
      <c r="R47" s="246"/>
      <c r="S47" s="246"/>
      <c r="T47" s="246"/>
      <c r="U47" s="246"/>
      <c r="V47" s="246"/>
      <c r="W47" s="246"/>
      <c r="X47" s="246"/>
      <c r="Y47" s="246" t="s">
        <v>1920</v>
      </c>
      <c r="Z47" s="246"/>
      <c r="AA47" s="246"/>
      <c r="AB47" s="230"/>
      <c r="AC47" s="250"/>
      <c r="AD47" s="236"/>
      <c r="AE47" s="250"/>
      <c r="AF47" s="236"/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0"/>
      <c r="AR47" s="250"/>
      <c r="AS47" s="250"/>
      <c r="AT47" s="250"/>
      <c r="AU47" s="250"/>
      <c r="AV47" s="250"/>
      <c r="AW47" s="250"/>
    </row>
    <row r="48" spans="1:49" customFormat="1" ht="31.2" x14ac:dyDescent="0.3">
      <c r="A48" s="241">
        <v>416056</v>
      </c>
      <c r="B48" s="241" t="s">
        <v>1875</v>
      </c>
      <c r="C48" s="256" t="s">
        <v>260</v>
      </c>
      <c r="D48" s="257" t="s">
        <v>322</v>
      </c>
      <c r="E48" s="230"/>
      <c r="F48" s="247"/>
      <c r="G48" s="246"/>
      <c r="H48" s="246"/>
      <c r="I48" s="241" t="s">
        <v>143</v>
      </c>
      <c r="J48" s="246"/>
      <c r="K48" s="246"/>
      <c r="L48" s="246"/>
      <c r="M48" s="230"/>
      <c r="N48" s="230"/>
      <c r="O48" s="234"/>
      <c r="P48" s="248"/>
      <c r="Q48" s="234"/>
      <c r="R48" s="246"/>
      <c r="S48" s="246"/>
      <c r="T48" s="246"/>
      <c r="U48" s="246"/>
      <c r="V48" s="246"/>
      <c r="W48" s="246"/>
      <c r="X48" s="246"/>
      <c r="Y48" s="246" t="s">
        <v>1920</v>
      </c>
      <c r="Z48" s="246"/>
      <c r="AA48" s="246"/>
      <c r="AB48" s="230"/>
      <c r="AC48" s="250"/>
      <c r="AD48" s="236"/>
      <c r="AE48" s="250"/>
      <c r="AF48" s="236"/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  <c r="AS48" s="250"/>
      <c r="AT48" s="250"/>
      <c r="AU48" s="250"/>
      <c r="AV48" s="250"/>
      <c r="AW48" s="250"/>
    </row>
    <row r="49" spans="1:49" customFormat="1" ht="31.2" x14ac:dyDescent="0.3">
      <c r="A49" s="241">
        <v>416475</v>
      </c>
      <c r="B49" s="241" t="s">
        <v>1888</v>
      </c>
      <c r="C49" s="256" t="s">
        <v>522</v>
      </c>
      <c r="D49" s="257" t="s">
        <v>1889</v>
      </c>
      <c r="E49" s="230"/>
      <c r="F49" s="247"/>
      <c r="G49" s="246"/>
      <c r="H49" s="246"/>
      <c r="I49" s="241" t="s">
        <v>143</v>
      </c>
      <c r="J49" s="246"/>
      <c r="K49" s="246"/>
      <c r="L49" s="246"/>
      <c r="M49" s="230"/>
      <c r="N49" s="230"/>
      <c r="O49" s="234"/>
      <c r="P49" s="248"/>
      <c r="Q49" s="234"/>
      <c r="R49" s="246"/>
      <c r="S49" s="246"/>
      <c r="T49" s="246"/>
      <c r="U49" s="246"/>
      <c r="V49" s="246"/>
      <c r="W49" s="246"/>
      <c r="X49" s="246"/>
      <c r="Y49" s="246" t="s">
        <v>1920</v>
      </c>
      <c r="Z49" s="246"/>
      <c r="AA49" s="246"/>
      <c r="AB49" s="230"/>
      <c r="AC49" s="250"/>
      <c r="AD49" s="236"/>
      <c r="AE49" s="250"/>
      <c r="AF49" s="236"/>
      <c r="AG49" s="250"/>
      <c r="AH49" s="250"/>
      <c r="AI49" s="250"/>
      <c r="AJ49" s="250"/>
      <c r="AK49" s="250"/>
      <c r="AL49" s="250"/>
      <c r="AM49" s="250"/>
      <c r="AN49" s="250"/>
      <c r="AO49" s="250"/>
      <c r="AP49" s="250"/>
      <c r="AQ49" s="250"/>
      <c r="AR49" s="250"/>
      <c r="AS49" s="250"/>
      <c r="AT49" s="250"/>
      <c r="AU49" s="250"/>
      <c r="AV49" s="250"/>
      <c r="AW49" s="250"/>
    </row>
    <row r="50" spans="1:49" customFormat="1" ht="31.2" x14ac:dyDescent="0.3">
      <c r="A50" s="241">
        <v>416564</v>
      </c>
      <c r="B50" s="241" t="s">
        <v>1861</v>
      </c>
      <c r="C50" s="256" t="s">
        <v>256</v>
      </c>
      <c r="D50" s="257" t="s">
        <v>291</v>
      </c>
      <c r="E50" s="230"/>
      <c r="F50" s="247"/>
      <c r="G50" s="246"/>
      <c r="H50" s="246"/>
      <c r="I50" s="241" t="s">
        <v>143</v>
      </c>
      <c r="J50" s="246"/>
      <c r="K50" s="246"/>
      <c r="L50" s="246"/>
      <c r="M50" s="230"/>
      <c r="N50" s="230"/>
      <c r="O50" s="234"/>
      <c r="P50" s="248"/>
      <c r="Q50" s="234"/>
      <c r="R50" s="246"/>
      <c r="S50" s="246"/>
      <c r="T50" s="246"/>
      <c r="U50" s="246"/>
      <c r="V50" s="246"/>
      <c r="W50" s="246"/>
      <c r="X50" s="246"/>
      <c r="Y50" s="246" t="s">
        <v>1920</v>
      </c>
      <c r="Z50" s="246"/>
      <c r="AA50" s="246"/>
      <c r="AB50" s="230"/>
      <c r="AC50" s="250"/>
      <c r="AD50" s="236"/>
      <c r="AE50" s="250"/>
      <c r="AF50" s="236"/>
      <c r="AG50" s="250"/>
      <c r="AH50" s="250"/>
      <c r="AI50" s="250"/>
      <c r="AJ50" s="250"/>
      <c r="AK50" s="250"/>
      <c r="AL50" s="250"/>
      <c r="AM50" s="250"/>
      <c r="AN50" s="250"/>
      <c r="AO50" s="250"/>
      <c r="AP50" s="250"/>
      <c r="AQ50" s="250"/>
      <c r="AR50" s="250"/>
      <c r="AS50" s="250"/>
      <c r="AT50" s="250"/>
      <c r="AU50" s="250"/>
      <c r="AV50" s="250"/>
      <c r="AW50" s="250"/>
    </row>
    <row r="51" spans="1:49" customFormat="1" ht="31.2" x14ac:dyDescent="0.3">
      <c r="A51" s="241">
        <v>417576</v>
      </c>
      <c r="B51" s="241" t="s">
        <v>1911</v>
      </c>
      <c r="C51" s="256" t="s">
        <v>514</v>
      </c>
      <c r="D51" s="257" t="s">
        <v>1912</v>
      </c>
      <c r="E51" s="230"/>
      <c r="F51" s="247"/>
      <c r="G51" s="246"/>
      <c r="H51" s="246"/>
      <c r="I51" s="241" t="s">
        <v>143</v>
      </c>
      <c r="J51" s="246"/>
      <c r="K51" s="246"/>
      <c r="L51" s="246"/>
      <c r="M51" s="230"/>
      <c r="N51" s="230"/>
      <c r="O51" s="234"/>
      <c r="P51" s="248"/>
      <c r="Q51" s="234"/>
      <c r="R51" s="246"/>
      <c r="S51" s="246"/>
      <c r="T51" s="246"/>
      <c r="U51" s="246"/>
      <c r="V51" s="246"/>
      <c r="W51" s="246"/>
      <c r="X51" s="246"/>
      <c r="Y51" s="246" t="s">
        <v>1920</v>
      </c>
      <c r="Z51" s="246"/>
      <c r="AA51" s="246"/>
      <c r="AB51" s="230"/>
      <c r="AC51" s="250"/>
      <c r="AD51" s="236"/>
      <c r="AE51" s="250"/>
      <c r="AF51" s="236"/>
      <c r="AG51" s="250"/>
      <c r="AH51" s="250"/>
      <c r="AI51" s="250"/>
      <c r="AJ51" s="250"/>
      <c r="AK51" s="250"/>
      <c r="AL51" s="250"/>
      <c r="AM51" s="250"/>
      <c r="AN51" s="250"/>
      <c r="AO51" s="250"/>
      <c r="AP51" s="250"/>
      <c r="AQ51" s="250"/>
      <c r="AR51" s="250"/>
      <c r="AS51" s="250"/>
      <c r="AT51" s="250"/>
      <c r="AU51" s="250"/>
      <c r="AV51" s="250"/>
      <c r="AW51" s="250"/>
    </row>
    <row r="52" spans="1:49" customFormat="1" ht="31.2" x14ac:dyDescent="0.3">
      <c r="A52" s="241">
        <v>417628</v>
      </c>
      <c r="B52" s="241" t="s">
        <v>1913</v>
      </c>
      <c r="C52" s="256" t="s">
        <v>1200</v>
      </c>
      <c r="D52" s="257" t="s">
        <v>771</v>
      </c>
      <c r="E52" s="230"/>
      <c r="F52" s="247"/>
      <c r="G52" s="246"/>
      <c r="H52" s="246"/>
      <c r="I52" s="241" t="s">
        <v>143</v>
      </c>
      <c r="J52" s="246"/>
      <c r="K52" s="246"/>
      <c r="L52" s="246"/>
      <c r="M52" s="230"/>
      <c r="N52" s="230"/>
      <c r="O52" s="234"/>
      <c r="P52" s="248"/>
      <c r="Q52" s="234"/>
      <c r="R52" s="246"/>
      <c r="S52" s="246"/>
      <c r="T52" s="246"/>
      <c r="U52" s="246"/>
      <c r="V52" s="246"/>
      <c r="W52" s="246"/>
      <c r="X52" s="246"/>
      <c r="Y52" s="246" t="s">
        <v>1920</v>
      </c>
      <c r="Z52" s="246"/>
      <c r="AA52" s="246"/>
      <c r="AB52" s="230"/>
      <c r="AC52" s="250"/>
      <c r="AD52" s="236"/>
      <c r="AE52" s="250"/>
      <c r="AF52" s="236"/>
      <c r="AG52" s="250"/>
      <c r="AH52" s="250"/>
      <c r="AI52" s="250"/>
      <c r="AJ52" s="250"/>
      <c r="AK52" s="250"/>
      <c r="AL52" s="250"/>
      <c r="AM52" s="250"/>
      <c r="AN52" s="250"/>
      <c r="AO52" s="250"/>
      <c r="AP52" s="250"/>
      <c r="AQ52" s="250"/>
      <c r="AR52" s="250"/>
      <c r="AS52" s="250"/>
      <c r="AT52" s="250"/>
      <c r="AU52" s="250"/>
      <c r="AV52" s="250"/>
      <c r="AW52" s="250"/>
    </row>
    <row r="53" spans="1:49" customFormat="1" ht="31.2" x14ac:dyDescent="0.3">
      <c r="A53" s="241">
        <v>418652</v>
      </c>
      <c r="B53" s="241" t="s">
        <v>1900</v>
      </c>
      <c r="C53" s="256" t="s">
        <v>1762</v>
      </c>
      <c r="D53" s="257" t="s">
        <v>262</v>
      </c>
      <c r="E53" s="230"/>
      <c r="F53" s="247"/>
      <c r="G53" s="246"/>
      <c r="H53" s="246"/>
      <c r="I53" s="241" t="s">
        <v>143</v>
      </c>
      <c r="J53" s="246"/>
      <c r="K53" s="246"/>
      <c r="L53" s="246"/>
      <c r="M53" s="230"/>
      <c r="N53" s="230"/>
      <c r="O53" s="234"/>
      <c r="P53" s="248"/>
      <c r="Q53" s="234"/>
      <c r="R53" s="246"/>
      <c r="S53" s="246"/>
      <c r="T53" s="246"/>
      <c r="U53" s="246"/>
      <c r="V53" s="246"/>
      <c r="W53" s="246"/>
      <c r="X53" s="246"/>
      <c r="Y53" s="246" t="s">
        <v>1920</v>
      </c>
      <c r="Z53" s="246"/>
      <c r="AA53" s="246"/>
      <c r="AB53" s="230"/>
      <c r="AC53" s="250"/>
      <c r="AD53" s="236"/>
      <c r="AE53" s="250"/>
      <c r="AF53" s="236"/>
      <c r="AG53" s="250"/>
      <c r="AH53" s="250"/>
      <c r="AI53" s="250"/>
      <c r="AJ53" s="250"/>
      <c r="AK53" s="250"/>
      <c r="AL53" s="250"/>
      <c r="AM53" s="250"/>
      <c r="AN53" s="250"/>
      <c r="AO53" s="250"/>
      <c r="AP53" s="250"/>
      <c r="AQ53" s="250"/>
      <c r="AR53" s="250"/>
      <c r="AS53" s="250"/>
      <c r="AT53" s="250"/>
      <c r="AU53" s="250"/>
      <c r="AV53" s="250"/>
      <c r="AW53" s="250"/>
    </row>
    <row r="54" spans="1:49" customFormat="1" ht="31.2" x14ac:dyDescent="0.3">
      <c r="A54" s="241">
        <v>418794</v>
      </c>
      <c r="B54" s="241" t="s">
        <v>1901</v>
      </c>
      <c r="C54" s="256" t="s">
        <v>449</v>
      </c>
      <c r="D54" s="257" t="s">
        <v>261</v>
      </c>
      <c r="E54" s="230"/>
      <c r="F54" s="247"/>
      <c r="G54" s="246"/>
      <c r="H54" s="246"/>
      <c r="I54" s="241" t="s">
        <v>143</v>
      </c>
      <c r="J54" s="246"/>
      <c r="K54" s="246"/>
      <c r="L54" s="246"/>
      <c r="M54" s="230"/>
      <c r="N54" s="230"/>
      <c r="O54" s="234"/>
      <c r="P54" s="248"/>
      <c r="Q54" s="234"/>
      <c r="R54" s="246"/>
      <c r="S54" s="246"/>
      <c r="T54" s="246"/>
      <c r="U54" s="246"/>
      <c r="V54" s="246"/>
      <c r="W54" s="246"/>
      <c r="X54" s="246"/>
      <c r="Y54" s="246" t="s">
        <v>1920</v>
      </c>
      <c r="Z54" s="246"/>
      <c r="AA54" s="246"/>
      <c r="AB54" s="230"/>
      <c r="AC54" s="250"/>
      <c r="AD54" s="236"/>
      <c r="AE54" s="250"/>
      <c r="AF54" s="236"/>
      <c r="AG54" s="250"/>
      <c r="AH54" s="250"/>
      <c r="AI54" s="250"/>
      <c r="AJ54" s="250"/>
      <c r="AK54" s="250"/>
      <c r="AL54" s="250"/>
      <c r="AM54" s="250"/>
      <c r="AN54" s="250"/>
      <c r="AO54" s="250"/>
      <c r="AP54" s="250"/>
      <c r="AQ54" s="250"/>
      <c r="AR54" s="250"/>
      <c r="AS54" s="250"/>
      <c r="AT54" s="250"/>
      <c r="AU54" s="250"/>
      <c r="AV54" s="250"/>
      <c r="AW54" s="250"/>
    </row>
    <row r="55" spans="1:49" customFormat="1" ht="31.2" x14ac:dyDescent="0.3">
      <c r="A55" s="241">
        <v>419114</v>
      </c>
      <c r="B55" s="241" t="s">
        <v>1914</v>
      </c>
      <c r="C55" s="256" t="s">
        <v>574</v>
      </c>
      <c r="D55" s="257" t="s">
        <v>287</v>
      </c>
      <c r="E55" s="230"/>
      <c r="F55" s="247"/>
      <c r="G55" s="246"/>
      <c r="H55" s="246"/>
      <c r="I55" s="241" t="s">
        <v>143</v>
      </c>
      <c r="J55" s="246"/>
      <c r="K55" s="246"/>
      <c r="L55" s="246"/>
      <c r="M55" s="230"/>
      <c r="N55" s="230"/>
      <c r="O55" s="234"/>
      <c r="P55" s="248"/>
      <c r="Q55" s="234"/>
      <c r="R55" s="246"/>
      <c r="S55" s="246"/>
      <c r="T55" s="246"/>
      <c r="U55" s="246"/>
      <c r="V55" s="246"/>
      <c r="W55" s="246"/>
      <c r="X55" s="246"/>
      <c r="Y55" s="246" t="s">
        <v>1920</v>
      </c>
      <c r="Z55" s="246"/>
      <c r="AA55" s="246"/>
      <c r="AB55" s="230"/>
      <c r="AC55" s="250"/>
      <c r="AD55" s="236"/>
      <c r="AE55" s="250"/>
      <c r="AF55" s="236"/>
      <c r="AG55" s="250"/>
      <c r="AH55" s="250"/>
      <c r="AI55" s="250"/>
      <c r="AJ55" s="250"/>
      <c r="AK55" s="250"/>
      <c r="AL55" s="250"/>
      <c r="AM55" s="250"/>
      <c r="AN55" s="250"/>
      <c r="AO55" s="250"/>
      <c r="AP55" s="250"/>
      <c r="AQ55" s="250"/>
      <c r="AR55" s="250"/>
      <c r="AS55" s="250"/>
      <c r="AT55" s="250"/>
      <c r="AU55" s="250"/>
      <c r="AV55" s="250"/>
      <c r="AW55" s="250"/>
    </row>
    <row r="56" spans="1:49" customFormat="1" ht="31.2" x14ac:dyDescent="0.3">
      <c r="A56" s="241">
        <v>420076</v>
      </c>
      <c r="B56" s="241" t="s">
        <v>1902</v>
      </c>
      <c r="C56" s="256" t="s">
        <v>1903</v>
      </c>
      <c r="D56" s="257" t="s">
        <v>359</v>
      </c>
      <c r="E56" s="230"/>
      <c r="F56" s="247"/>
      <c r="G56" s="246"/>
      <c r="H56" s="246"/>
      <c r="I56" s="241" t="s">
        <v>143</v>
      </c>
      <c r="J56" s="246"/>
      <c r="K56" s="246"/>
      <c r="L56" s="246"/>
      <c r="M56" s="230"/>
      <c r="N56" s="230"/>
      <c r="O56" s="234"/>
      <c r="P56" s="248"/>
      <c r="Q56" s="234"/>
      <c r="R56" s="246"/>
      <c r="S56" s="246"/>
      <c r="T56" s="246"/>
      <c r="U56" s="246"/>
      <c r="V56" s="246"/>
      <c r="W56" s="246"/>
      <c r="X56" s="246"/>
      <c r="Y56" s="246" t="s">
        <v>1920</v>
      </c>
      <c r="Z56" s="246"/>
      <c r="AA56" s="246"/>
      <c r="AB56" s="230"/>
      <c r="AC56" s="250"/>
      <c r="AD56" s="236"/>
      <c r="AE56" s="250"/>
      <c r="AF56" s="236"/>
      <c r="AG56" s="250"/>
      <c r="AH56" s="250"/>
      <c r="AI56" s="250"/>
      <c r="AJ56" s="250"/>
      <c r="AK56" s="250"/>
      <c r="AL56" s="250"/>
      <c r="AM56" s="250"/>
      <c r="AN56" s="250"/>
      <c r="AO56" s="250"/>
      <c r="AP56" s="250"/>
      <c r="AQ56" s="250"/>
      <c r="AR56" s="250"/>
      <c r="AS56" s="250"/>
      <c r="AT56" s="250"/>
      <c r="AU56" s="250"/>
      <c r="AV56" s="250"/>
      <c r="AW56" s="250"/>
    </row>
    <row r="57" spans="1:49" customFormat="1" ht="31.2" x14ac:dyDescent="0.3">
      <c r="A57" s="241">
        <v>420194</v>
      </c>
      <c r="B57" s="241" t="s">
        <v>1876</v>
      </c>
      <c r="C57" s="256" t="s">
        <v>745</v>
      </c>
      <c r="D57" s="257" t="s">
        <v>511</v>
      </c>
      <c r="E57" s="230"/>
      <c r="F57" s="247"/>
      <c r="G57" s="246"/>
      <c r="H57" s="246"/>
      <c r="I57" s="241" t="s">
        <v>143</v>
      </c>
      <c r="J57" s="246"/>
      <c r="K57" s="246"/>
      <c r="L57" s="246"/>
      <c r="M57" s="230"/>
      <c r="N57" s="230"/>
      <c r="O57" s="234"/>
      <c r="P57" s="248"/>
      <c r="Q57" s="234"/>
      <c r="R57" s="246"/>
      <c r="S57" s="246"/>
      <c r="T57" s="246"/>
      <c r="U57" s="246"/>
      <c r="V57" s="246"/>
      <c r="W57" s="246"/>
      <c r="X57" s="246"/>
      <c r="Y57" s="246" t="s">
        <v>1920</v>
      </c>
      <c r="Z57" s="246"/>
      <c r="AA57" s="246"/>
      <c r="AB57" s="230"/>
      <c r="AC57" s="250"/>
      <c r="AD57" s="236"/>
      <c r="AE57" s="250"/>
      <c r="AF57" s="236"/>
      <c r="AG57" s="250"/>
      <c r="AH57" s="250"/>
      <c r="AI57" s="250"/>
      <c r="AJ57" s="250"/>
      <c r="AK57" s="250"/>
      <c r="AL57" s="250"/>
      <c r="AM57" s="250"/>
      <c r="AN57" s="250"/>
      <c r="AO57" s="250"/>
      <c r="AP57" s="250"/>
      <c r="AQ57" s="250"/>
      <c r="AR57" s="250"/>
      <c r="AS57" s="250"/>
      <c r="AT57" s="250"/>
      <c r="AU57" s="250"/>
      <c r="AV57" s="250"/>
      <c r="AW57" s="250"/>
    </row>
    <row r="58" spans="1:49" customFormat="1" ht="31.2" x14ac:dyDescent="0.3">
      <c r="A58" s="241">
        <v>420491</v>
      </c>
      <c r="B58" s="241" t="s">
        <v>1874</v>
      </c>
      <c r="C58" s="256" t="s">
        <v>674</v>
      </c>
      <c r="D58" s="257" t="s">
        <v>408</v>
      </c>
      <c r="E58" s="230"/>
      <c r="F58" s="247"/>
      <c r="G58" s="246"/>
      <c r="H58" s="246"/>
      <c r="I58" s="241" t="s">
        <v>143</v>
      </c>
      <c r="J58" s="246"/>
      <c r="K58" s="246"/>
      <c r="L58" s="246"/>
      <c r="M58" s="230"/>
      <c r="N58" s="230"/>
      <c r="O58" s="234"/>
      <c r="P58" s="248"/>
      <c r="Q58" s="234"/>
      <c r="R58" s="246"/>
      <c r="S58" s="246"/>
      <c r="T58" s="246"/>
      <c r="U58" s="246"/>
      <c r="V58" s="246"/>
      <c r="W58" s="246"/>
      <c r="X58" s="246"/>
      <c r="Y58" s="246" t="s">
        <v>1920</v>
      </c>
      <c r="Z58" s="246"/>
      <c r="AA58" s="246"/>
      <c r="AB58" s="230"/>
      <c r="AC58" s="250"/>
      <c r="AD58" s="236"/>
      <c r="AE58" s="250"/>
      <c r="AF58" s="236"/>
      <c r="AG58" s="250"/>
      <c r="AH58" s="250"/>
      <c r="AI58" s="250"/>
      <c r="AJ58" s="250"/>
      <c r="AK58" s="250"/>
      <c r="AL58" s="250"/>
      <c r="AM58" s="250"/>
      <c r="AN58" s="250"/>
      <c r="AO58" s="250"/>
      <c r="AP58" s="250"/>
      <c r="AQ58" s="250"/>
      <c r="AR58" s="250"/>
      <c r="AS58" s="250"/>
      <c r="AT58" s="250"/>
      <c r="AU58" s="250"/>
      <c r="AV58" s="250"/>
      <c r="AW58" s="250"/>
    </row>
    <row r="59" spans="1:49" customFormat="1" ht="31.2" x14ac:dyDescent="0.3">
      <c r="A59" s="241">
        <v>420646</v>
      </c>
      <c r="B59" s="241" t="s">
        <v>1834</v>
      </c>
      <c r="C59" s="256" t="s">
        <v>289</v>
      </c>
      <c r="D59" s="257" t="s">
        <v>1823</v>
      </c>
      <c r="E59" s="230"/>
      <c r="F59" s="247"/>
      <c r="G59" s="246"/>
      <c r="H59" s="246"/>
      <c r="I59" s="241" t="s">
        <v>143</v>
      </c>
      <c r="J59" s="246"/>
      <c r="K59" s="246"/>
      <c r="L59" s="246"/>
      <c r="M59" s="230"/>
      <c r="N59" s="230"/>
      <c r="O59" s="234"/>
      <c r="P59" s="248"/>
      <c r="Q59" s="234"/>
      <c r="R59" s="246"/>
      <c r="S59" s="246"/>
      <c r="T59" s="246"/>
      <c r="U59" s="246"/>
      <c r="V59" s="246"/>
      <c r="W59" s="246"/>
      <c r="X59" s="246"/>
      <c r="Y59" s="246" t="s">
        <v>1920</v>
      </c>
      <c r="Z59" s="246"/>
      <c r="AA59" s="246"/>
      <c r="AB59" s="230"/>
      <c r="AC59" s="250"/>
      <c r="AD59" s="236"/>
      <c r="AE59" s="250"/>
      <c r="AF59" s="236"/>
      <c r="AG59" s="250"/>
      <c r="AH59" s="250"/>
      <c r="AI59" s="250"/>
      <c r="AJ59" s="250"/>
      <c r="AK59" s="250"/>
      <c r="AL59" s="250"/>
      <c r="AM59" s="250"/>
      <c r="AN59" s="250"/>
      <c r="AO59" s="250"/>
      <c r="AP59" s="250"/>
      <c r="AQ59" s="250"/>
      <c r="AR59" s="250"/>
      <c r="AS59" s="250"/>
      <c r="AT59" s="250"/>
      <c r="AU59" s="250"/>
      <c r="AV59" s="250"/>
      <c r="AW59" s="250"/>
    </row>
    <row r="60" spans="1:49" customFormat="1" ht="31.2" x14ac:dyDescent="0.3">
      <c r="A60" s="241">
        <v>422078</v>
      </c>
      <c r="B60" s="241" t="s">
        <v>1877</v>
      </c>
      <c r="C60" s="256" t="s">
        <v>256</v>
      </c>
      <c r="D60" s="257" t="s">
        <v>1878</v>
      </c>
      <c r="E60" s="230"/>
      <c r="F60" s="247"/>
      <c r="G60" s="246"/>
      <c r="H60" s="246"/>
      <c r="I60" s="241" t="s">
        <v>143</v>
      </c>
      <c r="J60" s="246"/>
      <c r="K60" s="246"/>
      <c r="L60" s="246"/>
      <c r="M60" s="230"/>
      <c r="N60" s="230"/>
      <c r="O60" s="234"/>
      <c r="P60" s="248"/>
      <c r="Q60" s="234"/>
      <c r="R60" s="246"/>
      <c r="S60" s="246"/>
      <c r="T60" s="246"/>
      <c r="U60" s="246"/>
      <c r="V60" s="246"/>
      <c r="W60" s="246"/>
      <c r="X60" s="246"/>
      <c r="Y60" s="246" t="s">
        <v>1920</v>
      </c>
      <c r="Z60" s="246"/>
      <c r="AA60" s="246"/>
      <c r="AB60" s="230"/>
      <c r="AC60" s="250"/>
      <c r="AD60" s="236"/>
      <c r="AE60" s="250"/>
      <c r="AF60" s="236"/>
      <c r="AG60" s="250"/>
      <c r="AH60" s="250"/>
      <c r="AI60" s="250"/>
      <c r="AJ60" s="250"/>
      <c r="AK60" s="250"/>
      <c r="AL60" s="250"/>
      <c r="AM60" s="250"/>
      <c r="AN60" s="250"/>
      <c r="AO60" s="250"/>
      <c r="AP60" s="250"/>
      <c r="AQ60" s="250"/>
      <c r="AR60" s="250"/>
      <c r="AS60" s="250"/>
      <c r="AT60" s="250"/>
      <c r="AU60" s="250"/>
      <c r="AV60" s="250"/>
      <c r="AW60" s="250"/>
    </row>
    <row r="61" spans="1:49" customFormat="1" ht="31.2" x14ac:dyDescent="0.3">
      <c r="A61" s="241">
        <v>422167</v>
      </c>
      <c r="B61" s="241" t="s">
        <v>1879</v>
      </c>
      <c r="C61" s="256" t="s">
        <v>256</v>
      </c>
      <c r="D61" s="257" t="s">
        <v>1880</v>
      </c>
      <c r="E61" s="230"/>
      <c r="F61" s="247"/>
      <c r="G61" s="246"/>
      <c r="H61" s="246"/>
      <c r="I61" s="241" t="s">
        <v>143</v>
      </c>
      <c r="J61" s="246"/>
      <c r="K61" s="246"/>
      <c r="L61" s="246"/>
      <c r="M61" s="230"/>
      <c r="N61" s="230"/>
      <c r="O61" s="234"/>
      <c r="P61" s="248"/>
      <c r="Q61" s="234"/>
      <c r="R61" s="246"/>
      <c r="S61" s="246"/>
      <c r="T61" s="246"/>
      <c r="U61" s="246"/>
      <c r="V61" s="246"/>
      <c r="W61" s="246"/>
      <c r="X61" s="246"/>
      <c r="Y61" s="246" t="s">
        <v>1920</v>
      </c>
      <c r="Z61" s="246"/>
      <c r="AA61" s="246"/>
      <c r="AB61" s="230"/>
      <c r="AC61" s="250"/>
      <c r="AD61" s="236"/>
      <c r="AE61" s="250"/>
      <c r="AF61" s="236"/>
      <c r="AG61" s="250"/>
      <c r="AH61" s="250"/>
      <c r="AI61" s="250"/>
      <c r="AJ61" s="250"/>
      <c r="AK61" s="250"/>
      <c r="AL61" s="250"/>
      <c r="AM61" s="250"/>
      <c r="AN61" s="250"/>
      <c r="AO61" s="250"/>
      <c r="AP61" s="250"/>
      <c r="AQ61" s="250"/>
      <c r="AR61" s="250"/>
      <c r="AS61" s="250"/>
      <c r="AT61" s="250"/>
      <c r="AU61" s="250"/>
      <c r="AV61" s="250"/>
      <c r="AW61" s="250"/>
    </row>
    <row r="62" spans="1:49" customFormat="1" ht="31.2" x14ac:dyDescent="0.3">
      <c r="A62" s="241">
        <v>422613</v>
      </c>
      <c r="B62" s="241" t="s">
        <v>1904</v>
      </c>
      <c r="C62" s="256" t="s">
        <v>1905</v>
      </c>
      <c r="D62" s="257" t="s">
        <v>248</v>
      </c>
      <c r="E62" s="230"/>
      <c r="F62" s="247"/>
      <c r="G62" s="246"/>
      <c r="H62" s="246"/>
      <c r="I62" s="241" t="s">
        <v>143</v>
      </c>
      <c r="J62" s="246"/>
      <c r="K62" s="246"/>
      <c r="L62" s="246"/>
      <c r="M62" s="230"/>
      <c r="N62" s="230"/>
      <c r="O62" s="234"/>
      <c r="P62" s="248"/>
      <c r="Q62" s="234"/>
      <c r="R62" s="246"/>
      <c r="S62" s="246"/>
      <c r="T62" s="246"/>
      <c r="U62" s="246"/>
      <c r="V62" s="246"/>
      <c r="W62" s="246"/>
      <c r="X62" s="246"/>
      <c r="Y62" s="246" t="s">
        <v>1920</v>
      </c>
      <c r="Z62" s="246"/>
      <c r="AA62" s="246"/>
      <c r="AB62" s="230"/>
      <c r="AC62" s="250"/>
      <c r="AD62" s="236"/>
      <c r="AE62" s="250"/>
      <c r="AF62" s="236"/>
      <c r="AG62" s="250"/>
      <c r="AH62" s="250"/>
      <c r="AI62" s="250"/>
      <c r="AJ62" s="250"/>
      <c r="AK62" s="250"/>
      <c r="AL62" s="250"/>
      <c r="AM62" s="250"/>
      <c r="AN62" s="250"/>
      <c r="AO62" s="250"/>
      <c r="AP62" s="250"/>
      <c r="AQ62" s="250"/>
      <c r="AR62" s="250"/>
      <c r="AS62" s="250"/>
      <c r="AT62" s="250"/>
      <c r="AU62" s="250"/>
      <c r="AV62" s="250"/>
      <c r="AW62" s="250"/>
    </row>
    <row r="63" spans="1:49" customFormat="1" ht="31.2" x14ac:dyDescent="0.3">
      <c r="A63" s="241">
        <v>422848</v>
      </c>
      <c r="B63" s="241" t="s">
        <v>1835</v>
      </c>
      <c r="C63" s="256" t="s">
        <v>371</v>
      </c>
      <c r="D63" s="257" t="s">
        <v>352</v>
      </c>
      <c r="E63" s="230"/>
      <c r="F63" s="247"/>
      <c r="G63" s="246"/>
      <c r="H63" s="246"/>
      <c r="I63" s="241" t="s">
        <v>143</v>
      </c>
      <c r="J63" s="246"/>
      <c r="K63" s="246"/>
      <c r="L63" s="246"/>
      <c r="M63" s="230"/>
      <c r="N63" s="230"/>
      <c r="O63" s="234"/>
      <c r="P63" s="248"/>
      <c r="Q63" s="234"/>
      <c r="R63" s="246"/>
      <c r="S63" s="246"/>
      <c r="T63" s="246"/>
      <c r="U63" s="246"/>
      <c r="V63" s="246"/>
      <c r="W63" s="246"/>
      <c r="X63" s="246"/>
      <c r="Y63" s="246" t="s">
        <v>1920</v>
      </c>
      <c r="Z63" s="246"/>
      <c r="AA63" s="246"/>
      <c r="AB63" s="230"/>
      <c r="AC63" s="250"/>
      <c r="AD63" s="236"/>
      <c r="AE63" s="250"/>
      <c r="AF63" s="236"/>
      <c r="AG63" s="250"/>
      <c r="AH63" s="250"/>
      <c r="AI63" s="250"/>
      <c r="AJ63" s="250"/>
      <c r="AK63" s="250"/>
      <c r="AL63" s="250"/>
      <c r="AM63" s="250"/>
      <c r="AN63" s="250"/>
      <c r="AO63" s="250"/>
      <c r="AP63" s="250"/>
      <c r="AQ63" s="250"/>
      <c r="AR63" s="250"/>
      <c r="AS63" s="250"/>
      <c r="AT63" s="250"/>
      <c r="AU63" s="250"/>
      <c r="AV63" s="250"/>
      <c r="AW63" s="250"/>
    </row>
    <row r="64" spans="1:49" customFormat="1" ht="31.2" x14ac:dyDescent="0.3">
      <c r="A64" s="241">
        <v>423260</v>
      </c>
      <c r="B64" s="241" t="s">
        <v>1855</v>
      </c>
      <c r="C64" s="256" t="s">
        <v>401</v>
      </c>
      <c r="D64" s="257" t="s">
        <v>481</v>
      </c>
      <c r="E64" s="230"/>
      <c r="F64" s="247"/>
      <c r="G64" s="246"/>
      <c r="H64" s="246"/>
      <c r="I64" s="241" t="s">
        <v>143</v>
      </c>
      <c r="J64" s="246"/>
      <c r="K64" s="246"/>
      <c r="L64" s="246"/>
      <c r="M64" s="230"/>
      <c r="N64" s="230"/>
      <c r="O64" s="234"/>
      <c r="P64" s="248"/>
      <c r="Q64" s="234"/>
      <c r="R64" s="246"/>
      <c r="S64" s="246"/>
      <c r="T64" s="246"/>
      <c r="U64" s="246"/>
      <c r="V64" s="246"/>
      <c r="W64" s="246"/>
      <c r="X64" s="246"/>
      <c r="Y64" s="246" t="s">
        <v>1920</v>
      </c>
      <c r="Z64" s="246"/>
      <c r="AA64" s="246"/>
      <c r="AB64" s="230"/>
      <c r="AC64" s="250"/>
      <c r="AD64" s="236"/>
      <c r="AE64" s="250"/>
      <c r="AF64" s="236"/>
      <c r="AG64" s="250"/>
      <c r="AH64" s="250"/>
      <c r="AI64" s="250"/>
      <c r="AJ64" s="250"/>
      <c r="AK64" s="250"/>
      <c r="AL64" s="250"/>
      <c r="AM64" s="250"/>
      <c r="AN64" s="250"/>
      <c r="AO64" s="250"/>
      <c r="AP64" s="250"/>
      <c r="AQ64" s="250"/>
      <c r="AR64" s="250"/>
      <c r="AS64" s="250"/>
      <c r="AT64" s="250"/>
      <c r="AU64" s="250"/>
      <c r="AV64" s="250"/>
      <c r="AW64" s="250"/>
    </row>
    <row r="65" spans="1:49" customFormat="1" ht="31.2" x14ac:dyDescent="0.3">
      <c r="A65" s="241">
        <v>423317</v>
      </c>
      <c r="B65" s="241" t="s">
        <v>1906</v>
      </c>
      <c r="C65" s="256" t="s">
        <v>260</v>
      </c>
      <c r="D65" s="257" t="s">
        <v>1907</v>
      </c>
      <c r="E65" s="230"/>
      <c r="F65" s="247"/>
      <c r="G65" s="246"/>
      <c r="H65" s="246"/>
      <c r="I65" s="241" t="s">
        <v>143</v>
      </c>
      <c r="J65" s="246"/>
      <c r="K65" s="246"/>
      <c r="L65" s="246"/>
      <c r="M65" s="230"/>
      <c r="N65" s="230"/>
      <c r="O65" s="234"/>
      <c r="P65" s="248"/>
      <c r="Q65" s="234"/>
      <c r="R65" s="246"/>
      <c r="S65" s="246"/>
      <c r="T65" s="246"/>
      <c r="U65" s="246"/>
      <c r="V65" s="246"/>
      <c r="W65" s="246"/>
      <c r="X65" s="246"/>
      <c r="Y65" s="246" t="s">
        <v>1920</v>
      </c>
      <c r="Z65" s="246"/>
      <c r="AA65" s="246"/>
      <c r="AB65" s="230"/>
      <c r="AC65" s="250"/>
      <c r="AD65" s="236"/>
      <c r="AE65" s="250"/>
      <c r="AF65" s="236"/>
      <c r="AG65" s="250"/>
      <c r="AH65" s="250"/>
      <c r="AI65" s="250"/>
      <c r="AJ65" s="250"/>
      <c r="AK65" s="250"/>
      <c r="AL65" s="250"/>
      <c r="AM65" s="250"/>
      <c r="AN65" s="250"/>
      <c r="AO65" s="250"/>
      <c r="AP65" s="250"/>
      <c r="AQ65" s="250"/>
      <c r="AR65" s="250"/>
      <c r="AS65" s="250"/>
      <c r="AT65" s="250"/>
      <c r="AU65" s="250"/>
      <c r="AV65" s="250"/>
      <c r="AW65" s="250"/>
    </row>
    <row r="66" spans="1:49" customFormat="1" ht="31.2" x14ac:dyDescent="0.3">
      <c r="A66" s="241">
        <v>423445</v>
      </c>
      <c r="B66" s="241" t="s">
        <v>1856</v>
      </c>
      <c r="C66" s="256" t="s">
        <v>909</v>
      </c>
      <c r="D66" s="257" t="s">
        <v>286</v>
      </c>
      <c r="E66" s="230"/>
      <c r="F66" s="247"/>
      <c r="G66" s="246"/>
      <c r="H66" s="246"/>
      <c r="I66" s="241" t="s">
        <v>143</v>
      </c>
      <c r="J66" s="246"/>
      <c r="K66" s="246"/>
      <c r="L66" s="246"/>
      <c r="M66" s="230"/>
      <c r="N66" s="230"/>
      <c r="O66" s="234"/>
      <c r="P66" s="248"/>
      <c r="Q66" s="234"/>
      <c r="R66" s="246"/>
      <c r="S66" s="246"/>
      <c r="T66" s="246"/>
      <c r="U66" s="246"/>
      <c r="V66" s="246"/>
      <c r="W66" s="246"/>
      <c r="X66" s="246"/>
      <c r="Y66" s="246" t="s">
        <v>1920</v>
      </c>
      <c r="Z66" s="246"/>
      <c r="AA66" s="246"/>
      <c r="AB66" s="230"/>
      <c r="AC66" s="250"/>
      <c r="AD66" s="236"/>
      <c r="AE66" s="250"/>
      <c r="AF66" s="236"/>
      <c r="AG66" s="250"/>
      <c r="AH66" s="250"/>
      <c r="AI66" s="250"/>
      <c r="AJ66" s="250"/>
      <c r="AK66" s="250"/>
      <c r="AL66" s="250"/>
      <c r="AM66" s="250"/>
      <c r="AN66" s="250"/>
      <c r="AO66" s="250"/>
      <c r="AP66" s="250"/>
      <c r="AQ66" s="250"/>
      <c r="AR66" s="250"/>
      <c r="AS66" s="250"/>
      <c r="AT66" s="250"/>
      <c r="AU66" s="250"/>
      <c r="AV66" s="250"/>
      <c r="AW66" s="250"/>
    </row>
    <row r="67" spans="1:49" customFormat="1" ht="31.2" x14ac:dyDescent="0.3">
      <c r="A67" s="241">
        <v>423707</v>
      </c>
      <c r="B67" s="241" t="s">
        <v>1822</v>
      </c>
      <c r="C67" s="256" t="s">
        <v>435</v>
      </c>
      <c r="D67" s="257" t="s">
        <v>356</v>
      </c>
      <c r="E67" s="230"/>
      <c r="F67" s="247"/>
      <c r="G67" s="246"/>
      <c r="H67" s="246"/>
      <c r="I67" s="241" t="s">
        <v>143</v>
      </c>
      <c r="J67" s="246"/>
      <c r="K67" s="246"/>
      <c r="L67" s="246"/>
      <c r="M67" s="230"/>
      <c r="N67" s="230"/>
      <c r="O67" s="234"/>
      <c r="P67" s="248"/>
      <c r="Q67" s="234"/>
      <c r="R67" s="246"/>
      <c r="S67" s="246"/>
      <c r="T67" s="246"/>
      <c r="U67" s="246"/>
      <c r="V67" s="246"/>
      <c r="W67" s="246"/>
      <c r="X67" s="246"/>
      <c r="Y67" s="246" t="s">
        <v>1920</v>
      </c>
      <c r="Z67" s="246"/>
      <c r="AA67" s="246"/>
      <c r="AB67" s="230"/>
      <c r="AC67" s="250"/>
      <c r="AD67" s="236"/>
      <c r="AE67" s="250"/>
      <c r="AF67" s="236"/>
      <c r="AG67" s="250"/>
      <c r="AH67" s="250"/>
      <c r="AI67" s="250"/>
      <c r="AJ67" s="250"/>
      <c r="AK67" s="250"/>
      <c r="AL67" s="250"/>
      <c r="AM67" s="250"/>
      <c r="AN67" s="250"/>
      <c r="AO67" s="250"/>
      <c r="AP67" s="250"/>
      <c r="AQ67" s="250"/>
      <c r="AR67" s="250"/>
      <c r="AS67" s="250"/>
      <c r="AT67" s="250"/>
      <c r="AU67" s="250"/>
      <c r="AV67" s="250"/>
      <c r="AW67" s="250"/>
    </row>
    <row r="68" spans="1:49" customFormat="1" ht="31.2" x14ac:dyDescent="0.3">
      <c r="A68" s="241">
        <v>423878</v>
      </c>
      <c r="B68" s="241" t="s">
        <v>1894</v>
      </c>
      <c r="C68" s="256" t="s">
        <v>381</v>
      </c>
      <c r="D68" s="257" t="s">
        <v>259</v>
      </c>
      <c r="E68" s="230"/>
      <c r="F68" s="247"/>
      <c r="G68" s="246"/>
      <c r="H68" s="246"/>
      <c r="I68" s="241" t="s">
        <v>143</v>
      </c>
      <c r="J68" s="246"/>
      <c r="K68" s="246"/>
      <c r="L68" s="246"/>
      <c r="M68" s="230"/>
      <c r="N68" s="230"/>
      <c r="O68" s="234"/>
      <c r="P68" s="248"/>
      <c r="Q68" s="234"/>
      <c r="R68" s="246"/>
      <c r="S68" s="246"/>
      <c r="T68" s="246"/>
      <c r="U68" s="246"/>
      <c r="V68" s="246"/>
      <c r="W68" s="246"/>
      <c r="X68" s="246"/>
      <c r="Y68" s="246" t="s">
        <v>1920</v>
      </c>
      <c r="Z68" s="246"/>
      <c r="AA68" s="246"/>
      <c r="AB68" s="230"/>
      <c r="AC68" s="250"/>
      <c r="AD68" s="236"/>
      <c r="AE68" s="250"/>
      <c r="AF68" s="236"/>
      <c r="AG68" s="250"/>
      <c r="AH68" s="250"/>
      <c r="AI68" s="250"/>
      <c r="AJ68" s="250"/>
      <c r="AK68" s="250"/>
      <c r="AL68" s="250"/>
      <c r="AM68" s="250"/>
      <c r="AN68" s="250"/>
      <c r="AO68" s="250"/>
      <c r="AP68" s="250"/>
      <c r="AQ68" s="250"/>
      <c r="AR68" s="250"/>
      <c r="AS68" s="250"/>
      <c r="AT68" s="250"/>
      <c r="AU68" s="250"/>
      <c r="AV68" s="250"/>
      <c r="AW68" s="250"/>
    </row>
    <row r="69" spans="1:49" customFormat="1" ht="31.2" x14ac:dyDescent="0.3">
      <c r="A69" s="241">
        <v>423879</v>
      </c>
      <c r="B69" s="241" t="s">
        <v>1890</v>
      </c>
      <c r="C69" s="256" t="s">
        <v>1891</v>
      </c>
      <c r="D69" s="257" t="s">
        <v>1892</v>
      </c>
      <c r="E69" s="230"/>
      <c r="F69" s="247"/>
      <c r="G69" s="246"/>
      <c r="H69" s="246"/>
      <c r="I69" s="241" t="s">
        <v>143</v>
      </c>
      <c r="J69" s="246"/>
      <c r="K69" s="246"/>
      <c r="L69" s="246"/>
      <c r="M69" s="230"/>
      <c r="N69" s="230"/>
      <c r="O69" s="234"/>
      <c r="P69" s="248"/>
      <c r="Q69" s="234"/>
      <c r="R69" s="246"/>
      <c r="S69" s="246"/>
      <c r="T69" s="246"/>
      <c r="U69" s="246"/>
      <c r="V69" s="246"/>
      <c r="W69" s="246"/>
      <c r="X69" s="246"/>
      <c r="Y69" s="246" t="s">
        <v>1920</v>
      </c>
      <c r="Z69" s="246"/>
      <c r="AA69" s="246"/>
      <c r="AB69" s="230"/>
      <c r="AC69" s="250"/>
      <c r="AD69" s="236"/>
      <c r="AE69" s="250"/>
      <c r="AF69" s="236"/>
      <c r="AG69" s="250"/>
      <c r="AH69" s="250"/>
      <c r="AI69" s="250"/>
      <c r="AJ69" s="250"/>
      <c r="AK69" s="250"/>
      <c r="AL69" s="250"/>
      <c r="AM69" s="250"/>
      <c r="AN69" s="250"/>
      <c r="AO69" s="250"/>
      <c r="AP69" s="250"/>
      <c r="AQ69" s="250"/>
      <c r="AR69" s="250"/>
      <c r="AS69" s="250"/>
      <c r="AT69" s="250"/>
      <c r="AU69" s="250"/>
      <c r="AV69" s="250"/>
      <c r="AW69" s="250"/>
    </row>
    <row r="70" spans="1:49" customFormat="1" ht="31.2" x14ac:dyDescent="0.3">
      <c r="A70" s="241">
        <v>424618</v>
      </c>
      <c r="B70" s="241" t="s">
        <v>1836</v>
      </c>
      <c r="C70" s="256" t="s">
        <v>252</v>
      </c>
      <c r="D70" s="257" t="s">
        <v>312</v>
      </c>
      <c r="E70" s="230"/>
      <c r="F70" s="247"/>
      <c r="G70" s="246"/>
      <c r="H70" s="246"/>
      <c r="I70" s="241" t="s">
        <v>143</v>
      </c>
      <c r="J70" s="246"/>
      <c r="K70" s="246"/>
      <c r="L70" s="246"/>
      <c r="M70" s="230"/>
      <c r="N70" s="230"/>
      <c r="O70" s="234"/>
      <c r="P70" s="248"/>
      <c r="Q70" s="234"/>
      <c r="R70" s="246"/>
      <c r="S70" s="246"/>
      <c r="T70" s="246"/>
      <c r="U70" s="246"/>
      <c r="V70" s="246"/>
      <c r="W70" s="246"/>
      <c r="X70" s="246"/>
      <c r="Y70" s="246" t="s">
        <v>1920</v>
      </c>
      <c r="Z70" s="246"/>
      <c r="AA70" s="246"/>
      <c r="AB70" s="230"/>
      <c r="AC70" s="250"/>
      <c r="AD70" s="236"/>
      <c r="AE70" s="250"/>
      <c r="AF70" s="236"/>
      <c r="AG70" s="250"/>
      <c r="AH70" s="250"/>
      <c r="AI70" s="250"/>
      <c r="AJ70" s="250"/>
      <c r="AK70" s="250"/>
      <c r="AL70" s="250"/>
      <c r="AM70" s="250"/>
      <c r="AN70" s="250"/>
      <c r="AO70" s="250"/>
      <c r="AP70" s="250"/>
      <c r="AQ70" s="250"/>
      <c r="AR70" s="250"/>
      <c r="AS70" s="250"/>
      <c r="AT70" s="250"/>
      <c r="AU70" s="250"/>
      <c r="AV70" s="250"/>
      <c r="AW70" s="250"/>
    </row>
    <row r="71" spans="1:49" customFormat="1" ht="31.2" x14ac:dyDescent="0.3">
      <c r="A71" s="241">
        <v>424685</v>
      </c>
      <c r="B71" s="241" t="s">
        <v>1844</v>
      </c>
      <c r="C71" s="256" t="s">
        <v>509</v>
      </c>
      <c r="D71" s="257" t="s">
        <v>390</v>
      </c>
      <c r="E71" s="230"/>
      <c r="F71" s="247"/>
      <c r="G71" s="246"/>
      <c r="H71" s="246"/>
      <c r="I71" s="241" t="s">
        <v>143</v>
      </c>
      <c r="J71" s="246"/>
      <c r="K71" s="246"/>
      <c r="L71" s="246"/>
      <c r="M71" s="230"/>
      <c r="N71" s="230"/>
      <c r="O71" s="234"/>
      <c r="P71" s="248"/>
      <c r="Q71" s="234"/>
      <c r="R71" s="246"/>
      <c r="S71" s="246"/>
      <c r="T71" s="246"/>
      <c r="U71" s="246"/>
      <c r="V71" s="246"/>
      <c r="W71" s="246"/>
      <c r="X71" s="246"/>
      <c r="Y71" s="246" t="s">
        <v>1920</v>
      </c>
      <c r="Z71" s="246"/>
      <c r="AA71" s="246"/>
      <c r="AB71" s="230"/>
      <c r="AC71" s="250"/>
      <c r="AD71" s="236"/>
      <c r="AE71" s="250"/>
      <c r="AF71" s="236"/>
      <c r="AG71" s="250"/>
      <c r="AH71" s="250"/>
      <c r="AI71" s="250"/>
      <c r="AJ71" s="250"/>
      <c r="AK71" s="250"/>
      <c r="AL71" s="250"/>
      <c r="AM71" s="250"/>
      <c r="AN71" s="250"/>
      <c r="AO71" s="250"/>
      <c r="AP71" s="250"/>
      <c r="AQ71" s="250"/>
      <c r="AR71" s="250"/>
      <c r="AS71" s="250"/>
      <c r="AT71" s="250"/>
      <c r="AU71" s="250"/>
      <c r="AV71" s="250"/>
      <c r="AW71" s="250"/>
    </row>
    <row r="72" spans="1:49" customFormat="1" ht="15" x14ac:dyDescent="0.25">
      <c r="A72">
        <v>404369</v>
      </c>
      <c r="B72" t="s">
        <v>736</v>
      </c>
      <c r="C72" t="s">
        <v>737</v>
      </c>
      <c r="D72" t="s">
        <v>1805</v>
      </c>
      <c r="E72" t="s">
        <v>78</v>
      </c>
      <c r="F72" s="148">
        <v>30717</v>
      </c>
      <c r="G72" t="s">
        <v>738</v>
      </c>
      <c r="I72" t="s">
        <v>143</v>
      </c>
      <c r="M72" s="230"/>
      <c r="N72" s="230"/>
      <c r="Y72" t="s">
        <v>730</v>
      </c>
      <c r="AL72" s="230"/>
      <c r="AM72" s="230"/>
      <c r="AN72" s="230"/>
    </row>
    <row r="73" spans="1:49" customFormat="1" ht="15" x14ac:dyDescent="0.25">
      <c r="A73">
        <v>406799</v>
      </c>
      <c r="B73" t="s">
        <v>740</v>
      </c>
      <c r="C73" t="s">
        <v>256</v>
      </c>
      <c r="D73" t="s">
        <v>1806</v>
      </c>
      <c r="E73" t="s">
        <v>78</v>
      </c>
      <c r="F73" s="148">
        <v>30953</v>
      </c>
      <c r="G73" t="s">
        <v>28</v>
      </c>
      <c r="I73" t="s">
        <v>143</v>
      </c>
      <c r="N73" s="230"/>
      <c r="Y73" t="s">
        <v>730</v>
      </c>
      <c r="AL73" s="230"/>
      <c r="AM73" s="230"/>
      <c r="AN73" s="230"/>
    </row>
    <row r="74" spans="1:49" customFormat="1" ht="15" x14ac:dyDescent="0.25">
      <c r="A74">
        <v>409411</v>
      </c>
      <c r="B74" t="s">
        <v>741</v>
      </c>
      <c r="C74" t="s">
        <v>423</v>
      </c>
      <c r="D74" t="s">
        <v>1652</v>
      </c>
      <c r="E74" t="s">
        <v>78</v>
      </c>
      <c r="F74" s="148">
        <v>31778</v>
      </c>
      <c r="G74" t="s">
        <v>1807</v>
      </c>
      <c r="I74" t="s">
        <v>143</v>
      </c>
      <c r="N74" s="230"/>
      <c r="Y74" t="s">
        <v>730</v>
      </c>
      <c r="AL74" s="230"/>
      <c r="AM74" s="230"/>
      <c r="AN74" s="230"/>
      <c r="AP74" t="s">
        <v>682</v>
      </c>
      <c r="AQ74" t="s">
        <v>681</v>
      </c>
    </row>
    <row r="75" spans="1:49" customFormat="1" ht="15" x14ac:dyDescent="0.25">
      <c r="A75">
        <v>412657</v>
      </c>
      <c r="B75" t="s">
        <v>748</v>
      </c>
      <c r="C75" t="s">
        <v>485</v>
      </c>
      <c r="D75" t="s">
        <v>412</v>
      </c>
      <c r="E75" t="s">
        <v>79</v>
      </c>
      <c r="F75" s="148">
        <v>33054</v>
      </c>
      <c r="G75" t="s">
        <v>532</v>
      </c>
      <c r="I75" t="s">
        <v>143</v>
      </c>
      <c r="N75" s="230"/>
      <c r="Y75" t="s">
        <v>730</v>
      </c>
      <c r="AL75" s="230"/>
      <c r="AM75" s="230"/>
      <c r="AN75" s="230"/>
    </row>
    <row r="76" spans="1:49" customFormat="1" ht="15" x14ac:dyDescent="0.25">
      <c r="A76">
        <v>414860</v>
      </c>
      <c r="B76" t="s">
        <v>756</v>
      </c>
      <c r="C76" t="s">
        <v>476</v>
      </c>
      <c r="D76" t="s">
        <v>279</v>
      </c>
      <c r="E76" t="s">
        <v>78</v>
      </c>
      <c r="F76" s="148">
        <v>33109</v>
      </c>
      <c r="G76" t="s">
        <v>28</v>
      </c>
      <c r="H76" t="s">
        <v>25</v>
      </c>
      <c r="I76" t="s">
        <v>143</v>
      </c>
      <c r="J76" t="s">
        <v>23</v>
      </c>
      <c r="K76">
        <v>2018</v>
      </c>
      <c r="L76" t="s">
        <v>28</v>
      </c>
      <c r="M76" t="s">
        <v>28</v>
      </c>
      <c r="N76" s="230"/>
      <c r="Y76" t="s">
        <v>730</v>
      </c>
      <c r="AL76" s="230"/>
      <c r="AM76" s="230"/>
      <c r="AN76" s="230"/>
      <c r="AW76">
        <v>1020132673</v>
      </c>
    </row>
    <row r="77" spans="1:49" customFormat="1" ht="15" x14ac:dyDescent="0.25">
      <c r="A77">
        <v>415953</v>
      </c>
      <c r="B77" t="s">
        <v>764</v>
      </c>
      <c r="C77" t="s">
        <v>268</v>
      </c>
      <c r="D77" t="s">
        <v>259</v>
      </c>
      <c r="E77" t="s">
        <v>78</v>
      </c>
      <c r="F77" s="148">
        <v>29252</v>
      </c>
      <c r="I77" t="s">
        <v>143</v>
      </c>
      <c r="N77" s="230"/>
      <c r="Y77" t="s">
        <v>730</v>
      </c>
      <c r="AL77" s="230"/>
      <c r="AM77" s="230"/>
      <c r="AN77" s="230"/>
      <c r="AP77" t="s">
        <v>682</v>
      </c>
    </row>
    <row r="78" spans="1:49" customFormat="1" ht="15" x14ac:dyDescent="0.25">
      <c r="A78">
        <v>418449</v>
      </c>
      <c r="B78" t="s">
        <v>774</v>
      </c>
      <c r="C78" t="s">
        <v>543</v>
      </c>
      <c r="D78" t="s">
        <v>280</v>
      </c>
      <c r="E78" t="s">
        <v>79</v>
      </c>
      <c r="F78" s="148">
        <v>33970</v>
      </c>
      <c r="I78" t="s">
        <v>143</v>
      </c>
      <c r="N78" s="230"/>
      <c r="Y78" t="s">
        <v>730</v>
      </c>
      <c r="AL78" s="230"/>
      <c r="AM78" s="230"/>
      <c r="AN78" s="230"/>
    </row>
    <row r="79" spans="1:49" customFormat="1" ht="15" x14ac:dyDescent="0.25">
      <c r="A79">
        <v>419304</v>
      </c>
      <c r="B79" t="s">
        <v>785</v>
      </c>
      <c r="C79" t="s">
        <v>276</v>
      </c>
      <c r="D79" t="s">
        <v>286</v>
      </c>
      <c r="E79" t="s">
        <v>79</v>
      </c>
      <c r="F79" s="148">
        <v>34773</v>
      </c>
      <c r="I79" t="s">
        <v>143</v>
      </c>
      <c r="N79" s="230"/>
      <c r="Y79" t="s">
        <v>730</v>
      </c>
      <c r="AL79" s="230"/>
      <c r="AM79" s="230"/>
      <c r="AN79" s="230"/>
    </row>
    <row r="80" spans="1:49" customFormat="1" ht="15" x14ac:dyDescent="0.25">
      <c r="A80">
        <v>420356</v>
      </c>
      <c r="B80" t="s">
        <v>804</v>
      </c>
      <c r="C80" t="s">
        <v>256</v>
      </c>
      <c r="D80" t="s">
        <v>287</v>
      </c>
      <c r="E80" t="s">
        <v>78</v>
      </c>
      <c r="F80" s="148">
        <v>35796</v>
      </c>
      <c r="G80" t="s">
        <v>28</v>
      </c>
      <c r="H80" t="s">
        <v>25</v>
      </c>
      <c r="I80" t="s">
        <v>832</v>
      </c>
      <c r="J80" t="s">
        <v>26</v>
      </c>
      <c r="K80">
        <v>2012</v>
      </c>
      <c r="L80" t="s">
        <v>28</v>
      </c>
      <c r="M80" t="s">
        <v>28</v>
      </c>
      <c r="N80" s="230"/>
      <c r="Y80" t="s">
        <v>730</v>
      </c>
      <c r="AG80" t="s">
        <v>1641</v>
      </c>
      <c r="AI80">
        <v>943436400</v>
      </c>
      <c r="AK80" t="s">
        <v>1677</v>
      </c>
      <c r="AL80" s="230"/>
      <c r="AM80" s="230"/>
      <c r="AN80" s="230"/>
      <c r="AW80">
        <v>1040367041</v>
      </c>
    </row>
    <row r="81" spans="1:49" customFormat="1" ht="15" x14ac:dyDescent="0.25">
      <c r="A81">
        <v>420440</v>
      </c>
      <c r="B81" t="s">
        <v>805</v>
      </c>
      <c r="C81" t="s">
        <v>498</v>
      </c>
      <c r="D81" t="s">
        <v>806</v>
      </c>
      <c r="E81" t="s">
        <v>78</v>
      </c>
      <c r="F81" s="148">
        <v>35690</v>
      </c>
      <c r="I81" t="s">
        <v>143</v>
      </c>
      <c r="N81" s="230"/>
      <c r="Y81" t="s">
        <v>730</v>
      </c>
      <c r="AL81" s="230"/>
      <c r="AM81" s="230"/>
      <c r="AN81" s="230"/>
    </row>
    <row r="82" spans="1:49" customFormat="1" ht="15" x14ac:dyDescent="0.25">
      <c r="A82">
        <v>420684</v>
      </c>
      <c r="B82" t="s">
        <v>813</v>
      </c>
      <c r="C82" t="s">
        <v>276</v>
      </c>
      <c r="D82" t="s">
        <v>384</v>
      </c>
      <c r="E82" t="s">
        <v>79</v>
      </c>
      <c r="F82" s="148">
        <v>36162</v>
      </c>
      <c r="I82" t="s">
        <v>143</v>
      </c>
      <c r="N82" s="230"/>
      <c r="Y82" t="s">
        <v>730</v>
      </c>
      <c r="AL82" s="230"/>
      <c r="AM82" s="230"/>
      <c r="AN82" s="230"/>
      <c r="AP82" t="s">
        <v>682</v>
      </c>
      <c r="AQ82" t="s">
        <v>681</v>
      </c>
    </row>
    <row r="83" spans="1:49" customFormat="1" ht="15" x14ac:dyDescent="0.25">
      <c r="A83">
        <v>422202</v>
      </c>
      <c r="B83" t="s">
        <v>830</v>
      </c>
      <c r="C83" t="s">
        <v>744</v>
      </c>
      <c r="D83" t="s">
        <v>547</v>
      </c>
      <c r="E83" t="s">
        <v>79</v>
      </c>
      <c r="F83" s="148">
        <v>35833</v>
      </c>
      <c r="I83" t="s">
        <v>143</v>
      </c>
      <c r="N83" s="230"/>
      <c r="Y83" t="s">
        <v>730</v>
      </c>
      <c r="AL83" s="230"/>
      <c r="AM83" s="230"/>
      <c r="AN83" s="230"/>
      <c r="AP83" t="s">
        <v>682</v>
      </c>
    </row>
    <row r="84" spans="1:49" customFormat="1" ht="15" x14ac:dyDescent="0.25">
      <c r="A84">
        <v>422261</v>
      </c>
      <c r="B84" t="s">
        <v>831</v>
      </c>
      <c r="C84" t="s">
        <v>337</v>
      </c>
      <c r="D84" t="s">
        <v>342</v>
      </c>
      <c r="E84" t="s">
        <v>79</v>
      </c>
      <c r="F84" s="148">
        <v>34627</v>
      </c>
      <c r="I84" t="s">
        <v>143</v>
      </c>
      <c r="N84" s="230"/>
      <c r="Y84" t="s">
        <v>730</v>
      </c>
      <c r="AL84" s="230"/>
      <c r="AM84" s="230"/>
      <c r="AN84" s="230"/>
    </row>
    <row r="85" spans="1:49" customFormat="1" ht="15" x14ac:dyDescent="0.25">
      <c r="A85">
        <v>422686</v>
      </c>
      <c r="B85" t="s">
        <v>845</v>
      </c>
      <c r="C85" t="s">
        <v>244</v>
      </c>
      <c r="D85" t="s">
        <v>694</v>
      </c>
      <c r="E85" t="s">
        <v>79</v>
      </c>
      <c r="F85" s="148">
        <v>32295</v>
      </c>
      <c r="I85" t="s">
        <v>143</v>
      </c>
      <c r="N85" s="230"/>
      <c r="Y85" t="s">
        <v>730</v>
      </c>
      <c r="AL85" s="230"/>
      <c r="AM85" s="230"/>
      <c r="AN85" s="230"/>
      <c r="AP85" t="s">
        <v>682</v>
      </c>
      <c r="AQ85" t="s">
        <v>681</v>
      </c>
    </row>
    <row r="86" spans="1:49" customFormat="1" ht="15" x14ac:dyDescent="0.25">
      <c r="A86">
        <v>422908</v>
      </c>
      <c r="B86" t="s">
        <v>849</v>
      </c>
      <c r="C86" t="s">
        <v>557</v>
      </c>
      <c r="D86" t="s">
        <v>598</v>
      </c>
      <c r="E86" t="s">
        <v>78</v>
      </c>
      <c r="F86" s="148">
        <v>35833</v>
      </c>
      <c r="I86" t="s">
        <v>143</v>
      </c>
      <c r="N86" s="230"/>
      <c r="Y86" t="s">
        <v>730</v>
      </c>
      <c r="AL86" s="230"/>
      <c r="AM86" s="230"/>
      <c r="AN86" s="230"/>
    </row>
    <row r="87" spans="1:49" customFormat="1" ht="15" x14ac:dyDescent="0.25">
      <c r="A87">
        <v>424204</v>
      </c>
      <c r="B87" t="s">
        <v>880</v>
      </c>
      <c r="C87" t="s">
        <v>245</v>
      </c>
      <c r="D87" t="s">
        <v>289</v>
      </c>
      <c r="E87" t="s">
        <v>78</v>
      </c>
      <c r="F87" s="148">
        <v>35066</v>
      </c>
      <c r="G87" t="s">
        <v>375</v>
      </c>
      <c r="H87" t="s">
        <v>25</v>
      </c>
      <c r="I87" t="s">
        <v>143</v>
      </c>
      <c r="M87" t="s">
        <v>40</v>
      </c>
      <c r="N87" s="230"/>
      <c r="Y87" t="s">
        <v>730</v>
      </c>
      <c r="AL87" s="230"/>
      <c r="AM87" s="230"/>
      <c r="AN87" s="230"/>
      <c r="AP87" t="s">
        <v>682</v>
      </c>
      <c r="AW87">
        <v>3330028178</v>
      </c>
    </row>
    <row r="88" spans="1:49" customFormat="1" ht="15" x14ac:dyDescent="0.25">
      <c r="A88">
        <v>424463</v>
      </c>
      <c r="B88" t="s">
        <v>887</v>
      </c>
      <c r="C88" t="s">
        <v>292</v>
      </c>
      <c r="D88" t="s">
        <v>256</v>
      </c>
      <c r="E88" t="s">
        <v>79</v>
      </c>
      <c r="F88" s="148">
        <v>34872</v>
      </c>
      <c r="G88" t="s">
        <v>28</v>
      </c>
      <c r="H88" t="s">
        <v>25</v>
      </c>
      <c r="I88" t="s">
        <v>832</v>
      </c>
      <c r="N88" s="230"/>
      <c r="Y88" t="s">
        <v>730</v>
      </c>
      <c r="AG88" t="s">
        <v>1642</v>
      </c>
      <c r="AL88" s="230"/>
      <c r="AM88" s="230"/>
      <c r="AN88" s="230"/>
      <c r="AP88" t="s">
        <v>682</v>
      </c>
    </row>
    <row r="89" spans="1:49" customFormat="1" ht="15" x14ac:dyDescent="0.25">
      <c r="A89">
        <v>424778</v>
      </c>
      <c r="B89" t="s">
        <v>905</v>
      </c>
      <c r="C89" t="s">
        <v>600</v>
      </c>
      <c r="D89" t="s">
        <v>906</v>
      </c>
      <c r="E89" t="s">
        <v>79</v>
      </c>
      <c r="F89" s="148">
        <v>34700</v>
      </c>
      <c r="G89" t="s">
        <v>28</v>
      </c>
      <c r="H89" t="s">
        <v>25</v>
      </c>
      <c r="I89" t="s">
        <v>143</v>
      </c>
      <c r="M89" t="s">
        <v>28</v>
      </c>
      <c r="N89" s="230"/>
      <c r="Y89" t="s">
        <v>730</v>
      </c>
      <c r="AG89" t="s">
        <v>1642</v>
      </c>
      <c r="AI89">
        <v>986644785</v>
      </c>
      <c r="AL89" s="230"/>
      <c r="AM89" s="230"/>
      <c r="AN89" s="230"/>
      <c r="AP89" t="s">
        <v>682</v>
      </c>
      <c r="AW89">
        <v>1010687946</v>
      </c>
    </row>
    <row r="90" spans="1:49" customFormat="1" ht="15" x14ac:dyDescent="0.25">
      <c r="A90">
        <v>426266</v>
      </c>
      <c r="B90" t="s">
        <v>985</v>
      </c>
      <c r="C90" t="s">
        <v>986</v>
      </c>
      <c r="D90" t="s">
        <v>987</v>
      </c>
      <c r="E90" t="s">
        <v>79</v>
      </c>
      <c r="F90" s="148">
        <v>36528</v>
      </c>
      <c r="G90" t="s">
        <v>28</v>
      </c>
      <c r="H90" t="s">
        <v>25</v>
      </c>
      <c r="I90" t="s">
        <v>143</v>
      </c>
      <c r="J90" t="s">
        <v>23</v>
      </c>
      <c r="K90">
        <v>2017</v>
      </c>
      <c r="L90" t="s">
        <v>28</v>
      </c>
      <c r="N90" s="230"/>
      <c r="Y90" t="s">
        <v>730</v>
      </c>
      <c r="AG90" t="s">
        <v>1642</v>
      </c>
      <c r="AL90" s="230"/>
      <c r="AM90" s="230"/>
      <c r="AN90" s="230"/>
      <c r="AP90" t="s">
        <v>682</v>
      </c>
    </row>
    <row r="91" spans="1:49" customFormat="1" ht="15" x14ac:dyDescent="0.25">
      <c r="A91">
        <v>426290</v>
      </c>
      <c r="B91" t="s">
        <v>993</v>
      </c>
      <c r="C91" t="s">
        <v>401</v>
      </c>
      <c r="D91" t="s">
        <v>1700</v>
      </c>
      <c r="E91" t="s">
        <v>79</v>
      </c>
      <c r="F91" s="148">
        <v>35796</v>
      </c>
      <c r="I91" t="s">
        <v>143</v>
      </c>
      <c r="N91" s="230"/>
      <c r="Y91" t="s">
        <v>730</v>
      </c>
      <c r="AL91" s="230"/>
      <c r="AM91" s="230"/>
      <c r="AN91" s="230"/>
    </row>
    <row r="92" spans="1:49" customFormat="1" ht="15" x14ac:dyDescent="0.25">
      <c r="A92">
        <v>428061</v>
      </c>
      <c r="B92" t="s">
        <v>1279</v>
      </c>
      <c r="C92" t="s">
        <v>256</v>
      </c>
      <c r="D92" t="s">
        <v>550</v>
      </c>
      <c r="E92" t="s">
        <v>79</v>
      </c>
      <c r="F92" s="148">
        <v>34112</v>
      </c>
      <c r="G92" t="s">
        <v>1280</v>
      </c>
      <c r="H92" t="s">
        <v>25</v>
      </c>
      <c r="I92" t="s">
        <v>143</v>
      </c>
      <c r="J92" t="s">
        <v>23</v>
      </c>
      <c r="K92">
        <v>2017</v>
      </c>
      <c r="L92" t="s">
        <v>77</v>
      </c>
      <c r="M92" t="s">
        <v>50</v>
      </c>
      <c r="N92" s="230"/>
      <c r="Y92" t="s">
        <v>730</v>
      </c>
      <c r="AG92" t="s">
        <v>1642</v>
      </c>
      <c r="AL92" s="230"/>
      <c r="AM92" s="230"/>
      <c r="AN92" s="230"/>
      <c r="AP92" t="s">
        <v>682</v>
      </c>
      <c r="AW92">
        <v>5180039598</v>
      </c>
    </row>
    <row r="93" spans="1:49" customFormat="1" ht="15" x14ac:dyDescent="0.25">
      <c r="A93">
        <v>428177</v>
      </c>
      <c r="B93" t="s">
        <v>1326</v>
      </c>
      <c r="C93" t="s">
        <v>332</v>
      </c>
      <c r="D93" t="s">
        <v>316</v>
      </c>
      <c r="E93" t="s">
        <v>78</v>
      </c>
      <c r="F93" s="148">
        <v>38354</v>
      </c>
      <c r="I93" t="s">
        <v>143</v>
      </c>
      <c r="N93" s="230"/>
      <c r="Y93" t="s">
        <v>730</v>
      </c>
      <c r="AL93" s="230"/>
      <c r="AM93" s="230"/>
      <c r="AN93" s="230"/>
    </row>
    <row r="94" spans="1:49" customFormat="1" ht="15" x14ac:dyDescent="0.25">
      <c r="A94">
        <v>428337</v>
      </c>
      <c r="B94" t="s">
        <v>1369</v>
      </c>
      <c r="C94" t="s">
        <v>1370</v>
      </c>
      <c r="D94" t="s">
        <v>428</v>
      </c>
      <c r="E94" t="s">
        <v>78</v>
      </c>
      <c r="F94" s="148">
        <v>36892</v>
      </c>
      <c r="G94" t="s">
        <v>28</v>
      </c>
      <c r="H94" t="s">
        <v>25</v>
      </c>
      <c r="I94" t="s">
        <v>143</v>
      </c>
      <c r="J94" t="s">
        <v>23</v>
      </c>
      <c r="K94">
        <v>2018</v>
      </c>
      <c r="L94" t="s">
        <v>28</v>
      </c>
      <c r="M94" t="s">
        <v>28</v>
      </c>
      <c r="N94" s="230"/>
      <c r="Y94" t="s">
        <v>730</v>
      </c>
      <c r="AG94" t="s">
        <v>1644</v>
      </c>
      <c r="AI94">
        <v>982138929</v>
      </c>
      <c r="AK94" t="s">
        <v>1709</v>
      </c>
      <c r="AL94" s="230"/>
      <c r="AM94" s="230"/>
      <c r="AN94" s="230"/>
      <c r="AW94">
        <v>1030053492</v>
      </c>
    </row>
    <row r="95" spans="1:49" customFormat="1" ht="15" x14ac:dyDescent="0.25">
      <c r="A95">
        <v>428338</v>
      </c>
      <c r="B95" t="s">
        <v>1371</v>
      </c>
      <c r="C95" t="s">
        <v>535</v>
      </c>
      <c r="D95" t="s">
        <v>287</v>
      </c>
      <c r="E95" t="s">
        <v>78</v>
      </c>
      <c r="F95" s="148">
        <v>34335</v>
      </c>
      <c r="G95" t="s">
        <v>872</v>
      </c>
      <c r="H95" t="s">
        <v>25</v>
      </c>
      <c r="I95" t="s">
        <v>143</v>
      </c>
      <c r="J95" t="s">
        <v>23</v>
      </c>
      <c r="K95">
        <v>2013</v>
      </c>
      <c r="L95" t="s">
        <v>40</v>
      </c>
      <c r="M95" t="s">
        <v>40</v>
      </c>
      <c r="N95" s="230"/>
      <c r="Y95" t="s">
        <v>730</v>
      </c>
      <c r="AG95" t="s">
        <v>907</v>
      </c>
      <c r="AI95">
        <v>934128280</v>
      </c>
      <c r="AK95" t="s">
        <v>1710</v>
      </c>
      <c r="AL95" s="230"/>
      <c r="AM95" s="230"/>
      <c r="AN95" s="230"/>
      <c r="AW95">
        <v>3110025693</v>
      </c>
    </row>
    <row r="96" spans="1:49" customFormat="1" ht="15" x14ac:dyDescent="0.25">
      <c r="A96">
        <v>428549</v>
      </c>
      <c r="B96" t="s">
        <v>1513</v>
      </c>
      <c r="C96" t="s">
        <v>455</v>
      </c>
      <c r="D96" t="s">
        <v>538</v>
      </c>
      <c r="E96" t="s">
        <v>78</v>
      </c>
      <c r="F96" s="148">
        <v>36300</v>
      </c>
      <c r="G96" t="s">
        <v>246</v>
      </c>
      <c r="H96" t="s">
        <v>38</v>
      </c>
      <c r="I96" t="s">
        <v>143</v>
      </c>
      <c r="J96" t="s">
        <v>23</v>
      </c>
      <c r="K96">
        <v>2018</v>
      </c>
      <c r="L96" t="s">
        <v>28</v>
      </c>
      <c r="M96" t="s">
        <v>657</v>
      </c>
      <c r="N96" s="230"/>
      <c r="Y96" t="s">
        <v>730</v>
      </c>
      <c r="AG96" t="s">
        <v>1642</v>
      </c>
      <c r="AI96">
        <v>938822141</v>
      </c>
      <c r="AK96" t="s">
        <v>28</v>
      </c>
      <c r="AL96" s="230"/>
      <c r="AM96" s="230"/>
      <c r="AN96" s="230"/>
      <c r="AP96" t="s">
        <v>682</v>
      </c>
    </row>
    <row r="97" spans="1:49" customFormat="1" ht="15" x14ac:dyDescent="0.25">
      <c r="A97">
        <v>428708</v>
      </c>
      <c r="B97" t="s">
        <v>1615</v>
      </c>
      <c r="C97" t="s">
        <v>268</v>
      </c>
      <c r="D97" t="s">
        <v>250</v>
      </c>
      <c r="E97" t="s">
        <v>79</v>
      </c>
      <c r="F97" s="148">
        <v>2001</v>
      </c>
      <c r="I97" t="s">
        <v>143</v>
      </c>
      <c r="N97" s="230"/>
      <c r="Y97" t="s">
        <v>730</v>
      </c>
      <c r="AL97" s="230"/>
      <c r="AM97" s="230"/>
      <c r="AN97" s="230"/>
    </row>
    <row r="98" spans="1:49" customFormat="1" ht="15" x14ac:dyDescent="0.25">
      <c r="A98">
        <v>427077</v>
      </c>
      <c r="B98" t="s">
        <v>1627</v>
      </c>
      <c r="C98" t="s">
        <v>563</v>
      </c>
      <c r="D98" t="s">
        <v>503</v>
      </c>
      <c r="E98" t="s">
        <v>78</v>
      </c>
      <c r="F98" s="148">
        <v>0</v>
      </c>
      <c r="I98" t="s">
        <v>143</v>
      </c>
      <c r="M98" t="s">
        <v>657</v>
      </c>
      <c r="N98" s="230"/>
      <c r="Y98" t="s">
        <v>1635</v>
      </c>
      <c r="AG98" t="s">
        <v>1642</v>
      </c>
      <c r="AI98">
        <v>939779556</v>
      </c>
      <c r="AL98" s="230"/>
      <c r="AM98" s="230"/>
      <c r="AN98" s="230"/>
    </row>
    <row r="99" spans="1:49" customFormat="1" ht="15" x14ac:dyDescent="0.25">
      <c r="A99">
        <v>419679</v>
      </c>
      <c r="B99" t="s">
        <v>792</v>
      </c>
      <c r="C99" t="s">
        <v>345</v>
      </c>
      <c r="D99" t="s">
        <v>793</v>
      </c>
      <c r="E99" t="s">
        <v>79</v>
      </c>
      <c r="F99" s="148">
        <v>34860</v>
      </c>
      <c r="G99" t="s">
        <v>70</v>
      </c>
      <c r="H99" t="s">
        <v>25</v>
      </c>
      <c r="I99" t="s">
        <v>143</v>
      </c>
      <c r="J99" t="s">
        <v>26</v>
      </c>
      <c r="K99">
        <v>2013</v>
      </c>
      <c r="L99" t="s">
        <v>28</v>
      </c>
      <c r="N99" s="230"/>
      <c r="O99">
        <v>706</v>
      </c>
      <c r="P99" s="148">
        <v>45722</v>
      </c>
      <c r="Q99">
        <v>300000</v>
      </c>
      <c r="Y99" t="s">
        <v>733</v>
      </c>
      <c r="AG99" t="s">
        <v>1642</v>
      </c>
      <c r="AI99">
        <v>960051091</v>
      </c>
      <c r="AK99" t="s">
        <v>28</v>
      </c>
      <c r="AL99" s="230"/>
      <c r="AM99" s="230"/>
      <c r="AN99" s="230"/>
      <c r="AP99" t="s">
        <v>682</v>
      </c>
      <c r="AW99">
        <v>10010105475</v>
      </c>
    </row>
    <row r="100" spans="1:49" customFormat="1" ht="15" x14ac:dyDescent="0.25">
      <c r="A100">
        <v>424291</v>
      </c>
      <c r="B100" t="s">
        <v>882</v>
      </c>
      <c r="C100" t="s">
        <v>371</v>
      </c>
      <c r="D100" t="s">
        <v>883</v>
      </c>
      <c r="E100" t="s">
        <v>78</v>
      </c>
      <c r="F100" s="148">
        <v>36184</v>
      </c>
      <c r="G100" t="s">
        <v>28</v>
      </c>
      <c r="H100" t="s">
        <v>25</v>
      </c>
      <c r="I100" t="s">
        <v>143</v>
      </c>
      <c r="J100" t="s">
        <v>26</v>
      </c>
      <c r="K100">
        <v>2016</v>
      </c>
      <c r="L100" t="s">
        <v>77</v>
      </c>
      <c r="N100" s="230"/>
      <c r="O100">
        <v>705</v>
      </c>
      <c r="P100" s="148">
        <v>45722</v>
      </c>
      <c r="Q100">
        <v>100000</v>
      </c>
      <c r="Y100" t="s">
        <v>733</v>
      </c>
      <c r="AL100" s="230"/>
      <c r="AM100" s="230"/>
      <c r="AN100" s="230"/>
    </row>
    <row r="101" spans="1:49" customFormat="1" ht="15" x14ac:dyDescent="0.25">
      <c r="A101">
        <v>424561</v>
      </c>
      <c r="B101" t="s">
        <v>891</v>
      </c>
      <c r="C101" t="s">
        <v>271</v>
      </c>
      <c r="D101" t="s">
        <v>339</v>
      </c>
      <c r="E101" t="s">
        <v>79</v>
      </c>
      <c r="F101" s="148">
        <v>34700</v>
      </c>
      <c r="G101" t="s">
        <v>892</v>
      </c>
      <c r="H101" t="s">
        <v>25</v>
      </c>
      <c r="I101" t="s">
        <v>143</v>
      </c>
      <c r="N101" s="230"/>
      <c r="O101">
        <v>843</v>
      </c>
      <c r="P101" s="148">
        <v>45742</v>
      </c>
      <c r="Q101">
        <v>100000</v>
      </c>
      <c r="Y101" t="s">
        <v>733</v>
      </c>
      <c r="AG101" t="s">
        <v>1642</v>
      </c>
      <c r="AL101" s="230"/>
      <c r="AM101" s="230"/>
      <c r="AN101" s="230"/>
    </row>
    <row r="102" spans="1:49" customFormat="1" ht="15" x14ac:dyDescent="0.25">
      <c r="A102">
        <v>426892</v>
      </c>
      <c r="B102" t="s">
        <v>1053</v>
      </c>
      <c r="C102" t="s">
        <v>1054</v>
      </c>
      <c r="D102" t="s">
        <v>1055</v>
      </c>
      <c r="E102" t="s">
        <v>78</v>
      </c>
      <c r="F102" s="148">
        <v>36408</v>
      </c>
      <c r="I102" t="s">
        <v>143</v>
      </c>
      <c r="N102" s="230"/>
      <c r="Y102" t="s">
        <v>733</v>
      </c>
      <c r="AL102" s="230"/>
      <c r="AM102" s="230"/>
      <c r="AN102" s="230"/>
    </row>
    <row r="103" spans="1:49" customFormat="1" ht="15" x14ac:dyDescent="0.25">
      <c r="A103">
        <v>427209</v>
      </c>
      <c r="B103" t="s">
        <v>419</v>
      </c>
      <c r="C103" t="s">
        <v>271</v>
      </c>
      <c r="D103" t="s">
        <v>420</v>
      </c>
      <c r="E103" t="s">
        <v>79</v>
      </c>
      <c r="F103" s="148">
        <v>36892</v>
      </c>
      <c r="G103" t="s">
        <v>28</v>
      </c>
      <c r="H103" t="s">
        <v>25</v>
      </c>
      <c r="I103" t="s">
        <v>143</v>
      </c>
      <c r="J103" t="s">
        <v>23</v>
      </c>
      <c r="K103">
        <v>2018</v>
      </c>
      <c r="L103" t="s">
        <v>28</v>
      </c>
      <c r="M103" t="s">
        <v>40</v>
      </c>
      <c r="N103" s="230"/>
      <c r="Y103" t="s">
        <v>733</v>
      </c>
      <c r="AG103" t="s">
        <v>1642</v>
      </c>
      <c r="AL103" s="230"/>
      <c r="AM103" s="230"/>
      <c r="AN103" s="230"/>
      <c r="AW103">
        <v>3290005561</v>
      </c>
    </row>
    <row r="104" spans="1:49" customFormat="1" ht="15" x14ac:dyDescent="0.25">
      <c r="A104">
        <v>427598</v>
      </c>
      <c r="B104" t="s">
        <v>409</v>
      </c>
      <c r="C104" t="s">
        <v>410</v>
      </c>
      <c r="D104" t="s">
        <v>411</v>
      </c>
      <c r="E104" t="s">
        <v>78</v>
      </c>
      <c r="F104" s="148">
        <v>34375</v>
      </c>
      <c r="G104" t="s">
        <v>28</v>
      </c>
      <c r="H104" t="s">
        <v>25</v>
      </c>
      <c r="I104" t="s">
        <v>143</v>
      </c>
      <c r="J104" t="s">
        <v>26</v>
      </c>
      <c r="K104">
        <v>2014</v>
      </c>
      <c r="L104" t="s">
        <v>28</v>
      </c>
      <c r="M104" t="s">
        <v>28</v>
      </c>
      <c r="N104" s="230"/>
      <c r="Y104" t="s">
        <v>733</v>
      </c>
      <c r="AI104">
        <v>986408437</v>
      </c>
      <c r="AL104" s="230"/>
      <c r="AM104" s="230"/>
      <c r="AN104" s="230"/>
      <c r="AW104">
        <v>1010030835</v>
      </c>
    </row>
    <row r="105" spans="1:49" customFormat="1" ht="15" x14ac:dyDescent="0.25">
      <c r="A105">
        <v>415249</v>
      </c>
      <c r="B105" t="s">
        <v>761</v>
      </c>
      <c r="C105" t="s">
        <v>762</v>
      </c>
      <c r="D105" t="s">
        <v>384</v>
      </c>
      <c r="E105" t="s">
        <v>78</v>
      </c>
      <c r="F105" s="148">
        <v>32882</v>
      </c>
      <c r="I105" t="s">
        <v>143</v>
      </c>
      <c r="N105" s="230"/>
      <c r="Y105" t="s">
        <v>1643</v>
      </c>
      <c r="AL105" s="230"/>
      <c r="AM105" s="230"/>
      <c r="AN105" s="230"/>
    </row>
    <row r="106" spans="1:49" customFormat="1" ht="15" x14ac:dyDescent="0.25">
      <c r="A106">
        <v>421684</v>
      </c>
      <c r="B106" t="s">
        <v>819</v>
      </c>
      <c r="C106" t="s">
        <v>317</v>
      </c>
      <c r="D106" t="s">
        <v>292</v>
      </c>
      <c r="E106" t="s">
        <v>79</v>
      </c>
      <c r="F106" s="148">
        <v>36161</v>
      </c>
      <c r="G106" t="s">
        <v>28</v>
      </c>
      <c r="H106" t="s">
        <v>25</v>
      </c>
      <c r="I106" t="s">
        <v>143</v>
      </c>
      <c r="J106" t="s">
        <v>26</v>
      </c>
      <c r="K106">
        <v>2016</v>
      </c>
      <c r="L106" t="s">
        <v>28</v>
      </c>
      <c r="M106" t="s">
        <v>28</v>
      </c>
      <c r="N106" s="230"/>
      <c r="Y106" t="s">
        <v>1643</v>
      </c>
      <c r="AG106" t="s">
        <v>1642</v>
      </c>
      <c r="AI106">
        <v>938700066</v>
      </c>
      <c r="AL106" s="230"/>
      <c r="AM106" s="230"/>
      <c r="AN106" s="230"/>
      <c r="AP106" t="s">
        <v>682</v>
      </c>
      <c r="AW106">
        <v>1020200609</v>
      </c>
    </row>
    <row r="107" spans="1:49" customFormat="1" ht="15" x14ac:dyDescent="0.25">
      <c r="A107">
        <v>422546</v>
      </c>
      <c r="B107" t="s">
        <v>840</v>
      </c>
      <c r="C107" t="s">
        <v>345</v>
      </c>
      <c r="D107" t="s">
        <v>420</v>
      </c>
      <c r="E107" t="s">
        <v>78</v>
      </c>
      <c r="F107" s="148">
        <v>36068</v>
      </c>
      <c r="I107" t="s">
        <v>143</v>
      </c>
      <c r="N107" s="230"/>
      <c r="Y107" t="s">
        <v>1643</v>
      </c>
      <c r="AL107" s="230"/>
      <c r="AM107" s="230"/>
      <c r="AN107" s="230"/>
      <c r="AP107" t="s">
        <v>682</v>
      </c>
    </row>
    <row r="108" spans="1:49" customFormat="1" ht="15" x14ac:dyDescent="0.25">
      <c r="A108">
        <v>422726</v>
      </c>
      <c r="B108" t="s">
        <v>846</v>
      </c>
      <c r="C108" t="s">
        <v>328</v>
      </c>
      <c r="D108" t="s">
        <v>782</v>
      </c>
      <c r="E108" t="s">
        <v>79</v>
      </c>
      <c r="F108" s="148">
        <v>36402</v>
      </c>
      <c r="I108" t="s">
        <v>143</v>
      </c>
      <c r="N108" s="230"/>
      <c r="Y108" t="s">
        <v>1643</v>
      </c>
      <c r="AL108" s="230"/>
      <c r="AM108" s="230"/>
      <c r="AN108" s="230"/>
    </row>
    <row r="109" spans="1:49" customFormat="1" ht="15" x14ac:dyDescent="0.25">
      <c r="A109">
        <v>422744</v>
      </c>
      <c r="B109" t="s">
        <v>847</v>
      </c>
      <c r="C109" t="s">
        <v>271</v>
      </c>
      <c r="D109" t="s">
        <v>286</v>
      </c>
      <c r="E109" t="s">
        <v>79</v>
      </c>
      <c r="F109" s="148">
        <v>36167</v>
      </c>
      <c r="I109" t="s">
        <v>143</v>
      </c>
      <c r="N109" s="230"/>
      <c r="Y109" t="s">
        <v>1643</v>
      </c>
      <c r="AL109" s="230"/>
      <c r="AM109" s="230"/>
      <c r="AN109" s="230"/>
      <c r="AP109" t="s">
        <v>681</v>
      </c>
      <c r="AQ109" t="s">
        <v>681</v>
      </c>
    </row>
    <row r="110" spans="1:49" customFormat="1" ht="15" x14ac:dyDescent="0.25">
      <c r="A110">
        <v>423176</v>
      </c>
      <c r="B110" t="s">
        <v>853</v>
      </c>
      <c r="C110" t="s">
        <v>244</v>
      </c>
      <c r="D110" t="s">
        <v>259</v>
      </c>
      <c r="E110" t="s">
        <v>79</v>
      </c>
      <c r="F110" s="148">
        <v>35630</v>
      </c>
      <c r="I110" t="s">
        <v>143</v>
      </c>
      <c r="N110" s="230"/>
      <c r="Y110" t="s">
        <v>1643</v>
      </c>
      <c r="AL110" s="230"/>
      <c r="AM110" s="230"/>
      <c r="AN110" s="230"/>
    </row>
    <row r="111" spans="1:49" customFormat="1" ht="15" x14ac:dyDescent="0.25">
      <c r="A111">
        <v>423181</v>
      </c>
      <c r="B111" t="s">
        <v>854</v>
      </c>
      <c r="C111" t="s">
        <v>285</v>
      </c>
      <c r="D111" t="s">
        <v>413</v>
      </c>
      <c r="E111" t="s">
        <v>79</v>
      </c>
      <c r="F111" s="148">
        <v>36587</v>
      </c>
      <c r="G111" t="s">
        <v>267</v>
      </c>
      <c r="H111" t="s">
        <v>25</v>
      </c>
      <c r="I111" t="s">
        <v>143</v>
      </c>
      <c r="J111" t="s">
        <v>26</v>
      </c>
      <c r="K111">
        <v>2017</v>
      </c>
      <c r="L111" t="s">
        <v>40</v>
      </c>
      <c r="M111" t="s">
        <v>40</v>
      </c>
      <c r="N111" s="230"/>
      <c r="Y111" t="s">
        <v>1643</v>
      </c>
      <c r="AG111" t="s">
        <v>1642</v>
      </c>
      <c r="AL111" s="230"/>
      <c r="AM111" s="230"/>
      <c r="AN111" s="230"/>
      <c r="AW111">
        <v>3020002505</v>
      </c>
    </row>
    <row r="112" spans="1:49" customFormat="1" ht="15" x14ac:dyDescent="0.25">
      <c r="A112">
        <v>423482</v>
      </c>
      <c r="B112" t="s">
        <v>861</v>
      </c>
      <c r="C112" t="s">
        <v>328</v>
      </c>
      <c r="D112" t="s">
        <v>782</v>
      </c>
      <c r="E112" t="s">
        <v>79</v>
      </c>
      <c r="F112" s="148">
        <v>33453</v>
      </c>
      <c r="I112" t="s">
        <v>143</v>
      </c>
      <c r="N112" s="230"/>
      <c r="Y112" t="s">
        <v>1643</v>
      </c>
      <c r="AL112" s="230"/>
      <c r="AM112" s="230"/>
      <c r="AN112" s="230"/>
    </row>
    <row r="113" spans="1:49" customFormat="1" ht="15" x14ac:dyDescent="0.25">
      <c r="A113">
        <v>423786</v>
      </c>
      <c r="B113" t="s">
        <v>867</v>
      </c>
      <c r="C113" t="s">
        <v>467</v>
      </c>
      <c r="D113" t="s">
        <v>259</v>
      </c>
      <c r="E113" t="s">
        <v>78</v>
      </c>
      <c r="F113" s="148">
        <v>36547</v>
      </c>
      <c r="G113" t="s">
        <v>246</v>
      </c>
      <c r="H113" t="s">
        <v>25</v>
      </c>
      <c r="I113" t="s">
        <v>143</v>
      </c>
      <c r="J113" t="s">
        <v>23</v>
      </c>
      <c r="K113">
        <v>2017</v>
      </c>
      <c r="L113" t="s">
        <v>28</v>
      </c>
      <c r="M113" t="s">
        <v>28</v>
      </c>
      <c r="N113" s="230"/>
      <c r="Y113" t="s">
        <v>1643</v>
      </c>
      <c r="AG113" t="s">
        <v>1641</v>
      </c>
      <c r="AI113">
        <v>993841699</v>
      </c>
      <c r="AK113" t="s">
        <v>1688</v>
      </c>
      <c r="AL113" s="230"/>
      <c r="AM113" s="230"/>
      <c r="AN113" s="230"/>
      <c r="AW113">
        <v>1040228021</v>
      </c>
    </row>
    <row r="114" spans="1:49" customFormat="1" ht="15" x14ac:dyDescent="0.25">
      <c r="A114">
        <v>423830</v>
      </c>
      <c r="B114" t="s">
        <v>868</v>
      </c>
      <c r="C114" t="s">
        <v>355</v>
      </c>
      <c r="D114" t="s">
        <v>541</v>
      </c>
      <c r="E114" t="s">
        <v>78</v>
      </c>
      <c r="F114" s="148">
        <v>36281</v>
      </c>
      <c r="I114" t="s">
        <v>143</v>
      </c>
      <c r="N114" s="230"/>
      <c r="Y114" t="s">
        <v>1643</v>
      </c>
      <c r="AL114" s="230"/>
      <c r="AM114" s="230"/>
      <c r="AN114" s="230"/>
      <c r="AP114" t="s">
        <v>681</v>
      </c>
      <c r="AQ114" t="s">
        <v>681</v>
      </c>
    </row>
    <row r="115" spans="1:49" customFormat="1" ht="15" x14ac:dyDescent="0.25">
      <c r="A115">
        <v>423982</v>
      </c>
      <c r="B115" t="s">
        <v>873</v>
      </c>
      <c r="C115" t="s">
        <v>614</v>
      </c>
      <c r="D115" t="s">
        <v>632</v>
      </c>
      <c r="E115" t="s">
        <v>78</v>
      </c>
      <c r="F115" s="148">
        <v>35156</v>
      </c>
      <c r="I115" t="s">
        <v>143</v>
      </c>
      <c r="N115" s="230"/>
      <c r="Y115" t="s">
        <v>1643</v>
      </c>
      <c r="AL115" s="230"/>
      <c r="AM115" s="230"/>
      <c r="AN115" s="230"/>
    </row>
    <row r="116" spans="1:49" customFormat="1" ht="15" x14ac:dyDescent="0.25">
      <c r="A116">
        <v>424501</v>
      </c>
      <c r="B116" t="s">
        <v>888</v>
      </c>
      <c r="C116" t="s">
        <v>889</v>
      </c>
      <c r="D116" t="s">
        <v>380</v>
      </c>
      <c r="E116" t="s">
        <v>79</v>
      </c>
      <c r="F116" s="148">
        <v>34872</v>
      </c>
      <c r="I116" t="s">
        <v>143</v>
      </c>
      <c r="N116" s="230"/>
      <c r="Y116" t="s">
        <v>1643</v>
      </c>
      <c r="AL116" s="230"/>
      <c r="AM116" s="230"/>
      <c r="AN116" s="230"/>
    </row>
    <row r="117" spans="1:49" customFormat="1" ht="15" x14ac:dyDescent="0.25">
      <c r="A117">
        <v>424546</v>
      </c>
      <c r="B117" t="s">
        <v>890</v>
      </c>
      <c r="C117" t="s">
        <v>258</v>
      </c>
      <c r="D117" t="s">
        <v>480</v>
      </c>
      <c r="E117" t="s">
        <v>78</v>
      </c>
      <c r="F117" s="148">
        <v>35989</v>
      </c>
      <c r="I117" t="s">
        <v>143</v>
      </c>
      <c r="N117" s="230"/>
      <c r="Y117" t="s">
        <v>1643</v>
      </c>
      <c r="AL117" s="230"/>
      <c r="AM117" s="230"/>
      <c r="AN117" s="230"/>
    </row>
    <row r="118" spans="1:49" customFormat="1" ht="15" x14ac:dyDescent="0.25">
      <c r="A118">
        <v>424649</v>
      </c>
      <c r="B118" t="s">
        <v>897</v>
      </c>
      <c r="C118" t="s">
        <v>256</v>
      </c>
      <c r="D118" t="s">
        <v>471</v>
      </c>
      <c r="E118" t="s">
        <v>78</v>
      </c>
      <c r="F118" s="148">
        <v>35894</v>
      </c>
      <c r="I118" t="s">
        <v>143</v>
      </c>
      <c r="N118" s="230"/>
      <c r="Y118" t="s">
        <v>1643</v>
      </c>
      <c r="AL118" s="230"/>
      <c r="AM118" s="230"/>
      <c r="AN118" s="230"/>
    </row>
    <row r="119" spans="1:49" customFormat="1" ht="15" x14ac:dyDescent="0.25">
      <c r="A119">
        <v>424705</v>
      </c>
      <c r="B119" t="s">
        <v>900</v>
      </c>
      <c r="C119" t="s">
        <v>319</v>
      </c>
      <c r="D119" t="s">
        <v>297</v>
      </c>
      <c r="E119" t="s">
        <v>79</v>
      </c>
      <c r="F119" s="148">
        <v>35431</v>
      </c>
      <c r="I119" t="s">
        <v>143</v>
      </c>
      <c r="N119" s="230"/>
      <c r="Y119" t="s">
        <v>1643</v>
      </c>
      <c r="AL119" s="230"/>
      <c r="AM119" s="230"/>
      <c r="AN119" s="230"/>
      <c r="AP119" t="s">
        <v>682</v>
      </c>
      <c r="AQ119" t="s">
        <v>681</v>
      </c>
    </row>
    <row r="120" spans="1:49" customFormat="1" ht="15" x14ac:dyDescent="0.25">
      <c r="A120">
        <v>424987</v>
      </c>
      <c r="B120" t="s">
        <v>913</v>
      </c>
      <c r="C120" t="s">
        <v>256</v>
      </c>
      <c r="D120" t="s">
        <v>914</v>
      </c>
      <c r="E120" t="s">
        <v>79</v>
      </c>
      <c r="F120" s="148">
        <v>34700</v>
      </c>
      <c r="I120" t="s">
        <v>143</v>
      </c>
      <c r="N120" s="230"/>
      <c r="Y120" t="s">
        <v>1643</v>
      </c>
      <c r="AL120" s="230"/>
      <c r="AM120" s="230"/>
      <c r="AN120" s="230"/>
    </row>
    <row r="121" spans="1:49" customFormat="1" ht="15" x14ac:dyDescent="0.25">
      <c r="A121">
        <v>425776</v>
      </c>
      <c r="B121" t="s">
        <v>932</v>
      </c>
      <c r="C121" t="s">
        <v>378</v>
      </c>
      <c r="D121" t="s">
        <v>933</v>
      </c>
      <c r="E121" t="s">
        <v>78</v>
      </c>
      <c r="F121" s="148">
        <v>34335</v>
      </c>
      <c r="I121" t="s">
        <v>143</v>
      </c>
      <c r="N121" s="230"/>
      <c r="Y121" t="s">
        <v>1643</v>
      </c>
      <c r="AL121" s="230"/>
      <c r="AM121" s="230"/>
      <c r="AN121" s="230"/>
    </row>
    <row r="122" spans="1:49" customFormat="1" ht="15" x14ac:dyDescent="0.25">
      <c r="A122">
        <v>425824</v>
      </c>
      <c r="B122" t="s">
        <v>937</v>
      </c>
      <c r="C122" t="s">
        <v>276</v>
      </c>
      <c r="D122" t="s">
        <v>315</v>
      </c>
      <c r="E122" t="s">
        <v>79</v>
      </c>
      <c r="F122" s="148">
        <v>35900</v>
      </c>
      <c r="I122" t="s">
        <v>143</v>
      </c>
      <c r="N122" s="230"/>
      <c r="Y122" t="s">
        <v>1643</v>
      </c>
      <c r="AL122" s="230"/>
      <c r="AM122" s="230"/>
      <c r="AN122" s="230"/>
    </row>
    <row r="123" spans="1:49" customFormat="1" ht="15" x14ac:dyDescent="0.25">
      <c r="A123">
        <v>425855</v>
      </c>
      <c r="B123" t="s">
        <v>939</v>
      </c>
      <c r="C123" t="s">
        <v>841</v>
      </c>
      <c r="D123" t="s">
        <v>940</v>
      </c>
      <c r="E123" t="s">
        <v>79</v>
      </c>
      <c r="F123" s="148">
        <v>30378</v>
      </c>
      <c r="G123" t="s">
        <v>243</v>
      </c>
      <c r="H123" t="s">
        <v>25</v>
      </c>
      <c r="I123" t="s">
        <v>143</v>
      </c>
      <c r="J123" t="s">
        <v>23</v>
      </c>
      <c r="K123">
        <v>2005</v>
      </c>
      <c r="L123" t="s">
        <v>28</v>
      </c>
      <c r="M123" t="s">
        <v>40</v>
      </c>
      <c r="N123" s="230"/>
      <c r="Y123" t="s">
        <v>1643</v>
      </c>
      <c r="AG123" t="s">
        <v>1642</v>
      </c>
      <c r="AI123">
        <v>966230135</v>
      </c>
      <c r="AK123" t="s">
        <v>326</v>
      </c>
      <c r="AL123" s="230"/>
      <c r="AM123" s="230"/>
      <c r="AN123" s="230"/>
      <c r="AW123">
        <v>3150032778</v>
      </c>
    </row>
    <row r="124" spans="1:49" customFormat="1" ht="15" x14ac:dyDescent="0.25">
      <c r="A124">
        <v>425871</v>
      </c>
      <c r="B124" t="s">
        <v>942</v>
      </c>
      <c r="C124" t="s">
        <v>332</v>
      </c>
      <c r="D124" t="s">
        <v>281</v>
      </c>
      <c r="E124" t="s">
        <v>79</v>
      </c>
      <c r="F124" s="148">
        <v>36001</v>
      </c>
      <c r="I124" t="s">
        <v>143</v>
      </c>
      <c r="N124" s="230"/>
      <c r="Y124" t="s">
        <v>1643</v>
      </c>
      <c r="AL124" s="230"/>
      <c r="AM124" s="230"/>
      <c r="AN124" s="230"/>
    </row>
    <row r="125" spans="1:49" customFormat="1" ht="15" x14ac:dyDescent="0.25">
      <c r="A125">
        <v>425919</v>
      </c>
      <c r="B125" t="s">
        <v>945</v>
      </c>
      <c r="C125" t="s">
        <v>303</v>
      </c>
      <c r="D125" t="s">
        <v>946</v>
      </c>
      <c r="E125" t="s">
        <v>79</v>
      </c>
      <c r="F125" s="148">
        <v>25343</v>
      </c>
      <c r="G125" t="s">
        <v>947</v>
      </c>
      <c r="H125" t="s">
        <v>25</v>
      </c>
      <c r="I125" t="s">
        <v>143</v>
      </c>
      <c r="J125" t="s">
        <v>26</v>
      </c>
      <c r="K125">
        <v>1989</v>
      </c>
      <c r="L125" t="s">
        <v>75</v>
      </c>
      <c r="N125" s="230"/>
      <c r="Y125" t="s">
        <v>1643</v>
      </c>
      <c r="AG125" t="s">
        <v>1642</v>
      </c>
      <c r="AL125" s="230"/>
      <c r="AM125" s="230"/>
      <c r="AN125" s="230"/>
      <c r="AP125" t="s">
        <v>681</v>
      </c>
    </row>
    <row r="126" spans="1:49" customFormat="1" ht="15" x14ac:dyDescent="0.25">
      <c r="A126">
        <v>425962</v>
      </c>
      <c r="B126" t="s">
        <v>814</v>
      </c>
      <c r="C126" t="s">
        <v>256</v>
      </c>
      <c r="D126" t="s">
        <v>414</v>
      </c>
      <c r="E126" t="s">
        <v>79</v>
      </c>
      <c r="F126" s="148">
        <v>34451</v>
      </c>
      <c r="I126" t="s">
        <v>143</v>
      </c>
      <c r="N126" s="230"/>
      <c r="Y126" t="s">
        <v>1643</v>
      </c>
      <c r="AL126" s="230"/>
      <c r="AM126" s="230"/>
      <c r="AN126" s="230"/>
    </row>
    <row r="127" spans="1:49" customFormat="1" ht="15" x14ac:dyDescent="0.25">
      <c r="A127">
        <v>425986</v>
      </c>
      <c r="B127" t="s">
        <v>953</v>
      </c>
      <c r="C127" t="s">
        <v>244</v>
      </c>
      <c r="D127" t="s">
        <v>348</v>
      </c>
      <c r="E127" t="s">
        <v>79</v>
      </c>
      <c r="F127" s="148">
        <v>36526</v>
      </c>
      <c r="I127" t="s">
        <v>143</v>
      </c>
      <c r="N127" s="230"/>
      <c r="Y127" t="s">
        <v>1643</v>
      </c>
      <c r="AL127" s="230"/>
      <c r="AM127" s="230"/>
      <c r="AN127" s="230"/>
    </row>
    <row r="128" spans="1:49" customFormat="1" ht="15" x14ac:dyDescent="0.25">
      <c r="A128">
        <v>426011</v>
      </c>
      <c r="B128" t="s">
        <v>957</v>
      </c>
      <c r="C128" t="s">
        <v>482</v>
      </c>
      <c r="D128" t="s">
        <v>958</v>
      </c>
      <c r="E128" t="s">
        <v>78</v>
      </c>
      <c r="F128" s="148">
        <v>36228</v>
      </c>
      <c r="I128" t="s">
        <v>143</v>
      </c>
      <c r="N128" s="230"/>
      <c r="Y128" t="s">
        <v>1643</v>
      </c>
      <c r="AL128" s="230"/>
      <c r="AM128" s="230"/>
      <c r="AN128" s="230"/>
      <c r="AP128" t="s">
        <v>681</v>
      </c>
      <c r="AQ128" t="s">
        <v>681</v>
      </c>
    </row>
    <row r="129" spans="1:49" customFormat="1" ht="15" x14ac:dyDescent="0.25">
      <c r="A129">
        <v>426036</v>
      </c>
      <c r="B129" t="s">
        <v>959</v>
      </c>
      <c r="C129" t="s">
        <v>277</v>
      </c>
      <c r="D129" t="s">
        <v>960</v>
      </c>
      <c r="E129" t="s">
        <v>78</v>
      </c>
      <c r="F129" s="148">
        <v>36556</v>
      </c>
      <c r="I129" t="s">
        <v>143</v>
      </c>
      <c r="N129" s="230"/>
      <c r="Y129" t="s">
        <v>1643</v>
      </c>
      <c r="AL129" s="230"/>
      <c r="AM129" s="230"/>
      <c r="AN129" s="230"/>
      <c r="AP129" t="s">
        <v>681</v>
      </c>
      <c r="AQ129" t="s">
        <v>681</v>
      </c>
    </row>
    <row r="130" spans="1:49" customFormat="1" ht="15" x14ac:dyDescent="0.25">
      <c r="A130">
        <v>426057</v>
      </c>
      <c r="B130" t="s">
        <v>963</v>
      </c>
      <c r="C130" t="s">
        <v>502</v>
      </c>
      <c r="D130" t="s">
        <v>450</v>
      </c>
      <c r="E130" t="s">
        <v>78</v>
      </c>
      <c r="F130" s="148">
        <v>36831</v>
      </c>
      <c r="I130" t="s">
        <v>143</v>
      </c>
      <c r="N130" s="230"/>
      <c r="Y130" t="s">
        <v>1643</v>
      </c>
      <c r="AD130" t="s">
        <v>681</v>
      </c>
      <c r="AL130" s="230"/>
      <c r="AM130" s="230"/>
      <c r="AN130" s="230"/>
    </row>
    <row r="131" spans="1:49" customFormat="1" ht="15" x14ac:dyDescent="0.25">
      <c r="A131">
        <v>426082</v>
      </c>
      <c r="B131" t="s">
        <v>964</v>
      </c>
      <c r="C131" t="s">
        <v>965</v>
      </c>
      <c r="D131" t="s">
        <v>966</v>
      </c>
      <c r="E131" t="s">
        <v>79</v>
      </c>
      <c r="F131" s="148">
        <v>35615</v>
      </c>
      <c r="I131" t="s">
        <v>143</v>
      </c>
      <c r="N131" s="230"/>
      <c r="Y131" t="s">
        <v>1643</v>
      </c>
      <c r="AL131" s="230"/>
      <c r="AM131" s="230"/>
      <c r="AN131" s="230"/>
    </row>
    <row r="132" spans="1:49" customFormat="1" ht="15" x14ac:dyDescent="0.25">
      <c r="A132">
        <v>426142</v>
      </c>
      <c r="B132" t="s">
        <v>969</v>
      </c>
      <c r="C132" t="s">
        <v>781</v>
      </c>
      <c r="D132" t="s">
        <v>251</v>
      </c>
      <c r="E132" t="s">
        <v>78</v>
      </c>
      <c r="F132" s="148" t="s">
        <v>682</v>
      </c>
      <c r="I132" t="s">
        <v>143</v>
      </c>
      <c r="N132" s="230"/>
      <c r="Y132" t="s">
        <v>1643</v>
      </c>
      <c r="AL132" s="230"/>
      <c r="AM132" s="230"/>
      <c r="AN132" s="230"/>
    </row>
    <row r="133" spans="1:49" customFormat="1" ht="15" x14ac:dyDescent="0.25">
      <c r="A133">
        <v>426183</v>
      </c>
      <c r="B133" t="s">
        <v>975</v>
      </c>
      <c r="C133" t="s">
        <v>256</v>
      </c>
      <c r="D133" t="s">
        <v>484</v>
      </c>
      <c r="E133" t="s">
        <v>79</v>
      </c>
      <c r="F133" s="148">
        <v>31414</v>
      </c>
      <c r="I133" t="s">
        <v>143</v>
      </c>
      <c r="N133" s="230"/>
      <c r="Y133" t="s">
        <v>1643</v>
      </c>
      <c r="AL133" s="230"/>
      <c r="AM133" s="230"/>
      <c r="AN133" s="230"/>
      <c r="AP133" t="s">
        <v>681</v>
      </c>
      <c r="AQ133" t="s">
        <v>681</v>
      </c>
    </row>
    <row r="134" spans="1:49" customFormat="1" ht="15" x14ac:dyDescent="0.25">
      <c r="A134">
        <v>426248</v>
      </c>
      <c r="B134" t="s">
        <v>984</v>
      </c>
      <c r="C134" t="s">
        <v>271</v>
      </c>
      <c r="D134" t="s">
        <v>292</v>
      </c>
      <c r="E134" t="s">
        <v>78</v>
      </c>
      <c r="F134" s="148">
        <v>35875</v>
      </c>
      <c r="I134" t="s">
        <v>143</v>
      </c>
      <c r="N134" s="230"/>
      <c r="Y134" t="s">
        <v>1643</v>
      </c>
      <c r="AL134" s="230"/>
      <c r="AM134" s="230"/>
      <c r="AN134" s="230"/>
      <c r="AP134" t="s">
        <v>681</v>
      </c>
      <c r="AQ134" t="s">
        <v>681</v>
      </c>
    </row>
    <row r="135" spans="1:49" customFormat="1" ht="15" x14ac:dyDescent="0.25">
      <c r="A135">
        <v>426300</v>
      </c>
      <c r="B135" t="s">
        <v>994</v>
      </c>
      <c r="C135" t="s">
        <v>995</v>
      </c>
      <c r="D135" t="s">
        <v>996</v>
      </c>
      <c r="E135" t="s">
        <v>79</v>
      </c>
      <c r="F135" s="148">
        <v>35796</v>
      </c>
      <c r="G135" t="s">
        <v>28</v>
      </c>
      <c r="H135" t="s">
        <v>25</v>
      </c>
      <c r="I135" t="s">
        <v>143</v>
      </c>
      <c r="J135" t="s">
        <v>23</v>
      </c>
      <c r="K135">
        <v>2016</v>
      </c>
      <c r="L135" t="s">
        <v>73</v>
      </c>
      <c r="N135" s="230"/>
      <c r="Y135" t="s">
        <v>1643</v>
      </c>
      <c r="AG135" t="s">
        <v>1642</v>
      </c>
      <c r="AL135" s="230"/>
      <c r="AM135" s="230"/>
      <c r="AN135" s="230"/>
      <c r="AW135">
        <v>12120023681</v>
      </c>
    </row>
    <row r="136" spans="1:49" customFormat="1" ht="15" x14ac:dyDescent="0.25">
      <c r="A136">
        <v>426395</v>
      </c>
      <c r="B136" t="s">
        <v>1002</v>
      </c>
      <c r="C136" t="s">
        <v>256</v>
      </c>
      <c r="D136" t="s">
        <v>283</v>
      </c>
      <c r="E136" t="s">
        <v>78</v>
      </c>
      <c r="F136" s="148">
        <v>35511</v>
      </c>
      <c r="I136" t="s">
        <v>143</v>
      </c>
      <c r="N136" s="230"/>
      <c r="Y136" t="s">
        <v>1643</v>
      </c>
      <c r="AL136" s="230"/>
      <c r="AM136" s="230"/>
      <c r="AN136" s="230"/>
    </row>
    <row r="137" spans="1:49" customFormat="1" ht="15" x14ac:dyDescent="0.25">
      <c r="A137">
        <v>426529</v>
      </c>
      <c r="B137" t="s">
        <v>1010</v>
      </c>
      <c r="C137" t="s">
        <v>410</v>
      </c>
      <c r="D137" t="s">
        <v>757</v>
      </c>
      <c r="E137" t="s">
        <v>79</v>
      </c>
      <c r="F137" s="148">
        <v>31997</v>
      </c>
      <c r="I137" t="s">
        <v>143</v>
      </c>
      <c r="N137" s="230"/>
      <c r="Y137" t="s">
        <v>1643</v>
      </c>
      <c r="AL137" s="230"/>
      <c r="AM137" s="230"/>
      <c r="AN137" s="230"/>
      <c r="AP137" t="s">
        <v>682</v>
      </c>
    </row>
    <row r="138" spans="1:49" customFormat="1" ht="15" x14ac:dyDescent="0.25">
      <c r="A138">
        <v>426584</v>
      </c>
      <c r="B138" t="s">
        <v>1017</v>
      </c>
      <c r="C138" t="s">
        <v>580</v>
      </c>
      <c r="D138" t="s">
        <v>1018</v>
      </c>
      <c r="E138" t="s">
        <v>79</v>
      </c>
      <c r="F138" s="148">
        <v>36161</v>
      </c>
      <c r="G138" t="s">
        <v>28</v>
      </c>
      <c r="H138" t="s">
        <v>25</v>
      </c>
      <c r="I138" t="s">
        <v>143</v>
      </c>
      <c r="J138" t="s">
        <v>26</v>
      </c>
      <c r="K138">
        <v>2017</v>
      </c>
      <c r="L138" t="s">
        <v>28</v>
      </c>
      <c r="M138" t="s">
        <v>28</v>
      </c>
      <c r="N138" s="230"/>
      <c r="Y138" t="s">
        <v>1643</v>
      </c>
      <c r="AG138" t="s">
        <v>1642</v>
      </c>
      <c r="AL138" s="230"/>
      <c r="AM138" s="230"/>
      <c r="AN138" s="230"/>
      <c r="AP138" t="s">
        <v>682</v>
      </c>
      <c r="AW138">
        <v>1010574392</v>
      </c>
    </row>
    <row r="139" spans="1:49" customFormat="1" ht="15" x14ac:dyDescent="0.25">
      <c r="A139">
        <v>426589</v>
      </c>
      <c r="B139" t="s">
        <v>1019</v>
      </c>
      <c r="C139" t="s">
        <v>1020</v>
      </c>
      <c r="D139" t="s">
        <v>802</v>
      </c>
      <c r="E139" t="s">
        <v>79</v>
      </c>
      <c r="F139" s="148">
        <v>36347</v>
      </c>
      <c r="G139" t="s">
        <v>28</v>
      </c>
      <c r="H139" t="s">
        <v>25</v>
      </c>
      <c r="I139" t="s">
        <v>143</v>
      </c>
      <c r="J139" t="s">
        <v>23</v>
      </c>
      <c r="K139">
        <v>2017</v>
      </c>
      <c r="L139" t="s">
        <v>77</v>
      </c>
      <c r="M139" t="s">
        <v>28</v>
      </c>
      <c r="N139" s="230"/>
      <c r="Y139" t="s">
        <v>1643</v>
      </c>
      <c r="AG139" t="s">
        <v>1642</v>
      </c>
      <c r="AI139">
        <v>940807937</v>
      </c>
      <c r="AL139" s="230"/>
      <c r="AM139" s="230"/>
      <c r="AN139" s="230"/>
      <c r="AW139">
        <v>1010303781</v>
      </c>
    </row>
    <row r="140" spans="1:49" customFormat="1" ht="15" x14ac:dyDescent="0.25">
      <c r="A140">
        <v>426618</v>
      </c>
      <c r="B140" t="s">
        <v>1026</v>
      </c>
      <c r="C140" t="s">
        <v>328</v>
      </c>
      <c r="D140" t="s">
        <v>802</v>
      </c>
      <c r="E140" t="s">
        <v>79</v>
      </c>
      <c r="F140" s="148">
        <v>35537</v>
      </c>
      <c r="I140" t="s">
        <v>143</v>
      </c>
      <c r="N140" s="230"/>
      <c r="Y140" t="s">
        <v>1643</v>
      </c>
      <c r="AL140" s="230"/>
      <c r="AM140" s="230"/>
      <c r="AN140" s="230"/>
      <c r="AP140" t="s">
        <v>681</v>
      </c>
      <c r="AQ140" t="s">
        <v>681</v>
      </c>
    </row>
    <row r="141" spans="1:49" customFormat="1" ht="15" x14ac:dyDescent="0.25">
      <c r="A141">
        <v>426642</v>
      </c>
      <c r="B141" t="s">
        <v>1028</v>
      </c>
      <c r="C141" t="s">
        <v>941</v>
      </c>
      <c r="D141" t="s">
        <v>390</v>
      </c>
      <c r="E141" t="s">
        <v>79</v>
      </c>
      <c r="F141" s="148">
        <v>35725</v>
      </c>
      <c r="I141" t="s">
        <v>143</v>
      </c>
      <c r="N141" s="230"/>
      <c r="Y141" t="s">
        <v>1643</v>
      </c>
      <c r="AL141" s="230"/>
      <c r="AM141" s="230"/>
      <c r="AN141" s="230"/>
    </row>
    <row r="142" spans="1:49" customFormat="1" ht="15" x14ac:dyDescent="0.25">
      <c r="A142">
        <v>426667</v>
      </c>
      <c r="B142" t="s">
        <v>1031</v>
      </c>
      <c r="C142" t="s">
        <v>505</v>
      </c>
      <c r="D142" t="s">
        <v>1032</v>
      </c>
      <c r="E142" t="s">
        <v>78</v>
      </c>
      <c r="F142" s="148">
        <v>31730</v>
      </c>
      <c r="I142" t="s">
        <v>143</v>
      </c>
      <c r="N142" s="230"/>
      <c r="Y142" t="s">
        <v>1643</v>
      </c>
      <c r="AL142" s="230"/>
      <c r="AM142" s="230"/>
      <c r="AN142" s="230"/>
    </row>
    <row r="143" spans="1:49" customFormat="1" ht="15" x14ac:dyDescent="0.25">
      <c r="A143">
        <v>426668</v>
      </c>
      <c r="B143" t="s">
        <v>1033</v>
      </c>
      <c r="C143" t="s">
        <v>513</v>
      </c>
      <c r="D143" t="s">
        <v>480</v>
      </c>
      <c r="E143" t="s">
        <v>78</v>
      </c>
      <c r="F143" s="148">
        <v>36161</v>
      </c>
      <c r="I143" t="s">
        <v>143</v>
      </c>
      <c r="N143" s="230"/>
      <c r="Y143" t="s">
        <v>1643</v>
      </c>
      <c r="AL143" s="230"/>
      <c r="AM143" s="230"/>
      <c r="AN143" s="230"/>
    </row>
    <row r="144" spans="1:49" customFormat="1" ht="15" x14ac:dyDescent="0.25">
      <c r="A144">
        <v>426679</v>
      </c>
      <c r="B144" t="s">
        <v>1034</v>
      </c>
      <c r="C144" t="s">
        <v>823</v>
      </c>
      <c r="D144" t="s">
        <v>299</v>
      </c>
      <c r="E144" t="s">
        <v>78</v>
      </c>
      <c r="F144" s="148">
        <v>35709</v>
      </c>
      <c r="I144" t="s">
        <v>143</v>
      </c>
      <c r="N144" s="230"/>
      <c r="Y144" t="s">
        <v>1643</v>
      </c>
      <c r="AL144" s="230"/>
      <c r="AM144" s="230"/>
      <c r="AN144" s="230"/>
    </row>
    <row r="145" spans="1:49" customFormat="1" ht="15" x14ac:dyDescent="0.25">
      <c r="A145">
        <v>426705</v>
      </c>
      <c r="B145" t="s">
        <v>1036</v>
      </c>
      <c r="C145" t="s">
        <v>332</v>
      </c>
      <c r="D145" t="s">
        <v>1037</v>
      </c>
      <c r="E145" t="s">
        <v>78</v>
      </c>
      <c r="F145" s="148">
        <v>35551</v>
      </c>
      <c r="I145" t="s">
        <v>143</v>
      </c>
      <c r="N145" s="230"/>
      <c r="Y145" t="s">
        <v>1643</v>
      </c>
      <c r="AL145" s="230"/>
      <c r="AM145" s="230"/>
      <c r="AN145" s="230"/>
    </row>
    <row r="146" spans="1:49" customFormat="1" ht="15" x14ac:dyDescent="0.25">
      <c r="A146">
        <v>426729</v>
      </c>
      <c r="B146" t="s">
        <v>1038</v>
      </c>
      <c r="C146" t="s">
        <v>289</v>
      </c>
      <c r="D146" t="s">
        <v>567</v>
      </c>
      <c r="E146" t="s">
        <v>78</v>
      </c>
      <c r="F146" s="148">
        <v>36448</v>
      </c>
      <c r="I146" t="s">
        <v>143</v>
      </c>
      <c r="N146" s="230"/>
      <c r="Y146" t="s">
        <v>1643</v>
      </c>
      <c r="AL146" s="230"/>
      <c r="AM146" s="230"/>
      <c r="AN146" s="230"/>
      <c r="AP146" t="s">
        <v>681</v>
      </c>
      <c r="AQ146" t="s">
        <v>681</v>
      </c>
    </row>
    <row r="147" spans="1:49" customFormat="1" ht="15" x14ac:dyDescent="0.25">
      <c r="A147">
        <v>426757</v>
      </c>
      <c r="B147" t="s">
        <v>1041</v>
      </c>
      <c r="C147" t="s">
        <v>319</v>
      </c>
      <c r="D147" t="s">
        <v>292</v>
      </c>
      <c r="E147" t="s">
        <v>78</v>
      </c>
      <c r="F147" s="148">
        <v>35796</v>
      </c>
      <c r="I147" t="s">
        <v>143</v>
      </c>
      <c r="N147" s="230"/>
      <c r="Y147" t="s">
        <v>1643</v>
      </c>
      <c r="AL147" s="230"/>
      <c r="AM147" s="230"/>
      <c r="AN147" s="230"/>
    </row>
    <row r="148" spans="1:49" customFormat="1" ht="15" x14ac:dyDescent="0.25">
      <c r="A148">
        <v>426813</v>
      </c>
      <c r="B148" t="s">
        <v>1047</v>
      </c>
      <c r="C148" t="s">
        <v>616</v>
      </c>
      <c r="D148" t="s">
        <v>542</v>
      </c>
      <c r="E148" t="s">
        <v>78</v>
      </c>
      <c r="F148" s="148">
        <v>36163</v>
      </c>
      <c r="G148" t="s">
        <v>1048</v>
      </c>
      <c r="H148" t="s">
        <v>25</v>
      </c>
      <c r="I148" t="s">
        <v>143</v>
      </c>
      <c r="J148" t="s">
        <v>26</v>
      </c>
      <c r="K148">
        <v>2017</v>
      </c>
      <c r="L148" t="s">
        <v>77</v>
      </c>
      <c r="M148" t="s">
        <v>60</v>
      </c>
      <c r="N148" s="230"/>
      <c r="Y148" t="s">
        <v>1643</v>
      </c>
      <c r="AI148">
        <v>957556242</v>
      </c>
      <c r="AL148" s="230"/>
      <c r="AM148" s="230"/>
      <c r="AN148" s="230"/>
      <c r="AP148" t="s">
        <v>682</v>
      </c>
      <c r="AW148">
        <v>7240126720</v>
      </c>
    </row>
    <row r="149" spans="1:49" customFormat="1" ht="15" x14ac:dyDescent="0.25">
      <c r="A149">
        <v>426839</v>
      </c>
      <c r="B149" t="s">
        <v>1049</v>
      </c>
      <c r="C149" t="s">
        <v>249</v>
      </c>
      <c r="D149" t="s">
        <v>342</v>
      </c>
      <c r="E149" t="s">
        <v>79</v>
      </c>
      <c r="F149" s="148">
        <v>36163</v>
      </c>
      <c r="I149" t="s">
        <v>143</v>
      </c>
      <c r="N149" s="230"/>
      <c r="Y149" t="s">
        <v>1643</v>
      </c>
      <c r="AL149" s="230"/>
      <c r="AM149" s="230"/>
      <c r="AN149" s="230"/>
      <c r="AP149" t="s">
        <v>682</v>
      </c>
    </row>
    <row r="150" spans="1:49" customFormat="1" ht="15" x14ac:dyDescent="0.25">
      <c r="A150">
        <v>426847</v>
      </c>
      <c r="B150" t="s">
        <v>1050</v>
      </c>
      <c r="C150" t="s">
        <v>370</v>
      </c>
      <c r="D150" t="s">
        <v>379</v>
      </c>
      <c r="E150" t="s">
        <v>79</v>
      </c>
      <c r="F150" s="148">
        <v>34349</v>
      </c>
      <c r="I150" t="s">
        <v>143</v>
      </c>
      <c r="N150" s="230"/>
      <c r="Y150" t="s">
        <v>1643</v>
      </c>
      <c r="AL150" s="230"/>
      <c r="AM150" s="230"/>
      <c r="AN150" s="230"/>
    </row>
    <row r="151" spans="1:49" customFormat="1" ht="15" x14ac:dyDescent="0.25">
      <c r="A151">
        <v>426900</v>
      </c>
      <c r="B151" t="s">
        <v>1056</v>
      </c>
      <c r="C151" t="s">
        <v>1057</v>
      </c>
      <c r="D151" t="s">
        <v>408</v>
      </c>
      <c r="E151" t="s">
        <v>78</v>
      </c>
      <c r="F151" s="148">
        <v>35875</v>
      </c>
      <c r="G151" t="s">
        <v>556</v>
      </c>
      <c r="H151" t="s">
        <v>25</v>
      </c>
      <c r="I151" t="s">
        <v>143</v>
      </c>
      <c r="J151" t="s">
        <v>26</v>
      </c>
      <c r="K151">
        <v>2017</v>
      </c>
      <c r="L151" t="s">
        <v>40</v>
      </c>
      <c r="M151" t="s">
        <v>40</v>
      </c>
      <c r="N151" s="230"/>
      <c r="Y151" t="s">
        <v>1643</v>
      </c>
      <c r="AI151">
        <v>953554782</v>
      </c>
      <c r="AK151" t="s">
        <v>28</v>
      </c>
      <c r="AL151" s="230"/>
      <c r="AM151" s="230"/>
      <c r="AN151" s="230"/>
      <c r="AW151">
        <v>3360019106</v>
      </c>
    </row>
    <row r="152" spans="1:49" customFormat="1" ht="15" x14ac:dyDescent="0.25">
      <c r="A152">
        <v>427000</v>
      </c>
      <c r="B152" t="s">
        <v>1065</v>
      </c>
      <c r="C152" t="s">
        <v>655</v>
      </c>
      <c r="D152" t="s">
        <v>353</v>
      </c>
      <c r="E152" t="s">
        <v>79</v>
      </c>
      <c r="F152" s="148">
        <v>36892</v>
      </c>
      <c r="I152" t="s">
        <v>143</v>
      </c>
      <c r="N152" s="230"/>
      <c r="Y152" t="s">
        <v>1643</v>
      </c>
      <c r="AL152" s="230"/>
      <c r="AM152" s="230"/>
      <c r="AN152" s="230"/>
    </row>
    <row r="153" spans="1:49" customFormat="1" ht="15" x14ac:dyDescent="0.25">
      <c r="A153">
        <v>427171</v>
      </c>
      <c r="B153" t="s">
        <v>1081</v>
      </c>
      <c r="C153" t="s">
        <v>562</v>
      </c>
      <c r="D153" t="s">
        <v>280</v>
      </c>
      <c r="E153" t="s">
        <v>78</v>
      </c>
      <c r="F153" s="148">
        <v>34705</v>
      </c>
      <c r="G153" t="s">
        <v>28</v>
      </c>
      <c r="H153" t="s">
        <v>25</v>
      </c>
      <c r="I153" t="s">
        <v>143</v>
      </c>
      <c r="J153" t="s">
        <v>26</v>
      </c>
      <c r="K153">
        <v>2012</v>
      </c>
      <c r="L153" t="s">
        <v>28</v>
      </c>
      <c r="M153" t="s">
        <v>50</v>
      </c>
      <c r="N153" s="230"/>
      <c r="Y153" t="s">
        <v>1643</v>
      </c>
      <c r="AI153">
        <v>932178994</v>
      </c>
      <c r="AK153" t="s">
        <v>28</v>
      </c>
      <c r="AL153" s="230"/>
      <c r="AM153" s="230"/>
      <c r="AN153" s="230"/>
      <c r="AW153">
        <v>5180003011</v>
      </c>
    </row>
    <row r="154" spans="1:49" customFormat="1" ht="15" x14ac:dyDescent="0.25">
      <c r="A154">
        <v>427202</v>
      </c>
      <c r="B154" t="s">
        <v>1083</v>
      </c>
      <c r="C154" t="s">
        <v>296</v>
      </c>
      <c r="D154" t="s">
        <v>362</v>
      </c>
      <c r="E154" t="s">
        <v>79</v>
      </c>
      <c r="F154" s="148">
        <v>36602</v>
      </c>
      <c r="I154" t="s">
        <v>143</v>
      </c>
      <c r="N154" s="230"/>
      <c r="Y154" t="s">
        <v>1643</v>
      </c>
      <c r="AL154" s="230"/>
      <c r="AM154" s="230"/>
      <c r="AN154" s="230"/>
    </row>
    <row r="155" spans="1:49" customFormat="1" ht="15" x14ac:dyDescent="0.25">
      <c r="A155">
        <v>427210</v>
      </c>
      <c r="B155" t="s">
        <v>1086</v>
      </c>
      <c r="C155" t="s">
        <v>272</v>
      </c>
      <c r="D155" t="s">
        <v>602</v>
      </c>
      <c r="E155" t="s">
        <v>79</v>
      </c>
      <c r="F155" s="148">
        <v>29831</v>
      </c>
      <c r="I155" t="s">
        <v>143</v>
      </c>
      <c r="N155" s="230"/>
      <c r="Y155" t="s">
        <v>1643</v>
      </c>
      <c r="AL155" s="230"/>
      <c r="AM155" s="230"/>
      <c r="AN155" s="230"/>
    </row>
    <row r="156" spans="1:49" customFormat="1" ht="15" x14ac:dyDescent="0.25">
      <c r="A156">
        <v>427327</v>
      </c>
      <c r="B156" t="s">
        <v>1113</v>
      </c>
      <c r="C156" t="s">
        <v>752</v>
      </c>
      <c r="D156" t="s">
        <v>493</v>
      </c>
      <c r="E156" t="s">
        <v>79</v>
      </c>
      <c r="F156" s="148">
        <v>36911</v>
      </c>
      <c r="G156" t="s">
        <v>28</v>
      </c>
      <c r="H156" t="s">
        <v>25</v>
      </c>
      <c r="I156" t="s">
        <v>143</v>
      </c>
      <c r="J156" t="s">
        <v>26</v>
      </c>
      <c r="L156" t="s">
        <v>28</v>
      </c>
      <c r="M156" t="s">
        <v>28</v>
      </c>
      <c r="N156" s="230"/>
      <c r="Y156" t="s">
        <v>1643</v>
      </c>
      <c r="AG156" t="s">
        <v>1642</v>
      </c>
      <c r="AI156">
        <v>965386650</v>
      </c>
      <c r="AL156" s="230"/>
      <c r="AM156" s="230"/>
      <c r="AN156" s="230"/>
      <c r="AP156" t="s">
        <v>682</v>
      </c>
      <c r="AW156">
        <v>1010736144</v>
      </c>
    </row>
    <row r="157" spans="1:49" customFormat="1" ht="15" x14ac:dyDescent="0.25">
      <c r="A157">
        <v>427335</v>
      </c>
      <c r="B157" t="s">
        <v>1114</v>
      </c>
      <c r="C157" t="s">
        <v>441</v>
      </c>
      <c r="D157" t="s">
        <v>1115</v>
      </c>
      <c r="E157" t="s">
        <v>79</v>
      </c>
      <c r="F157" s="148">
        <v>36369</v>
      </c>
      <c r="I157" t="s">
        <v>143</v>
      </c>
      <c r="N157" s="230"/>
      <c r="Y157" t="s">
        <v>1643</v>
      </c>
      <c r="AL157" s="230"/>
      <c r="AM157" s="230"/>
      <c r="AN157" s="230"/>
    </row>
    <row r="158" spans="1:49" customFormat="1" ht="15" x14ac:dyDescent="0.25">
      <c r="A158">
        <v>427363</v>
      </c>
      <c r="B158" t="s">
        <v>1121</v>
      </c>
      <c r="C158" t="s">
        <v>381</v>
      </c>
      <c r="D158" t="s">
        <v>259</v>
      </c>
      <c r="E158" t="s">
        <v>79</v>
      </c>
      <c r="F158" s="148">
        <v>0</v>
      </c>
      <c r="I158" t="s">
        <v>143</v>
      </c>
      <c r="N158" s="230"/>
      <c r="Y158" t="s">
        <v>1643</v>
      </c>
      <c r="AL158" s="230"/>
      <c r="AM158" s="230"/>
      <c r="AN158" s="230"/>
      <c r="AP158" t="s">
        <v>681</v>
      </c>
      <c r="AQ158" t="s">
        <v>681</v>
      </c>
    </row>
    <row r="159" spans="1:49" customFormat="1" ht="15" x14ac:dyDescent="0.25">
      <c r="A159">
        <v>427385</v>
      </c>
      <c r="B159" t="s">
        <v>1126</v>
      </c>
      <c r="C159" t="s">
        <v>875</v>
      </c>
      <c r="D159" t="s">
        <v>489</v>
      </c>
      <c r="E159" t="s">
        <v>79</v>
      </c>
      <c r="F159" s="148">
        <v>36846</v>
      </c>
      <c r="G159" t="s">
        <v>385</v>
      </c>
      <c r="H159" t="s">
        <v>25</v>
      </c>
      <c r="I159" t="s">
        <v>143</v>
      </c>
      <c r="J159" t="s">
        <v>23</v>
      </c>
      <c r="K159">
        <v>2018</v>
      </c>
      <c r="L159" t="s">
        <v>73</v>
      </c>
      <c r="M159" t="s">
        <v>40</v>
      </c>
      <c r="N159" s="230"/>
      <c r="Y159" t="s">
        <v>1643</v>
      </c>
      <c r="AG159" t="s">
        <v>1642</v>
      </c>
      <c r="AI159">
        <v>981486021</v>
      </c>
      <c r="AL159" s="230"/>
      <c r="AM159" s="230"/>
      <c r="AN159" s="230"/>
      <c r="AP159" t="s">
        <v>682</v>
      </c>
      <c r="AW159">
        <v>3250093727</v>
      </c>
    </row>
    <row r="160" spans="1:49" customFormat="1" ht="15" x14ac:dyDescent="0.25">
      <c r="A160">
        <v>427408</v>
      </c>
      <c r="B160" t="s">
        <v>1128</v>
      </c>
      <c r="C160" t="s">
        <v>441</v>
      </c>
      <c r="D160" t="s">
        <v>259</v>
      </c>
      <c r="E160" t="s">
        <v>78</v>
      </c>
      <c r="F160" s="148">
        <v>36914</v>
      </c>
      <c r="G160" t="s">
        <v>1129</v>
      </c>
      <c r="H160" t="s">
        <v>25</v>
      </c>
      <c r="I160" t="s">
        <v>143</v>
      </c>
      <c r="J160" t="s">
        <v>23</v>
      </c>
      <c r="K160">
        <v>2018</v>
      </c>
      <c r="L160" t="s">
        <v>77</v>
      </c>
      <c r="N160" s="230"/>
      <c r="Y160" t="s">
        <v>1643</v>
      </c>
      <c r="AG160" t="s">
        <v>626</v>
      </c>
      <c r="AI160">
        <v>951516301</v>
      </c>
      <c r="AK160" t="s">
        <v>28</v>
      </c>
      <c r="AL160" s="230"/>
      <c r="AM160" s="230"/>
      <c r="AN160" s="230"/>
      <c r="AW160">
        <v>14040051148</v>
      </c>
    </row>
    <row r="161" spans="1:49" customFormat="1" ht="15" x14ac:dyDescent="0.25">
      <c r="A161">
        <v>427452</v>
      </c>
      <c r="B161" t="s">
        <v>1135</v>
      </c>
      <c r="C161" t="s">
        <v>1072</v>
      </c>
      <c r="D161" t="s">
        <v>292</v>
      </c>
      <c r="E161" t="s">
        <v>78</v>
      </c>
      <c r="F161" s="148">
        <v>35219</v>
      </c>
      <c r="I161" t="s">
        <v>143</v>
      </c>
      <c r="N161" s="230"/>
      <c r="Y161" t="s">
        <v>1643</v>
      </c>
      <c r="AL161" s="230"/>
      <c r="AM161" s="230"/>
      <c r="AN161" s="230"/>
    </row>
    <row r="162" spans="1:49" customFormat="1" ht="15" x14ac:dyDescent="0.25">
      <c r="A162">
        <v>427481</v>
      </c>
      <c r="B162" t="s">
        <v>1138</v>
      </c>
      <c r="C162" t="s">
        <v>429</v>
      </c>
      <c r="D162" t="s">
        <v>938</v>
      </c>
      <c r="E162" t="s">
        <v>78</v>
      </c>
      <c r="F162" s="148">
        <v>35684</v>
      </c>
      <c r="I162" t="s">
        <v>143</v>
      </c>
      <c r="N162" s="230"/>
      <c r="Y162" t="s">
        <v>1643</v>
      </c>
      <c r="AL162" s="230"/>
      <c r="AM162" s="230"/>
      <c r="AN162" s="230"/>
      <c r="AP162" t="s">
        <v>682</v>
      </c>
      <c r="AQ162" t="s">
        <v>681</v>
      </c>
    </row>
    <row r="163" spans="1:49" customFormat="1" ht="15" x14ac:dyDescent="0.25">
      <c r="A163">
        <v>427497</v>
      </c>
      <c r="B163" t="s">
        <v>1141</v>
      </c>
      <c r="C163" t="s">
        <v>256</v>
      </c>
      <c r="D163" t="s">
        <v>259</v>
      </c>
      <c r="E163" t="s">
        <v>79</v>
      </c>
      <c r="F163" s="148">
        <v>36704</v>
      </c>
      <c r="I163" t="s">
        <v>143</v>
      </c>
      <c r="N163" s="230"/>
      <c r="Y163" t="s">
        <v>1643</v>
      </c>
      <c r="AL163" s="230"/>
      <c r="AM163" s="230"/>
      <c r="AN163" s="230"/>
    </row>
    <row r="164" spans="1:49" customFormat="1" ht="15" x14ac:dyDescent="0.25">
      <c r="A164">
        <v>427539</v>
      </c>
      <c r="B164" t="s">
        <v>1147</v>
      </c>
      <c r="C164" t="s">
        <v>272</v>
      </c>
      <c r="D164" t="s">
        <v>395</v>
      </c>
      <c r="E164" t="s">
        <v>78</v>
      </c>
      <c r="F164" s="148">
        <v>36558</v>
      </c>
      <c r="I164" t="s">
        <v>143</v>
      </c>
      <c r="N164" s="230"/>
      <c r="Y164" t="s">
        <v>1643</v>
      </c>
      <c r="AL164" s="230"/>
      <c r="AM164" s="230"/>
      <c r="AN164" s="230"/>
    </row>
    <row r="165" spans="1:49" customFormat="1" ht="15" x14ac:dyDescent="0.25">
      <c r="A165">
        <v>427558</v>
      </c>
      <c r="B165" t="s">
        <v>1152</v>
      </c>
      <c r="C165" t="s">
        <v>244</v>
      </c>
      <c r="D165" t="s">
        <v>1153</v>
      </c>
      <c r="E165" t="s">
        <v>78</v>
      </c>
      <c r="F165" s="148">
        <v>35796</v>
      </c>
      <c r="I165" t="s">
        <v>143</v>
      </c>
      <c r="N165" s="230"/>
      <c r="Y165" t="s">
        <v>1643</v>
      </c>
      <c r="AL165" s="230"/>
      <c r="AM165" s="230"/>
      <c r="AN165" s="230"/>
    </row>
    <row r="166" spans="1:49" customFormat="1" ht="15" x14ac:dyDescent="0.25">
      <c r="A166">
        <v>427570</v>
      </c>
      <c r="B166" t="s">
        <v>1154</v>
      </c>
      <c r="C166" t="s">
        <v>321</v>
      </c>
      <c r="D166" t="s">
        <v>270</v>
      </c>
      <c r="E166" t="s">
        <v>78</v>
      </c>
      <c r="F166" s="148">
        <v>36553</v>
      </c>
      <c r="I166" t="s">
        <v>143</v>
      </c>
      <c r="N166" s="230"/>
      <c r="Y166" t="s">
        <v>1643</v>
      </c>
      <c r="AL166" s="230"/>
      <c r="AM166" s="230"/>
      <c r="AN166" s="230"/>
      <c r="AP166" t="s">
        <v>681</v>
      </c>
      <c r="AQ166" t="s">
        <v>681</v>
      </c>
    </row>
    <row r="167" spans="1:49" customFormat="1" ht="15" x14ac:dyDescent="0.25">
      <c r="A167">
        <v>427578</v>
      </c>
      <c r="B167" t="s">
        <v>1158</v>
      </c>
      <c r="C167" t="s">
        <v>811</v>
      </c>
      <c r="D167" t="s">
        <v>292</v>
      </c>
      <c r="E167" t="s">
        <v>78</v>
      </c>
      <c r="F167" s="148">
        <v>36438</v>
      </c>
      <c r="I167" t="s">
        <v>143</v>
      </c>
      <c r="N167" s="230"/>
      <c r="Y167" t="s">
        <v>1643</v>
      </c>
      <c r="AL167" s="230"/>
      <c r="AM167" s="230"/>
      <c r="AN167" s="230"/>
      <c r="AP167" t="s">
        <v>682</v>
      </c>
    </row>
    <row r="168" spans="1:49" customFormat="1" ht="15" x14ac:dyDescent="0.25">
      <c r="A168">
        <v>427583</v>
      </c>
      <c r="B168" t="s">
        <v>1160</v>
      </c>
      <c r="C168" t="s">
        <v>345</v>
      </c>
      <c r="D168" t="s">
        <v>292</v>
      </c>
      <c r="E168" t="s">
        <v>78</v>
      </c>
      <c r="F168" s="148">
        <v>36538</v>
      </c>
      <c r="I168" t="s">
        <v>143</v>
      </c>
      <c r="N168" s="230"/>
      <c r="Y168" t="s">
        <v>1643</v>
      </c>
      <c r="AL168" s="230"/>
      <c r="AM168" s="230"/>
      <c r="AN168" s="230"/>
    </row>
    <row r="169" spans="1:49" customFormat="1" ht="15" x14ac:dyDescent="0.25">
      <c r="A169">
        <v>427596</v>
      </c>
      <c r="B169" t="s">
        <v>1163</v>
      </c>
      <c r="C169" t="s">
        <v>467</v>
      </c>
      <c r="D169" t="s">
        <v>582</v>
      </c>
      <c r="E169" t="s">
        <v>78</v>
      </c>
      <c r="F169" s="148">
        <v>36748</v>
      </c>
      <c r="G169" t="s">
        <v>28</v>
      </c>
      <c r="H169" t="s">
        <v>25</v>
      </c>
      <c r="I169" t="s">
        <v>143</v>
      </c>
      <c r="J169" t="s">
        <v>26</v>
      </c>
      <c r="K169">
        <v>2018</v>
      </c>
      <c r="L169" t="s">
        <v>77</v>
      </c>
      <c r="N169" s="230"/>
      <c r="Y169" t="s">
        <v>1643</v>
      </c>
      <c r="AL169" s="230"/>
      <c r="AM169" s="230"/>
      <c r="AN169" s="230"/>
    </row>
    <row r="170" spans="1:49" customFormat="1" ht="15" x14ac:dyDescent="0.25">
      <c r="A170">
        <v>427621</v>
      </c>
      <c r="B170" t="s">
        <v>678</v>
      </c>
      <c r="C170" t="s">
        <v>444</v>
      </c>
      <c r="D170" t="s">
        <v>735</v>
      </c>
      <c r="E170" t="s">
        <v>78</v>
      </c>
      <c r="F170" s="148">
        <v>34559</v>
      </c>
      <c r="I170" t="s">
        <v>143</v>
      </c>
      <c r="N170" s="230"/>
      <c r="Y170" t="s">
        <v>1643</v>
      </c>
      <c r="AL170" s="230"/>
      <c r="AM170" s="230"/>
      <c r="AN170" s="230"/>
      <c r="AP170" t="s">
        <v>681</v>
      </c>
      <c r="AQ170" t="s">
        <v>681</v>
      </c>
    </row>
    <row r="171" spans="1:49" customFormat="1" ht="15" x14ac:dyDescent="0.25">
      <c r="A171">
        <v>427622</v>
      </c>
      <c r="B171" t="s">
        <v>1166</v>
      </c>
      <c r="C171" t="s">
        <v>463</v>
      </c>
      <c r="D171" t="s">
        <v>299</v>
      </c>
      <c r="E171" t="s">
        <v>78</v>
      </c>
      <c r="F171" s="148">
        <v>35730</v>
      </c>
      <c r="G171" t="s">
        <v>28</v>
      </c>
      <c r="H171" t="s">
        <v>25</v>
      </c>
      <c r="I171" t="s">
        <v>143</v>
      </c>
      <c r="J171" t="s">
        <v>26</v>
      </c>
      <c r="K171">
        <v>2018</v>
      </c>
      <c r="L171" t="s">
        <v>40</v>
      </c>
      <c r="M171" t="s">
        <v>40</v>
      </c>
      <c r="N171" s="230"/>
      <c r="Y171" t="s">
        <v>1643</v>
      </c>
      <c r="AG171" t="s">
        <v>267</v>
      </c>
      <c r="AI171">
        <v>971280743</v>
      </c>
      <c r="AK171" t="s">
        <v>344</v>
      </c>
      <c r="AL171" s="230"/>
      <c r="AM171" s="230"/>
      <c r="AN171" s="230"/>
      <c r="AW171">
        <v>3030040248</v>
      </c>
    </row>
    <row r="172" spans="1:49" customFormat="1" ht="15" x14ac:dyDescent="0.25">
      <c r="A172">
        <v>427633</v>
      </c>
      <c r="B172" t="s">
        <v>1167</v>
      </c>
      <c r="C172" t="s">
        <v>1168</v>
      </c>
      <c r="D172" t="s">
        <v>360</v>
      </c>
      <c r="E172" t="s">
        <v>79</v>
      </c>
      <c r="F172" s="148">
        <v>36897</v>
      </c>
      <c r="I172" t="s">
        <v>143</v>
      </c>
      <c r="N172" s="230"/>
      <c r="Y172" t="s">
        <v>1643</v>
      </c>
      <c r="AL172" s="230"/>
      <c r="AM172" s="230"/>
      <c r="AN172" s="230"/>
      <c r="AP172" t="s">
        <v>681</v>
      </c>
      <c r="AQ172" t="s">
        <v>681</v>
      </c>
    </row>
    <row r="173" spans="1:49" customFormat="1" ht="15" x14ac:dyDescent="0.25">
      <c r="A173">
        <v>427637</v>
      </c>
      <c r="B173" t="s">
        <v>1169</v>
      </c>
      <c r="C173" t="s">
        <v>298</v>
      </c>
      <c r="D173" t="s">
        <v>264</v>
      </c>
      <c r="E173" t="s">
        <v>79</v>
      </c>
      <c r="F173" s="148">
        <v>35648</v>
      </c>
      <c r="I173" t="s">
        <v>143</v>
      </c>
      <c r="N173" s="230"/>
      <c r="Y173" t="s">
        <v>1643</v>
      </c>
      <c r="AL173" s="230"/>
      <c r="AM173" s="230"/>
      <c r="AN173" s="230"/>
    </row>
    <row r="174" spans="1:49" customFormat="1" ht="15" x14ac:dyDescent="0.25">
      <c r="A174">
        <v>427648</v>
      </c>
      <c r="B174" t="s">
        <v>1172</v>
      </c>
      <c r="C174" t="s">
        <v>328</v>
      </c>
      <c r="D174" t="s">
        <v>365</v>
      </c>
      <c r="E174" t="s">
        <v>78</v>
      </c>
      <c r="F174" s="148">
        <v>31326</v>
      </c>
      <c r="I174" t="s">
        <v>143</v>
      </c>
      <c r="N174" s="230"/>
      <c r="Y174" t="s">
        <v>1643</v>
      </c>
      <c r="AL174" s="230"/>
      <c r="AM174" s="230"/>
      <c r="AN174" s="230"/>
      <c r="AO174" t="s">
        <v>681</v>
      </c>
      <c r="AP174" t="s">
        <v>681</v>
      </c>
      <c r="AQ174" t="s">
        <v>681</v>
      </c>
    </row>
    <row r="175" spans="1:49" customFormat="1" ht="15" x14ac:dyDescent="0.25">
      <c r="A175">
        <v>427668</v>
      </c>
      <c r="B175" t="s">
        <v>1175</v>
      </c>
      <c r="C175" t="s">
        <v>521</v>
      </c>
      <c r="D175" t="s">
        <v>274</v>
      </c>
      <c r="E175" t="s">
        <v>79</v>
      </c>
      <c r="F175" s="148">
        <v>33244</v>
      </c>
      <c r="I175" t="s">
        <v>143</v>
      </c>
      <c r="N175" s="230"/>
      <c r="Y175" t="s">
        <v>1643</v>
      </c>
      <c r="AL175" s="230"/>
      <c r="AM175" s="230"/>
      <c r="AN175" s="230"/>
    </row>
    <row r="176" spans="1:49" customFormat="1" ht="15" x14ac:dyDescent="0.25">
      <c r="A176">
        <v>427686</v>
      </c>
      <c r="B176" t="s">
        <v>1176</v>
      </c>
      <c r="C176" t="s">
        <v>628</v>
      </c>
      <c r="D176" t="s">
        <v>253</v>
      </c>
      <c r="E176" t="s">
        <v>79</v>
      </c>
      <c r="F176" s="148">
        <v>36046</v>
      </c>
      <c r="I176" t="s">
        <v>143</v>
      </c>
      <c r="N176" s="230"/>
      <c r="Y176" t="s">
        <v>1643</v>
      </c>
      <c r="AL176" s="230"/>
      <c r="AM176" s="230"/>
      <c r="AN176" s="230"/>
    </row>
    <row r="177" spans="1:49" customFormat="1" ht="15" x14ac:dyDescent="0.25">
      <c r="A177">
        <v>427703</v>
      </c>
      <c r="B177" t="s">
        <v>1177</v>
      </c>
      <c r="C177" t="s">
        <v>815</v>
      </c>
      <c r="D177" t="s">
        <v>304</v>
      </c>
      <c r="E177" t="s">
        <v>79</v>
      </c>
      <c r="F177" s="148">
        <v>35400</v>
      </c>
      <c r="I177" t="s">
        <v>143</v>
      </c>
      <c r="N177" s="230"/>
      <c r="Y177" t="s">
        <v>1643</v>
      </c>
      <c r="AL177" s="230"/>
      <c r="AM177" s="230"/>
      <c r="AN177" s="230"/>
    </row>
    <row r="178" spans="1:49" customFormat="1" ht="15" x14ac:dyDescent="0.25">
      <c r="A178">
        <v>427778</v>
      </c>
      <c r="B178" t="s">
        <v>1203</v>
      </c>
      <c r="C178" t="s">
        <v>595</v>
      </c>
      <c r="D178" t="s">
        <v>1204</v>
      </c>
      <c r="E178" t="s">
        <v>79</v>
      </c>
      <c r="F178" s="148">
        <v>31787</v>
      </c>
      <c r="I178" t="s">
        <v>143</v>
      </c>
      <c r="N178" s="230"/>
      <c r="Y178" t="s">
        <v>1643</v>
      </c>
      <c r="AL178" s="230"/>
      <c r="AM178" s="230"/>
      <c r="AN178" s="230"/>
    </row>
    <row r="179" spans="1:49" customFormat="1" ht="15" x14ac:dyDescent="0.25">
      <c r="A179">
        <v>427998</v>
      </c>
      <c r="B179" t="s">
        <v>1264</v>
      </c>
      <c r="C179" t="s">
        <v>296</v>
      </c>
      <c r="D179" t="s">
        <v>261</v>
      </c>
      <c r="E179" t="s">
        <v>79</v>
      </c>
      <c r="F179" s="148">
        <v>30289</v>
      </c>
      <c r="I179" t="s">
        <v>143</v>
      </c>
      <c r="N179" s="230"/>
      <c r="Y179" t="s">
        <v>1643</v>
      </c>
      <c r="AL179" s="230"/>
      <c r="AM179" s="230"/>
      <c r="AN179" s="230"/>
    </row>
    <row r="180" spans="1:49" customFormat="1" ht="15" x14ac:dyDescent="0.25">
      <c r="A180">
        <v>406772</v>
      </c>
      <c r="B180" t="s">
        <v>1646</v>
      </c>
      <c r="C180" t="s">
        <v>770</v>
      </c>
      <c r="D180" t="s">
        <v>731</v>
      </c>
      <c r="E180" t="s">
        <v>78</v>
      </c>
      <c r="F180" s="148" t="s">
        <v>682</v>
      </c>
      <c r="G180" t="s">
        <v>682</v>
      </c>
      <c r="I180" t="s">
        <v>143</v>
      </c>
      <c r="N180" s="230"/>
      <c r="O180">
        <v>989</v>
      </c>
      <c r="P180" s="148">
        <v>45768</v>
      </c>
      <c r="Q180">
        <v>150000</v>
      </c>
      <c r="Y180" t="s">
        <v>684</v>
      </c>
      <c r="AL180" s="230"/>
      <c r="AM180" s="230"/>
      <c r="AN180" s="230"/>
    </row>
    <row r="181" spans="1:49" customFormat="1" ht="15" x14ac:dyDescent="0.25">
      <c r="A181">
        <v>418187</v>
      </c>
      <c r="B181" t="s">
        <v>1619</v>
      </c>
      <c r="C181" t="s">
        <v>863</v>
      </c>
      <c r="D181" t="s">
        <v>1620</v>
      </c>
      <c r="E181" t="s">
        <v>79</v>
      </c>
      <c r="F181" s="148">
        <v>0</v>
      </c>
      <c r="I181" t="s">
        <v>143</v>
      </c>
      <c r="N181" s="230"/>
      <c r="Y181" t="s">
        <v>684</v>
      </c>
      <c r="AL181" s="230"/>
      <c r="AM181" s="230"/>
      <c r="AN181" s="230"/>
    </row>
    <row r="182" spans="1:49" customFormat="1" ht="15" x14ac:dyDescent="0.25">
      <c r="A182">
        <v>419676</v>
      </c>
      <c r="B182" t="s">
        <v>789</v>
      </c>
      <c r="C182" t="s">
        <v>790</v>
      </c>
      <c r="D182" t="s">
        <v>791</v>
      </c>
      <c r="E182" t="s">
        <v>79</v>
      </c>
      <c r="F182" s="148">
        <v>35065</v>
      </c>
      <c r="G182" t="s">
        <v>28</v>
      </c>
      <c r="H182" t="s">
        <v>25</v>
      </c>
      <c r="I182" t="s">
        <v>143</v>
      </c>
      <c r="J182" t="s">
        <v>23</v>
      </c>
      <c r="K182">
        <v>2013</v>
      </c>
      <c r="L182" t="s">
        <v>28</v>
      </c>
      <c r="N182" s="230"/>
      <c r="Y182" t="s">
        <v>684</v>
      </c>
      <c r="AG182" t="s">
        <v>1642</v>
      </c>
      <c r="AL182" s="230"/>
      <c r="AM182" s="230"/>
      <c r="AN182" s="230"/>
    </row>
    <row r="183" spans="1:49" customFormat="1" ht="15" x14ac:dyDescent="0.25">
      <c r="A183">
        <v>421281</v>
      </c>
      <c r="B183" t="s">
        <v>1678</v>
      </c>
      <c r="C183" t="s">
        <v>1120</v>
      </c>
      <c r="D183" t="s">
        <v>286</v>
      </c>
      <c r="E183" t="s">
        <v>79</v>
      </c>
      <c r="F183" s="148">
        <v>32643</v>
      </c>
      <c r="G183" t="s">
        <v>391</v>
      </c>
      <c r="H183" t="s">
        <v>25</v>
      </c>
      <c r="I183" t="s">
        <v>143</v>
      </c>
      <c r="J183" t="s">
        <v>26</v>
      </c>
      <c r="K183">
        <v>2007</v>
      </c>
      <c r="L183" t="s">
        <v>28</v>
      </c>
      <c r="M183" t="s">
        <v>28</v>
      </c>
      <c r="N183" s="230"/>
      <c r="O183">
        <v>812</v>
      </c>
      <c r="P183" s="148">
        <v>45755</v>
      </c>
      <c r="Q183">
        <v>100000</v>
      </c>
      <c r="Y183" t="s">
        <v>684</v>
      </c>
      <c r="AG183" t="s">
        <v>1642</v>
      </c>
      <c r="AI183">
        <v>935257296</v>
      </c>
      <c r="AK183" t="s">
        <v>1679</v>
      </c>
      <c r="AL183" s="230"/>
      <c r="AM183" s="230"/>
      <c r="AN183" s="230"/>
      <c r="AW183">
        <v>1020092762</v>
      </c>
    </row>
    <row r="184" spans="1:49" customFormat="1" ht="15" x14ac:dyDescent="0.25">
      <c r="A184">
        <v>422624</v>
      </c>
      <c r="B184" t="s">
        <v>842</v>
      </c>
      <c r="C184" t="s">
        <v>294</v>
      </c>
      <c r="D184" t="s">
        <v>742</v>
      </c>
      <c r="E184" t="s">
        <v>79</v>
      </c>
      <c r="F184" s="148">
        <v>32295</v>
      </c>
      <c r="G184" t="s">
        <v>843</v>
      </c>
      <c r="H184" t="s">
        <v>25</v>
      </c>
      <c r="I184" t="s">
        <v>143</v>
      </c>
      <c r="J184" t="s">
        <v>23</v>
      </c>
      <c r="K184">
        <v>2005</v>
      </c>
      <c r="L184" t="s">
        <v>28</v>
      </c>
      <c r="M184" t="s">
        <v>28</v>
      </c>
      <c r="N184" s="230"/>
      <c r="Y184" t="s">
        <v>684</v>
      </c>
      <c r="AG184" t="s">
        <v>1642</v>
      </c>
      <c r="AI184">
        <v>967673992</v>
      </c>
      <c r="AK184" t="s">
        <v>28</v>
      </c>
      <c r="AL184" s="230"/>
      <c r="AM184" s="230"/>
      <c r="AN184" s="230"/>
      <c r="AW184">
        <v>1010272944</v>
      </c>
    </row>
    <row r="185" spans="1:49" customFormat="1" ht="15" x14ac:dyDescent="0.25">
      <c r="A185">
        <v>423150</v>
      </c>
      <c r="B185" t="s">
        <v>1686</v>
      </c>
      <c r="C185" t="s">
        <v>1420</v>
      </c>
      <c r="D185" t="s">
        <v>245</v>
      </c>
      <c r="E185" t="s">
        <v>79</v>
      </c>
      <c r="F185" s="148">
        <v>34942</v>
      </c>
      <c r="G185" t="s">
        <v>28</v>
      </c>
      <c r="H185" t="s">
        <v>25</v>
      </c>
      <c r="I185" t="s">
        <v>143</v>
      </c>
      <c r="J185" t="s">
        <v>26</v>
      </c>
      <c r="K185">
        <v>2013</v>
      </c>
      <c r="L185" t="s">
        <v>40</v>
      </c>
      <c r="M185" t="s">
        <v>28</v>
      </c>
      <c r="N185" s="230"/>
      <c r="Y185" t="s">
        <v>684</v>
      </c>
      <c r="AG185" t="s">
        <v>1642</v>
      </c>
      <c r="AI185">
        <v>988859120</v>
      </c>
      <c r="AK185" t="s">
        <v>755</v>
      </c>
      <c r="AL185" s="230"/>
      <c r="AM185" s="230"/>
      <c r="AN185" s="230"/>
      <c r="AW185">
        <v>1010141072</v>
      </c>
    </row>
    <row r="186" spans="1:49" customFormat="1" ht="15" x14ac:dyDescent="0.25">
      <c r="A186">
        <v>424432</v>
      </c>
      <c r="B186" t="s">
        <v>1623</v>
      </c>
      <c r="C186" t="s">
        <v>319</v>
      </c>
      <c r="D186" t="s">
        <v>377</v>
      </c>
      <c r="E186" t="s">
        <v>78</v>
      </c>
      <c r="F186" s="148">
        <v>35796</v>
      </c>
      <c r="I186" t="s">
        <v>143</v>
      </c>
      <c r="N186" s="230"/>
      <c r="Y186" t="s">
        <v>684</v>
      </c>
      <c r="AL186" s="230"/>
      <c r="AM186" s="230"/>
      <c r="AN186" s="230"/>
    </row>
    <row r="187" spans="1:49" customFormat="1" ht="15" x14ac:dyDescent="0.25">
      <c r="A187">
        <v>425220</v>
      </c>
      <c r="B187" t="s">
        <v>915</v>
      </c>
      <c r="C187" t="s">
        <v>256</v>
      </c>
      <c r="D187" t="s">
        <v>916</v>
      </c>
      <c r="E187" t="s">
        <v>78</v>
      </c>
      <c r="F187" s="148">
        <v>34594</v>
      </c>
      <c r="G187" t="s">
        <v>28</v>
      </c>
      <c r="H187" t="s">
        <v>25</v>
      </c>
      <c r="I187" t="s">
        <v>143</v>
      </c>
      <c r="J187" t="s">
        <v>26</v>
      </c>
      <c r="K187">
        <v>2012</v>
      </c>
      <c r="L187" t="s">
        <v>77</v>
      </c>
      <c r="N187" s="230"/>
      <c r="Y187" t="s">
        <v>684</v>
      </c>
      <c r="AI187">
        <v>992921977</v>
      </c>
      <c r="AK187" t="s">
        <v>28</v>
      </c>
      <c r="AL187" s="230"/>
      <c r="AM187" s="230"/>
      <c r="AN187" s="230"/>
      <c r="AW187">
        <v>14050041962</v>
      </c>
    </row>
    <row r="188" spans="1:49" customFormat="1" ht="15" x14ac:dyDescent="0.25">
      <c r="A188">
        <v>411914</v>
      </c>
      <c r="B188" t="s">
        <v>746</v>
      </c>
      <c r="C188" t="s">
        <v>268</v>
      </c>
      <c r="D188" t="s">
        <v>747</v>
      </c>
      <c r="E188" t="s">
        <v>78</v>
      </c>
      <c r="F188" s="148">
        <v>0</v>
      </c>
      <c r="I188" t="s">
        <v>143</v>
      </c>
      <c r="N188" s="230"/>
      <c r="Y188" t="s">
        <v>685</v>
      </c>
      <c r="AL188" s="230"/>
      <c r="AM188" s="230"/>
      <c r="AN188" s="230"/>
      <c r="AP188" t="s">
        <v>682</v>
      </c>
      <c r="AQ188" t="s">
        <v>681</v>
      </c>
    </row>
    <row r="189" spans="1:49" customFormat="1" ht="15" x14ac:dyDescent="0.25">
      <c r="A189">
        <v>418783</v>
      </c>
      <c r="B189" t="s">
        <v>777</v>
      </c>
      <c r="C189" t="s">
        <v>482</v>
      </c>
      <c r="D189" t="s">
        <v>292</v>
      </c>
      <c r="E189" t="s">
        <v>78</v>
      </c>
      <c r="F189" s="148">
        <v>34455</v>
      </c>
      <c r="G189" t="s">
        <v>464</v>
      </c>
      <c r="H189" t="s">
        <v>29</v>
      </c>
      <c r="I189" t="s">
        <v>143</v>
      </c>
      <c r="J189" t="s">
        <v>26</v>
      </c>
      <c r="K189">
        <v>2012</v>
      </c>
      <c r="L189" t="s">
        <v>77</v>
      </c>
      <c r="M189" t="s">
        <v>657</v>
      </c>
      <c r="N189" s="230"/>
      <c r="Y189" t="s">
        <v>685</v>
      </c>
      <c r="AI189">
        <v>935892434</v>
      </c>
      <c r="AL189" s="230"/>
      <c r="AM189" s="230"/>
      <c r="AN189" s="230"/>
    </row>
    <row r="190" spans="1:49" customFormat="1" ht="15" x14ac:dyDescent="0.25">
      <c r="A190">
        <v>419084</v>
      </c>
      <c r="B190" t="s">
        <v>779</v>
      </c>
      <c r="C190" t="s">
        <v>445</v>
      </c>
      <c r="D190" t="s">
        <v>315</v>
      </c>
      <c r="E190" t="s">
        <v>79</v>
      </c>
      <c r="F190" s="148">
        <v>35073</v>
      </c>
      <c r="G190" t="s">
        <v>780</v>
      </c>
      <c r="H190" t="s">
        <v>25</v>
      </c>
      <c r="I190" t="s">
        <v>143</v>
      </c>
      <c r="J190" t="s">
        <v>23</v>
      </c>
      <c r="K190">
        <v>2013</v>
      </c>
      <c r="L190" t="s">
        <v>40</v>
      </c>
      <c r="M190" t="s">
        <v>40</v>
      </c>
      <c r="N190" s="230"/>
      <c r="O190">
        <v>775</v>
      </c>
      <c r="P190" s="148">
        <v>45729</v>
      </c>
      <c r="Q190">
        <v>100000</v>
      </c>
      <c r="Y190" t="s">
        <v>685</v>
      </c>
      <c r="AG190" t="s">
        <v>1642</v>
      </c>
      <c r="AI190">
        <v>997192218</v>
      </c>
      <c r="AK190" t="s">
        <v>1673</v>
      </c>
      <c r="AL190" s="230"/>
      <c r="AM190" s="230"/>
      <c r="AN190" s="230"/>
      <c r="AW190">
        <v>3200033993</v>
      </c>
    </row>
    <row r="191" spans="1:49" customFormat="1" ht="15" x14ac:dyDescent="0.25">
      <c r="A191">
        <v>419597</v>
      </c>
      <c r="B191" t="s">
        <v>1621</v>
      </c>
      <c r="C191" t="s">
        <v>818</v>
      </c>
      <c r="D191" t="s">
        <v>881</v>
      </c>
      <c r="E191" t="s">
        <v>79</v>
      </c>
      <c r="F191" s="148">
        <v>0</v>
      </c>
      <c r="I191" t="s">
        <v>143</v>
      </c>
      <c r="N191" s="230"/>
      <c r="Y191" t="s">
        <v>685</v>
      </c>
      <c r="AL191" s="230"/>
      <c r="AM191" s="230"/>
      <c r="AN191" s="230"/>
      <c r="AQ191" t="s">
        <v>681</v>
      </c>
    </row>
    <row r="192" spans="1:49" customFormat="1" ht="15" x14ac:dyDescent="0.25">
      <c r="A192">
        <v>419922</v>
      </c>
      <c r="B192" t="s">
        <v>799</v>
      </c>
      <c r="C192" t="s">
        <v>1675</v>
      </c>
      <c r="D192" t="s">
        <v>568</v>
      </c>
      <c r="E192" t="s">
        <v>78</v>
      </c>
      <c r="F192" s="148">
        <v>35431</v>
      </c>
      <c r="I192" t="s">
        <v>143</v>
      </c>
      <c r="N192" s="230"/>
      <c r="Y192" t="s">
        <v>685</v>
      </c>
      <c r="AL192" s="230"/>
      <c r="AM192" s="230"/>
      <c r="AN192" s="230"/>
      <c r="AP192" t="s">
        <v>681</v>
      </c>
      <c r="AQ192" t="s">
        <v>681</v>
      </c>
    </row>
    <row r="193" spans="1:49" customFormat="1" ht="15" x14ac:dyDescent="0.25">
      <c r="A193">
        <v>420512</v>
      </c>
      <c r="B193" t="s">
        <v>807</v>
      </c>
      <c r="C193" t="s">
        <v>455</v>
      </c>
      <c r="D193" t="s">
        <v>808</v>
      </c>
      <c r="E193" t="s">
        <v>78</v>
      </c>
      <c r="F193" s="148">
        <v>26074</v>
      </c>
      <c r="G193" t="s">
        <v>809</v>
      </c>
      <c r="H193" t="s">
        <v>25</v>
      </c>
      <c r="I193" t="s">
        <v>143</v>
      </c>
      <c r="L193" t="s">
        <v>28</v>
      </c>
      <c r="M193" t="s">
        <v>40</v>
      </c>
      <c r="N193" s="230"/>
      <c r="Y193" t="s">
        <v>685</v>
      </c>
      <c r="AL193" s="230"/>
      <c r="AM193" s="230"/>
      <c r="AN193" s="230"/>
      <c r="AW193">
        <v>3120019059</v>
      </c>
    </row>
    <row r="194" spans="1:49" customFormat="1" ht="15" x14ac:dyDescent="0.25">
      <c r="A194">
        <v>422056</v>
      </c>
      <c r="B194" t="s">
        <v>824</v>
      </c>
      <c r="C194" t="s">
        <v>241</v>
      </c>
      <c r="D194" t="s">
        <v>825</v>
      </c>
      <c r="E194" t="s">
        <v>78</v>
      </c>
      <c r="F194" s="148">
        <v>35796</v>
      </c>
      <c r="I194" t="s">
        <v>143</v>
      </c>
      <c r="N194" s="230"/>
      <c r="Y194" t="s">
        <v>685</v>
      </c>
      <c r="AL194" s="230"/>
      <c r="AM194" s="230"/>
      <c r="AN194" s="230"/>
      <c r="AP194" t="s">
        <v>681</v>
      </c>
      <c r="AQ194" t="s">
        <v>681</v>
      </c>
    </row>
    <row r="195" spans="1:49" customFormat="1" ht="15" x14ac:dyDescent="0.25">
      <c r="A195">
        <v>422375</v>
      </c>
      <c r="B195" t="s">
        <v>835</v>
      </c>
      <c r="C195" t="s">
        <v>836</v>
      </c>
      <c r="D195" t="s">
        <v>248</v>
      </c>
      <c r="E195" t="s">
        <v>79</v>
      </c>
      <c r="F195" s="148">
        <v>35680</v>
      </c>
      <c r="G195" t="s">
        <v>884</v>
      </c>
      <c r="H195" t="s">
        <v>25</v>
      </c>
      <c r="I195" t="s">
        <v>143</v>
      </c>
      <c r="J195" t="s">
        <v>26</v>
      </c>
      <c r="K195">
        <v>2016</v>
      </c>
      <c r="L195" t="s">
        <v>28</v>
      </c>
      <c r="N195" s="230"/>
      <c r="Y195" t="s">
        <v>685</v>
      </c>
      <c r="AG195" t="s">
        <v>1642</v>
      </c>
      <c r="AI195">
        <v>938018498</v>
      </c>
      <c r="AK195" t="s">
        <v>75</v>
      </c>
      <c r="AL195" s="230"/>
      <c r="AM195" s="230"/>
      <c r="AN195" s="230"/>
      <c r="AW195">
        <v>13090012843</v>
      </c>
    </row>
    <row r="196" spans="1:49" customFormat="1" ht="15" x14ac:dyDescent="0.25">
      <c r="A196">
        <v>424253</v>
      </c>
      <c r="B196" t="s">
        <v>1622</v>
      </c>
      <c r="C196" t="s">
        <v>341</v>
      </c>
      <c r="D196" t="s">
        <v>606</v>
      </c>
      <c r="E196" t="s">
        <v>79</v>
      </c>
      <c r="F196" s="148">
        <v>35704</v>
      </c>
      <c r="I196" t="s">
        <v>143</v>
      </c>
      <c r="N196" s="230"/>
      <c r="Y196" t="s">
        <v>685</v>
      </c>
      <c r="AL196" s="230"/>
      <c r="AM196" s="230"/>
      <c r="AN196" s="230"/>
    </row>
    <row r="197" spans="1:49" customFormat="1" ht="15" x14ac:dyDescent="0.25">
      <c r="A197">
        <v>424771</v>
      </c>
      <c r="B197" t="s">
        <v>902</v>
      </c>
      <c r="C197" t="s">
        <v>335</v>
      </c>
      <c r="D197" t="s">
        <v>487</v>
      </c>
      <c r="E197" t="s">
        <v>79</v>
      </c>
      <c r="F197" s="148">
        <v>35813</v>
      </c>
      <c r="G197" t="s">
        <v>396</v>
      </c>
      <c r="H197" t="s">
        <v>25</v>
      </c>
      <c r="I197" t="s">
        <v>143</v>
      </c>
      <c r="J197" t="s">
        <v>23</v>
      </c>
      <c r="K197">
        <v>2016</v>
      </c>
      <c r="L197" t="s">
        <v>28</v>
      </c>
      <c r="M197" t="s">
        <v>40</v>
      </c>
      <c r="N197" s="230"/>
      <c r="Y197" t="s">
        <v>685</v>
      </c>
      <c r="AG197" t="s">
        <v>1642</v>
      </c>
      <c r="AI197">
        <v>938073904</v>
      </c>
      <c r="AK197" t="s">
        <v>1691</v>
      </c>
      <c r="AL197" s="230"/>
      <c r="AM197" s="230"/>
      <c r="AN197" s="230"/>
      <c r="AW197">
        <v>3090025592</v>
      </c>
    </row>
    <row r="198" spans="1:49" customFormat="1" ht="15" x14ac:dyDescent="0.25">
      <c r="A198">
        <v>424898</v>
      </c>
      <c r="B198" t="s">
        <v>910</v>
      </c>
      <c r="C198" t="s">
        <v>463</v>
      </c>
      <c r="D198" t="s">
        <v>415</v>
      </c>
      <c r="E198" t="s">
        <v>79</v>
      </c>
      <c r="F198" s="148">
        <v>31741</v>
      </c>
      <c r="I198" t="s">
        <v>143</v>
      </c>
      <c r="N198" s="230"/>
      <c r="Y198" t="s">
        <v>685</v>
      </c>
      <c r="AL198" s="230"/>
      <c r="AM198" s="230"/>
      <c r="AN198" s="230"/>
    </row>
    <row r="199" spans="1:49" customFormat="1" ht="15" x14ac:dyDescent="0.25">
      <c r="A199">
        <v>424975</v>
      </c>
      <c r="B199" t="s">
        <v>912</v>
      </c>
      <c r="C199" t="s">
        <v>370</v>
      </c>
      <c r="D199" t="s">
        <v>270</v>
      </c>
      <c r="E199" t="s">
        <v>79</v>
      </c>
      <c r="F199" s="148">
        <v>35261</v>
      </c>
      <c r="G199" t="s">
        <v>40</v>
      </c>
      <c r="H199" t="s">
        <v>25</v>
      </c>
      <c r="I199" t="s">
        <v>143</v>
      </c>
      <c r="J199" t="s">
        <v>23</v>
      </c>
      <c r="K199">
        <v>2014</v>
      </c>
      <c r="L199" t="s">
        <v>77</v>
      </c>
      <c r="M199" t="s">
        <v>28</v>
      </c>
      <c r="N199" s="230"/>
      <c r="Y199" t="s">
        <v>685</v>
      </c>
      <c r="AG199" t="s">
        <v>1642</v>
      </c>
      <c r="AI199">
        <v>930677078</v>
      </c>
      <c r="AL199" s="230"/>
      <c r="AM199" s="230"/>
      <c r="AN199" s="230"/>
      <c r="AW199">
        <v>1020235614</v>
      </c>
    </row>
    <row r="200" spans="1:49" customFormat="1" ht="15" x14ac:dyDescent="0.25">
      <c r="A200">
        <v>425455</v>
      </c>
      <c r="B200" t="s">
        <v>920</v>
      </c>
      <c r="C200" t="s">
        <v>256</v>
      </c>
      <c r="D200" t="s">
        <v>921</v>
      </c>
      <c r="E200" t="s">
        <v>79</v>
      </c>
      <c r="F200" s="148">
        <v>31098</v>
      </c>
      <c r="I200" t="s">
        <v>143</v>
      </c>
      <c r="N200" s="230"/>
      <c r="Y200" t="s">
        <v>685</v>
      </c>
      <c r="AL200" s="230"/>
      <c r="AM200" s="230"/>
      <c r="AN200" s="230"/>
    </row>
    <row r="201" spans="1:49" customFormat="1" ht="15" x14ac:dyDescent="0.25">
      <c r="A201">
        <v>425467</v>
      </c>
      <c r="B201" t="s">
        <v>922</v>
      </c>
      <c r="C201" t="s">
        <v>923</v>
      </c>
      <c r="D201" t="s">
        <v>259</v>
      </c>
      <c r="E201" t="s">
        <v>79</v>
      </c>
      <c r="F201" s="148">
        <v>23743</v>
      </c>
      <c r="G201" t="s">
        <v>28</v>
      </c>
      <c r="H201" t="s">
        <v>25</v>
      </c>
      <c r="I201" t="s">
        <v>143</v>
      </c>
      <c r="J201" t="s">
        <v>23</v>
      </c>
      <c r="K201">
        <v>1984</v>
      </c>
      <c r="L201" t="s">
        <v>243</v>
      </c>
      <c r="M201" t="s">
        <v>28</v>
      </c>
      <c r="N201" s="230"/>
      <c r="Y201" t="s">
        <v>685</v>
      </c>
      <c r="AG201" t="s">
        <v>1642</v>
      </c>
      <c r="AI201">
        <v>952155921</v>
      </c>
      <c r="AK201" t="s">
        <v>28</v>
      </c>
      <c r="AL201" s="230"/>
      <c r="AM201" s="230"/>
      <c r="AN201" s="230"/>
      <c r="AW201">
        <v>1010474578</v>
      </c>
    </row>
    <row r="202" spans="1:49" customFormat="1" ht="15" x14ac:dyDescent="0.25">
      <c r="A202">
        <v>425536</v>
      </c>
      <c r="B202" t="s">
        <v>924</v>
      </c>
      <c r="C202" t="s">
        <v>925</v>
      </c>
      <c r="D202" t="s">
        <v>548</v>
      </c>
      <c r="E202" t="s">
        <v>79</v>
      </c>
      <c r="F202" s="148">
        <v>35962</v>
      </c>
      <c r="I202" t="s">
        <v>143</v>
      </c>
      <c r="N202" s="230"/>
      <c r="Y202" t="s">
        <v>685</v>
      </c>
      <c r="AD202" t="s">
        <v>681</v>
      </c>
      <c r="AL202" s="230"/>
      <c r="AM202" s="230"/>
      <c r="AN202" s="230" t="s">
        <v>681</v>
      </c>
      <c r="AP202" t="s">
        <v>681</v>
      </c>
      <c r="AQ202" t="s">
        <v>681</v>
      </c>
    </row>
    <row r="203" spans="1:49" customFormat="1" ht="15" x14ac:dyDescent="0.25">
      <c r="A203">
        <v>425572</v>
      </c>
      <c r="B203" t="s">
        <v>926</v>
      </c>
      <c r="C203" t="s">
        <v>508</v>
      </c>
      <c r="D203" t="s">
        <v>348</v>
      </c>
      <c r="E203" t="s">
        <v>79</v>
      </c>
      <c r="F203" s="148">
        <v>35431</v>
      </c>
      <c r="G203" t="s">
        <v>68</v>
      </c>
      <c r="H203" t="s">
        <v>25</v>
      </c>
      <c r="I203" t="s">
        <v>143</v>
      </c>
      <c r="J203" t="s">
        <v>23</v>
      </c>
      <c r="K203">
        <v>2015</v>
      </c>
      <c r="L203" t="s">
        <v>68</v>
      </c>
      <c r="M203" t="s">
        <v>68</v>
      </c>
      <c r="N203" s="230"/>
      <c r="O203">
        <v>918</v>
      </c>
      <c r="P203" s="148">
        <v>45757</v>
      </c>
      <c r="Q203">
        <v>100000</v>
      </c>
      <c r="Y203" t="s">
        <v>685</v>
      </c>
      <c r="AG203" t="s">
        <v>1642</v>
      </c>
      <c r="AI203">
        <v>949508929</v>
      </c>
      <c r="AL203" s="230"/>
      <c r="AM203" s="230"/>
      <c r="AN203" s="230"/>
      <c r="AW203">
        <v>9050065666</v>
      </c>
    </row>
    <row r="204" spans="1:49" customFormat="1" ht="15" x14ac:dyDescent="0.25">
      <c r="A204">
        <v>425878</v>
      </c>
      <c r="B204" t="s">
        <v>943</v>
      </c>
      <c r="C204" t="s">
        <v>944</v>
      </c>
      <c r="D204" t="s">
        <v>265</v>
      </c>
      <c r="E204" t="s">
        <v>78</v>
      </c>
      <c r="F204" s="148">
        <v>35431</v>
      </c>
      <c r="I204" t="s">
        <v>143</v>
      </c>
      <c r="N204" s="230"/>
      <c r="Y204" t="s">
        <v>683</v>
      </c>
      <c r="AL204" s="230"/>
      <c r="AM204" s="230"/>
      <c r="AN204" s="230"/>
    </row>
    <row r="205" spans="1:49" customFormat="1" ht="15" x14ac:dyDescent="0.25">
      <c r="A205">
        <v>425939</v>
      </c>
      <c r="B205" t="s">
        <v>949</v>
      </c>
      <c r="C205" t="s">
        <v>491</v>
      </c>
      <c r="D205" t="s">
        <v>250</v>
      </c>
      <c r="E205" t="s">
        <v>79</v>
      </c>
      <c r="F205" s="148">
        <v>35796</v>
      </c>
      <c r="I205" t="s">
        <v>143</v>
      </c>
      <c r="N205" s="230"/>
      <c r="Y205" t="s">
        <v>683</v>
      </c>
      <c r="AL205" s="230"/>
      <c r="AM205" s="230"/>
      <c r="AN205" s="230"/>
    </row>
    <row r="206" spans="1:49" customFormat="1" ht="15" x14ac:dyDescent="0.25">
      <c r="A206">
        <v>426043</v>
      </c>
      <c r="B206" t="s">
        <v>961</v>
      </c>
      <c r="C206" t="s">
        <v>294</v>
      </c>
      <c r="D206" t="s">
        <v>645</v>
      </c>
      <c r="E206" t="s">
        <v>78</v>
      </c>
      <c r="F206" s="148">
        <v>35796</v>
      </c>
      <c r="I206" t="s">
        <v>143</v>
      </c>
      <c r="N206" s="230"/>
      <c r="Y206" t="s">
        <v>683</v>
      </c>
      <c r="AL206" s="230"/>
      <c r="AM206" s="230"/>
      <c r="AN206" s="230"/>
      <c r="AP206" t="s">
        <v>682</v>
      </c>
    </row>
    <row r="207" spans="1:49" customFormat="1" ht="15" x14ac:dyDescent="0.25">
      <c r="A207">
        <v>426045</v>
      </c>
      <c r="B207" t="s">
        <v>962</v>
      </c>
      <c r="C207" t="s">
        <v>317</v>
      </c>
      <c r="D207" t="s">
        <v>564</v>
      </c>
      <c r="E207" t="s">
        <v>79</v>
      </c>
      <c r="F207" s="148">
        <v>32825</v>
      </c>
      <c r="I207" t="s">
        <v>143</v>
      </c>
      <c r="N207" s="230"/>
      <c r="Y207" t="s">
        <v>683</v>
      </c>
      <c r="AL207" s="230"/>
      <c r="AM207" s="230"/>
      <c r="AN207" s="230"/>
    </row>
    <row r="208" spans="1:49" customFormat="1" ht="15" x14ac:dyDescent="0.25">
      <c r="A208">
        <v>426156</v>
      </c>
      <c r="B208" t="s">
        <v>972</v>
      </c>
      <c r="C208" t="s">
        <v>271</v>
      </c>
      <c r="D208" t="s">
        <v>973</v>
      </c>
      <c r="E208" t="s">
        <v>79</v>
      </c>
      <c r="F208" s="148">
        <v>36161</v>
      </c>
      <c r="I208" t="s">
        <v>143</v>
      </c>
      <c r="N208" s="230"/>
      <c r="Y208" t="s">
        <v>683</v>
      </c>
      <c r="AL208" s="230"/>
      <c r="AM208" s="230"/>
      <c r="AN208" s="230"/>
    </row>
    <row r="209" spans="1:49" customFormat="1" ht="15" x14ac:dyDescent="0.25">
      <c r="A209">
        <v>426242</v>
      </c>
      <c r="B209" t="s">
        <v>979</v>
      </c>
      <c r="C209" t="s">
        <v>980</v>
      </c>
      <c r="D209" t="s">
        <v>316</v>
      </c>
      <c r="E209" t="s">
        <v>79</v>
      </c>
      <c r="F209" s="148">
        <v>36434</v>
      </c>
      <c r="G209" t="s">
        <v>28</v>
      </c>
      <c r="H209" t="s">
        <v>25</v>
      </c>
      <c r="I209" t="s">
        <v>143</v>
      </c>
      <c r="J209" t="s">
        <v>26</v>
      </c>
      <c r="K209">
        <v>2017</v>
      </c>
      <c r="L209" t="s">
        <v>28</v>
      </c>
      <c r="M209" t="s">
        <v>28</v>
      </c>
      <c r="N209" s="230"/>
      <c r="Y209" t="s">
        <v>683</v>
      </c>
      <c r="AG209" t="s">
        <v>1642</v>
      </c>
      <c r="AI209">
        <v>930865555</v>
      </c>
      <c r="AK209" t="s">
        <v>500</v>
      </c>
      <c r="AL209" s="230"/>
      <c r="AM209" s="230"/>
      <c r="AN209" s="230"/>
      <c r="AP209" t="s">
        <v>682</v>
      </c>
      <c r="AW209">
        <v>1040282207</v>
      </c>
    </row>
    <row r="210" spans="1:49" customFormat="1" ht="15" x14ac:dyDescent="0.25">
      <c r="A210">
        <v>426243</v>
      </c>
      <c r="B210" t="s">
        <v>981</v>
      </c>
      <c r="C210" t="s">
        <v>256</v>
      </c>
      <c r="D210" t="s">
        <v>982</v>
      </c>
      <c r="E210" t="s">
        <v>79</v>
      </c>
      <c r="F210" s="148">
        <v>36246</v>
      </c>
      <c r="G210" t="s">
        <v>983</v>
      </c>
      <c r="H210" t="s">
        <v>25</v>
      </c>
      <c r="I210" t="s">
        <v>143</v>
      </c>
      <c r="J210" t="s">
        <v>26</v>
      </c>
      <c r="K210">
        <v>2017</v>
      </c>
      <c r="L210" t="s">
        <v>40</v>
      </c>
      <c r="M210" t="s">
        <v>60</v>
      </c>
      <c r="N210" s="230"/>
      <c r="Y210" t="s">
        <v>683</v>
      </c>
      <c r="AG210" t="s">
        <v>1642</v>
      </c>
      <c r="AI210">
        <v>935395022</v>
      </c>
      <c r="AK210" t="s">
        <v>1683</v>
      </c>
      <c r="AL210" s="230"/>
      <c r="AM210" s="230"/>
      <c r="AN210" s="230"/>
      <c r="AP210" t="s">
        <v>682</v>
      </c>
      <c r="AW210">
        <v>7190024991</v>
      </c>
    </row>
    <row r="211" spans="1:49" customFormat="1" ht="15" x14ac:dyDescent="0.25">
      <c r="A211">
        <v>426281</v>
      </c>
      <c r="B211" t="s">
        <v>991</v>
      </c>
      <c r="C211" t="s">
        <v>256</v>
      </c>
      <c r="D211" t="s">
        <v>359</v>
      </c>
      <c r="E211" t="s">
        <v>79</v>
      </c>
      <c r="F211" s="148">
        <v>36526</v>
      </c>
      <c r="G211" t="s">
        <v>28</v>
      </c>
      <c r="H211" t="s">
        <v>25</v>
      </c>
      <c r="I211" t="s">
        <v>143</v>
      </c>
      <c r="J211" t="s">
        <v>26</v>
      </c>
      <c r="K211">
        <v>2017</v>
      </c>
      <c r="L211" t="s">
        <v>40</v>
      </c>
      <c r="N211" s="230"/>
      <c r="Y211" t="s">
        <v>683</v>
      </c>
      <c r="AG211" t="s">
        <v>1642</v>
      </c>
      <c r="AI211">
        <v>945262450</v>
      </c>
      <c r="AK211" t="s">
        <v>1699</v>
      </c>
      <c r="AL211" s="230"/>
      <c r="AM211" s="230"/>
      <c r="AN211" s="230"/>
      <c r="AW211">
        <v>14050005283</v>
      </c>
    </row>
    <row r="212" spans="1:49" customFormat="1" ht="15" x14ac:dyDescent="0.25">
      <c r="A212">
        <v>426344</v>
      </c>
      <c r="B212" t="s">
        <v>1000</v>
      </c>
      <c r="C212" t="s">
        <v>734</v>
      </c>
      <c r="D212" t="s">
        <v>1001</v>
      </c>
      <c r="E212" t="s">
        <v>79</v>
      </c>
      <c r="F212" s="148">
        <v>34405</v>
      </c>
      <c r="G212" t="s">
        <v>267</v>
      </c>
      <c r="H212" t="s">
        <v>25</v>
      </c>
      <c r="I212" t="s">
        <v>143</v>
      </c>
      <c r="J212" t="s">
        <v>26</v>
      </c>
      <c r="K212">
        <v>2018</v>
      </c>
      <c r="L212" t="s">
        <v>40</v>
      </c>
      <c r="M212" t="s">
        <v>40</v>
      </c>
      <c r="N212" s="230"/>
      <c r="Y212" t="s">
        <v>683</v>
      </c>
      <c r="AG212" t="s">
        <v>1642</v>
      </c>
      <c r="AI212">
        <v>951665861</v>
      </c>
      <c r="AL212" s="230"/>
      <c r="AM212" s="230"/>
      <c r="AN212" s="230"/>
      <c r="AW212">
        <v>3010032769</v>
      </c>
    </row>
    <row r="213" spans="1:49" customFormat="1" ht="15" x14ac:dyDescent="0.25">
      <c r="A213">
        <v>426541</v>
      </c>
      <c r="B213" t="s">
        <v>1011</v>
      </c>
      <c r="C213" t="s">
        <v>822</v>
      </c>
      <c r="D213" t="s">
        <v>862</v>
      </c>
      <c r="E213" t="s">
        <v>79</v>
      </c>
      <c r="F213" s="148">
        <v>34703</v>
      </c>
      <c r="H213" t="s">
        <v>25</v>
      </c>
      <c r="I213" t="s">
        <v>143</v>
      </c>
      <c r="J213" t="s">
        <v>26</v>
      </c>
      <c r="K213">
        <v>2014</v>
      </c>
      <c r="L213" t="s">
        <v>28</v>
      </c>
      <c r="N213" s="230"/>
      <c r="Y213" t="s">
        <v>683</v>
      </c>
      <c r="AG213" t="s">
        <v>1642</v>
      </c>
      <c r="AL213" s="230"/>
      <c r="AM213" s="230"/>
      <c r="AN213" s="230"/>
      <c r="AP213" t="s">
        <v>682</v>
      </c>
    </row>
    <row r="214" spans="1:49" customFormat="1" ht="15" x14ac:dyDescent="0.25">
      <c r="A214">
        <v>426545</v>
      </c>
      <c r="B214" t="s">
        <v>1012</v>
      </c>
      <c r="C214" t="s">
        <v>743</v>
      </c>
      <c r="D214" t="s">
        <v>290</v>
      </c>
      <c r="E214" t="s">
        <v>79</v>
      </c>
      <c r="F214" s="148">
        <v>35498</v>
      </c>
      <c r="G214" t="s">
        <v>28</v>
      </c>
      <c r="H214" t="s">
        <v>25</v>
      </c>
      <c r="I214" t="s">
        <v>143</v>
      </c>
      <c r="J214" t="s">
        <v>26</v>
      </c>
      <c r="K214">
        <v>2016</v>
      </c>
      <c r="L214" t="s">
        <v>40</v>
      </c>
      <c r="M214" t="s">
        <v>40</v>
      </c>
      <c r="N214" s="230"/>
      <c r="Y214" t="s">
        <v>683</v>
      </c>
      <c r="AG214" t="s">
        <v>1642</v>
      </c>
      <c r="AI214">
        <v>998928643</v>
      </c>
      <c r="AK214" t="s">
        <v>28</v>
      </c>
      <c r="AL214" s="230"/>
      <c r="AM214" s="230"/>
      <c r="AN214" s="230"/>
      <c r="AP214" t="s">
        <v>682</v>
      </c>
      <c r="AW214">
        <v>3050037329</v>
      </c>
    </row>
    <row r="215" spans="1:49" customFormat="1" ht="15" x14ac:dyDescent="0.25">
      <c r="A215">
        <v>426571</v>
      </c>
      <c r="B215" t="s">
        <v>1015</v>
      </c>
      <c r="C215" t="s">
        <v>475</v>
      </c>
      <c r="D215" t="s">
        <v>265</v>
      </c>
      <c r="E215" t="s">
        <v>78</v>
      </c>
      <c r="F215" s="148">
        <v>34703</v>
      </c>
      <c r="I215" t="s">
        <v>143</v>
      </c>
      <c r="N215" s="230"/>
      <c r="Y215" t="s">
        <v>683</v>
      </c>
      <c r="AL215" s="230"/>
      <c r="AM215" s="230"/>
      <c r="AN215" s="230"/>
    </row>
    <row r="216" spans="1:49" customFormat="1" ht="15" x14ac:dyDescent="0.25">
      <c r="A216">
        <v>426655</v>
      </c>
      <c r="B216" t="s">
        <v>1029</v>
      </c>
      <c r="C216" t="s">
        <v>1030</v>
      </c>
      <c r="D216" t="s">
        <v>253</v>
      </c>
      <c r="E216" t="s">
        <v>78</v>
      </c>
      <c r="F216" s="148">
        <v>36509</v>
      </c>
      <c r="I216" t="s">
        <v>143</v>
      </c>
      <c r="N216" s="230"/>
      <c r="Y216" t="s">
        <v>683</v>
      </c>
      <c r="AL216" s="230"/>
      <c r="AM216" s="230"/>
      <c r="AN216" s="230"/>
      <c r="AP216" t="s">
        <v>681</v>
      </c>
      <c r="AQ216" t="s">
        <v>681</v>
      </c>
    </row>
    <row r="217" spans="1:49" customFormat="1" ht="15" x14ac:dyDescent="0.25">
      <c r="A217">
        <v>426866</v>
      </c>
      <c r="B217" t="s">
        <v>1051</v>
      </c>
      <c r="C217" t="s">
        <v>750</v>
      </c>
      <c r="D217" t="s">
        <v>384</v>
      </c>
      <c r="E217" t="s">
        <v>78</v>
      </c>
      <c r="F217" s="148">
        <v>36800</v>
      </c>
      <c r="G217" t="s">
        <v>772</v>
      </c>
      <c r="H217" t="s">
        <v>25</v>
      </c>
      <c r="I217" t="s">
        <v>143</v>
      </c>
      <c r="J217" t="s">
        <v>26</v>
      </c>
      <c r="K217">
        <v>2018</v>
      </c>
      <c r="L217" t="s">
        <v>28</v>
      </c>
      <c r="M217" t="s">
        <v>60</v>
      </c>
      <c r="N217" s="230"/>
      <c r="Y217" t="s">
        <v>683</v>
      </c>
      <c r="AI217">
        <v>937988034</v>
      </c>
      <c r="AL217" s="230"/>
      <c r="AM217" s="230"/>
      <c r="AN217" s="230"/>
      <c r="AP217" t="s">
        <v>682</v>
      </c>
      <c r="AW217">
        <v>7170040435</v>
      </c>
    </row>
    <row r="218" spans="1:49" customFormat="1" ht="15" x14ac:dyDescent="0.25">
      <c r="A218">
        <v>418457</v>
      </c>
      <c r="B218" t="s">
        <v>775</v>
      </c>
      <c r="C218" t="s">
        <v>465</v>
      </c>
      <c r="D218" t="s">
        <v>388</v>
      </c>
      <c r="E218" t="s">
        <v>79</v>
      </c>
      <c r="F218" s="148">
        <v>33239</v>
      </c>
      <c r="G218" t="s">
        <v>28</v>
      </c>
      <c r="H218" t="s">
        <v>25</v>
      </c>
      <c r="I218" t="s">
        <v>143</v>
      </c>
      <c r="J218" t="s">
        <v>26</v>
      </c>
      <c r="K218">
        <v>2014</v>
      </c>
      <c r="L218" t="s">
        <v>28</v>
      </c>
      <c r="M218" t="s">
        <v>28</v>
      </c>
      <c r="N218" s="230"/>
      <c r="O218">
        <v>521</v>
      </c>
      <c r="P218" s="148">
        <v>45711</v>
      </c>
      <c r="Q218">
        <v>150000</v>
      </c>
      <c r="Y218" t="s">
        <v>720</v>
      </c>
      <c r="AG218" t="s">
        <v>1642</v>
      </c>
      <c r="AI218">
        <v>938487819</v>
      </c>
      <c r="AL218" s="230"/>
      <c r="AM218" s="230"/>
      <c r="AN218" s="230"/>
      <c r="AP218" t="s">
        <v>682</v>
      </c>
      <c r="AW218">
        <v>1010334500</v>
      </c>
    </row>
    <row r="219" spans="1:49" customFormat="1" ht="15" x14ac:dyDescent="0.25">
      <c r="A219">
        <v>419705</v>
      </c>
      <c r="B219" t="s">
        <v>795</v>
      </c>
      <c r="C219" t="s">
        <v>268</v>
      </c>
      <c r="D219" t="s">
        <v>269</v>
      </c>
      <c r="E219" t="s">
        <v>79</v>
      </c>
      <c r="F219" s="148">
        <v>28927</v>
      </c>
      <c r="I219" t="s">
        <v>143</v>
      </c>
      <c r="N219" s="230"/>
      <c r="Y219" t="s">
        <v>720</v>
      </c>
      <c r="AL219" s="230"/>
      <c r="AM219" s="230"/>
      <c r="AN219" s="230"/>
    </row>
    <row r="220" spans="1:49" customFormat="1" ht="15" x14ac:dyDescent="0.25">
      <c r="A220">
        <v>422096</v>
      </c>
      <c r="B220" t="s">
        <v>826</v>
      </c>
      <c r="C220" t="s">
        <v>334</v>
      </c>
      <c r="D220" t="s">
        <v>827</v>
      </c>
      <c r="E220" t="s">
        <v>78</v>
      </c>
      <c r="F220" s="148">
        <v>36180</v>
      </c>
      <c r="G220" t="s">
        <v>28</v>
      </c>
      <c r="H220" t="s">
        <v>25</v>
      </c>
      <c r="I220" t="s">
        <v>143</v>
      </c>
      <c r="J220" t="s">
        <v>26</v>
      </c>
      <c r="K220">
        <v>2016</v>
      </c>
      <c r="L220" t="s">
        <v>28</v>
      </c>
      <c r="M220" t="s">
        <v>60</v>
      </c>
      <c r="N220" s="230"/>
      <c r="Y220" t="s">
        <v>720</v>
      </c>
      <c r="AL220" s="230"/>
      <c r="AM220" s="230"/>
      <c r="AN220" s="230"/>
      <c r="AW220">
        <v>7010028090</v>
      </c>
    </row>
    <row r="221" spans="1:49" customFormat="1" ht="15" x14ac:dyDescent="0.25">
      <c r="A221">
        <v>423194</v>
      </c>
      <c r="B221" t="s">
        <v>855</v>
      </c>
      <c r="C221" t="s">
        <v>856</v>
      </c>
      <c r="D221" t="s">
        <v>577</v>
      </c>
      <c r="E221" t="s">
        <v>79</v>
      </c>
      <c r="F221" s="148">
        <v>35940</v>
      </c>
      <c r="G221" t="s">
        <v>28</v>
      </c>
      <c r="H221" t="s">
        <v>25</v>
      </c>
      <c r="I221" t="s">
        <v>143</v>
      </c>
      <c r="J221" t="s">
        <v>23</v>
      </c>
      <c r="K221">
        <v>2017</v>
      </c>
      <c r="L221" t="s">
        <v>28</v>
      </c>
      <c r="N221" s="230"/>
      <c r="Y221" t="s">
        <v>720</v>
      </c>
      <c r="AG221" t="s">
        <v>1642</v>
      </c>
      <c r="AL221" s="230"/>
      <c r="AM221" s="230"/>
      <c r="AN221" s="230"/>
    </row>
    <row r="222" spans="1:49" customFormat="1" ht="15" x14ac:dyDescent="0.25">
      <c r="A222">
        <v>423299</v>
      </c>
      <c r="B222" t="s">
        <v>1626</v>
      </c>
      <c r="C222" t="s">
        <v>311</v>
      </c>
      <c r="D222" t="s">
        <v>248</v>
      </c>
      <c r="E222" t="s">
        <v>78</v>
      </c>
      <c r="F222" s="148">
        <v>35862</v>
      </c>
      <c r="I222" t="s">
        <v>143</v>
      </c>
      <c r="N222" s="230"/>
      <c r="Y222" t="s">
        <v>720</v>
      </c>
      <c r="AL222" s="230"/>
      <c r="AM222" s="230"/>
      <c r="AN222" s="230"/>
    </row>
    <row r="223" spans="1:49" customFormat="1" ht="15" x14ac:dyDescent="0.25">
      <c r="A223">
        <v>423755</v>
      </c>
      <c r="B223" t="s">
        <v>865</v>
      </c>
      <c r="C223" t="s">
        <v>768</v>
      </c>
      <c r="D223" t="s">
        <v>471</v>
      </c>
      <c r="E223" t="s">
        <v>78</v>
      </c>
      <c r="F223" s="148">
        <v>36373</v>
      </c>
      <c r="G223" t="s">
        <v>28</v>
      </c>
      <c r="H223" t="s">
        <v>25</v>
      </c>
      <c r="I223" t="s">
        <v>143</v>
      </c>
      <c r="J223" t="s">
        <v>26</v>
      </c>
      <c r="K223">
        <v>2017</v>
      </c>
      <c r="L223" t="s">
        <v>40</v>
      </c>
      <c r="M223" t="s">
        <v>28</v>
      </c>
      <c r="N223" s="230"/>
      <c r="Y223" t="s">
        <v>720</v>
      </c>
      <c r="AG223" t="s">
        <v>1641</v>
      </c>
      <c r="AI223">
        <v>962528290</v>
      </c>
      <c r="AK223" t="s">
        <v>755</v>
      </c>
      <c r="AL223" s="230"/>
      <c r="AM223" s="230"/>
      <c r="AN223" s="230"/>
      <c r="AW223">
        <v>1040193206</v>
      </c>
    </row>
    <row r="224" spans="1:49" customFormat="1" ht="15" x14ac:dyDescent="0.25">
      <c r="A224">
        <v>425225</v>
      </c>
      <c r="B224" t="s">
        <v>1692</v>
      </c>
      <c r="C224" t="s">
        <v>249</v>
      </c>
      <c r="D224" t="s">
        <v>526</v>
      </c>
      <c r="E224" t="s">
        <v>79</v>
      </c>
      <c r="F224" s="148">
        <v>34966</v>
      </c>
      <c r="G224" t="s">
        <v>1693</v>
      </c>
      <c r="H224" t="s">
        <v>25</v>
      </c>
      <c r="I224" t="s">
        <v>143</v>
      </c>
      <c r="J224" t="s">
        <v>26</v>
      </c>
      <c r="K224">
        <v>2013</v>
      </c>
      <c r="L224" t="s">
        <v>1694</v>
      </c>
      <c r="M224" t="s">
        <v>37</v>
      </c>
      <c r="N224" s="230"/>
      <c r="Y224" t="s">
        <v>720</v>
      </c>
      <c r="AG224" t="s">
        <v>1642</v>
      </c>
      <c r="AI224">
        <v>954136455</v>
      </c>
      <c r="AK224" t="s">
        <v>28</v>
      </c>
      <c r="AL224" s="230"/>
      <c r="AM224" s="230"/>
      <c r="AN224" s="230"/>
      <c r="AW224">
        <v>2240016826</v>
      </c>
    </row>
    <row r="225" spans="1:49" customFormat="1" ht="15" x14ac:dyDescent="0.25">
      <c r="A225">
        <v>425947</v>
      </c>
      <c r="B225" t="s">
        <v>950</v>
      </c>
      <c r="C225" t="s">
        <v>363</v>
      </c>
      <c r="D225" t="s">
        <v>951</v>
      </c>
      <c r="E225" t="s">
        <v>79</v>
      </c>
      <c r="F225" s="148">
        <v>36232</v>
      </c>
      <c r="G225" t="s">
        <v>28</v>
      </c>
      <c r="H225" t="s">
        <v>25</v>
      </c>
      <c r="I225" t="s">
        <v>143</v>
      </c>
      <c r="J225" t="s">
        <v>26</v>
      </c>
      <c r="K225">
        <v>2017</v>
      </c>
      <c r="L225" t="s">
        <v>40</v>
      </c>
      <c r="N225" s="230"/>
      <c r="Y225" t="s">
        <v>720</v>
      </c>
      <c r="AG225" t="s">
        <v>1642</v>
      </c>
      <c r="AI225">
        <v>991032459</v>
      </c>
      <c r="AL225" s="230"/>
      <c r="AM225" s="230"/>
      <c r="AN225" s="230"/>
      <c r="AW225">
        <v>12150021239</v>
      </c>
    </row>
    <row r="226" spans="1:49" customFormat="1" ht="15" x14ac:dyDescent="0.25">
      <c r="A226">
        <v>426309</v>
      </c>
      <c r="B226" t="s">
        <v>997</v>
      </c>
      <c r="C226" t="s">
        <v>444</v>
      </c>
      <c r="D226" t="s">
        <v>377</v>
      </c>
      <c r="E226" t="s">
        <v>79</v>
      </c>
      <c r="F226" s="148">
        <v>35207</v>
      </c>
      <c r="G226" t="s">
        <v>75</v>
      </c>
      <c r="H226" t="s">
        <v>25</v>
      </c>
      <c r="I226" t="s">
        <v>143</v>
      </c>
      <c r="J226" t="s">
        <v>23</v>
      </c>
      <c r="K226">
        <v>2015</v>
      </c>
      <c r="L226" t="s">
        <v>75</v>
      </c>
      <c r="N226" s="230"/>
      <c r="Y226" t="s">
        <v>720</v>
      </c>
      <c r="AG226" t="s">
        <v>1642</v>
      </c>
      <c r="AI226">
        <v>985050952</v>
      </c>
      <c r="AK226" t="s">
        <v>393</v>
      </c>
      <c r="AL226" s="230"/>
      <c r="AM226" s="230"/>
      <c r="AN226" s="230"/>
      <c r="AP226" t="s">
        <v>682</v>
      </c>
      <c r="AW226">
        <v>13030019145</v>
      </c>
    </row>
    <row r="227" spans="1:49" customFormat="1" ht="15" x14ac:dyDescent="0.25">
      <c r="A227">
        <v>426428</v>
      </c>
      <c r="B227" t="s">
        <v>1006</v>
      </c>
      <c r="C227" t="s">
        <v>622</v>
      </c>
      <c r="D227" t="s">
        <v>617</v>
      </c>
      <c r="E227" t="s">
        <v>79</v>
      </c>
      <c r="F227" s="148">
        <v>37012</v>
      </c>
      <c r="I227" t="s">
        <v>143</v>
      </c>
      <c r="N227" s="230"/>
      <c r="Y227" t="s">
        <v>720</v>
      </c>
      <c r="AL227" s="230"/>
      <c r="AM227" s="230"/>
      <c r="AN227" s="230"/>
    </row>
    <row r="228" spans="1:49" customFormat="1" ht="15" x14ac:dyDescent="0.25">
      <c r="A228">
        <v>427542</v>
      </c>
      <c r="B228" t="s">
        <v>650</v>
      </c>
      <c r="C228" t="s">
        <v>434</v>
      </c>
      <c r="D228" t="s">
        <v>651</v>
      </c>
      <c r="E228" t="s">
        <v>79</v>
      </c>
      <c r="F228" s="148">
        <v>36611</v>
      </c>
      <c r="G228" t="s">
        <v>243</v>
      </c>
      <c r="H228" t="s">
        <v>25</v>
      </c>
      <c r="I228" t="s">
        <v>832</v>
      </c>
      <c r="J228" t="s">
        <v>23</v>
      </c>
      <c r="K228">
        <v>2018</v>
      </c>
      <c r="L228" t="s">
        <v>28</v>
      </c>
      <c r="M228" t="s">
        <v>47</v>
      </c>
      <c r="N228" s="230"/>
      <c r="Y228" t="s">
        <v>720</v>
      </c>
      <c r="AG228" t="s">
        <v>1642</v>
      </c>
      <c r="AL228" s="230"/>
      <c r="AM228" s="230"/>
      <c r="AN228" s="230"/>
      <c r="AW228">
        <v>4010115941</v>
      </c>
    </row>
    <row r="229" spans="1:49" customFormat="1" ht="15" x14ac:dyDescent="0.25">
      <c r="A229">
        <v>419275</v>
      </c>
      <c r="B229" t="s">
        <v>783</v>
      </c>
      <c r="C229" t="s">
        <v>439</v>
      </c>
      <c r="D229" t="s">
        <v>784</v>
      </c>
      <c r="E229" t="s">
        <v>79</v>
      </c>
      <c r="F229" s="148">
        <v>33817</v>
      </c>
      <c r="G229" t="s">
        <v>28</v>
      </c>
      <c r="H229" t="s">
        <v>25</v>
      </c>
      <c r="I229" t="s">
        <v>143</v>
      </c>
      <c r="J229" t="s">
        <v>23</v>
      </c>
      <c r="K229">
        <v>2012</v>
      </c>
      <c r="L229" t="s">
        <v>28</v>
      </c>
      <c r="M229" t="s">
        <v>28</v>
      </c>
      <c r="N229" s="230"/>
      <c r="Y229" t="s">
        <v>1634</v>
      </c>
      <c r="AG229" t="s">
        <v>1642</v>
      </c>
      <c r="AI229">
        <v>941803321</v>
      </c>
      <c r="AK229" t="s">
        <v>28</v>
      </c>
      <c r="AL229" s="230"/>
      <c r="AM229" s="230"/>
      <c r="AN229" s="230"/>
      <c r="AW229">
        <v>1010288622</v>
      </c>
    </row>
    <row r="230" spans="1:49" customFormat="1" ht="15" x14ac:dyDescent="0.25">
      <c r="A230">
        <v>420961</v>
      </c>
      <c r="B230" t="s">
        <v>816</v>
      </c>
      <c r="C230" t="s">
        <v>271</v>
      </c>
      <c r="D230" t="s">
        <v>527</v>
      </c>
      <c r="E230" t="s">
        <v>79</v>
      </c>
      <c r="F230" s="148">
        <v>35801</v>
      </c>
      <c r="G230" t="s">
        <v>50</v>
      </c>
      <c r="H230" t="s">
        <v>25</v>
      </c>
      <c r="I230" t="s">
        <v>143</v>
      </c>
      <c r="J230" t="s">
        <v>26</v>
      </c>
      <c r="K230">
        <v>2016</v>
      </c>
      <c r="L230" t="s">
        <v>28</v>
      </c>
      <c r="M230" t="s">
        <v>50</v>
      </c>
      <c r="N230" s="230"/>
      <c r="Y230" t="s">
        <v>1634</v>
      </c>
      <c r="AG230" t="s">
        <v>1642</v>
      </c>
      <c r="AI230">
        <v>964551613</v>
      </c>
      <c r="AK230" t="s">
        <v>1674</v>
      </c>
      <c r="AL230" s="230"/>
      <c r="AM230" s="230"/>
      <c r="AN230" s="230"/>
      <c r="AW230">
        <v>5010059351</v>
      </c>
    </row>
    <row r="231" spans="1:49" customFormat="1" ht="15" x14ac:dyDescent="0.25">
      <c r="A231">
        <v>424643</v>
      </c>
      <c r="B231" t="s">
        <v>895</v>
      </c>
      <c r="C231" t="s">
        <v>277</v>
      </c>
      <c r="D231" t="s">
        <v>525</v>
      </c>
      <c r="E231" t="s">
        <v>78</v>
      </c>
      <c r="F231" s="148">
        <v>33240</v>
      </c>
      <c r="G231" t="s">
        <v>28</v>
      </c>
      <c r="H231" t="s">
        <v>25</v>
      </c>
      <c r="I231" t="s">
        <v>143</v>
      </c>
      <c r="J231" t="s">
        <v>26</v>
      </c>
      <c r="K231">
        <v>2018</v>
      </c>
      <c r="L231" t="s">
        <v>28</v>
      </c>
      <c r="N231" s="230"/>
      <c r="Y231" t="s">
        <v>1634</v>
      </c>
      <c r="AL231" s="230"/>
      <c r="AM231" s="230"/>
      <c r="AN231" s="230"/>
      <c r="AP231" t="s">
        <v>682</v>
      </c>
    </row>
    <row r="232" spans="1:49" customFormat="1" ht="15" x14ac:dyDescent="0.25">
      <c r="A232">
        <v>425608</v>
      </c>
      <c r="B232" t="s">
        <v>928</v>
      </c>
      <c r="C232" t="s">
        <v>929</v>
      </c>
      <c r="D232" t="s">
        <v>292</v>
      </c>
      <c r="E232" t="s">
        <v>79</v>
      </c>
      <c r="F232" s="148">
        <v>35195</v>
      </c>
      <c r="G232" t="s">
        <v>536</v>
      </c>
      <c r="H232" t="s">
        <v>25</v>
      </c>
      <c r="I232" t="s">
        <v>143</v>
      </c>
      <c r="J232" t="s">
        <v>26</v>
      </c>
      <c r="K232">
        <v>2014</v>
      </c>
      <c r="L232" t="s">
        <v>73</v>
      </c>
      <c r="N232" s="230"/>
      <c r="Y232" t="s">
        <v>1634</v>
      </c>
      <c r="AG232" t="s">
        <v>1642</v>
      </c>
      <c r="AI232">
        <v>937930529</v>
      </c>
      <c r="AK232" t="s">
        <v>28</v>
      </c>
      <c r="AL232" s="230"/>
      <c r="AM232" s="230"/>
      <c r="AN232" s="230"/>
      <c r="AW232">
        <v>12170003673</v>
      </c>
    </row>
    <row r="233" spans="1:49" customFormat="1" ht="15" x14ac:dyDescent="0.25">
      <c r="A233">
        <v>426270</v>
      </c>
      <c r="B233" t="s">
        <v>990</v>
      </c>
      <c r="C233" t="s">
        <v>319</v>
      </c>
      <c r="D233" t="s">
        <v>250</v>
      </c>
      <c r="E233" t="s">
        <v>79</v>
      </c>
      <c r="F233" s="148">
        <v>36435</v>
      </c>
      <c r="G233" t="s">
        <v>28</v>
      </c>
      <c r="H233" t="s">
        <v>25</v>
      </c>
      <c r="I233" t="s">
        <v>143</v>
      </c>
      <c r="J233" t="s">
        <v>23</v>
      </c>
      <c r="K233">
        <v>2017</v>
      </c>
      <c r="L233" t="s">
        <v>28</v>
      </c>
      <c r="M233" t="s">
        <v>28</v>
      </c>
      <c r="N233" s="230"/>
      <c r="Y233" t="s">
        <v>1634</v>
      </c>
      <c r="AG233" t="s">
        <v>1642</v>
      </c>
      <c r="AI233">
        <v>985289909</v>
      </c>
      <c r="AK233" t="s">
        <v>28</v>
      </c>
      <c r="AL233" s="230"/>
      <c r="AM233" s="230"/>
      <c r="AN233" s="230"/>
      <c r="AW233">
        <v>1010313635</v>
      </c>
    </row>
    <row r="234" spans="1:49" customFormat="1" ht="15" x14ac:dyDescent="0.25">
      <c r="A234">
        <v>426343</v>
      </c>
      <c r="B234" t="s">
        <v>999</v>
      </c>
      <c r="C234" t="s">
        <v>357</v>
      </c>
      <c r="D234" t="s">
        <v>342</v>
      </c>
      <c r="E234" t="s">
        <v>79</v>
      </c>
      <c r="F234" s="148">
        <v>35087</v>
      </c>
      <c r="G234" t="s">
        <v>458</v>
      </c>
      <c r="H234" t="s">
        <v>25</v>
      </c>
      <c r="I234" t="s">
        <v>143</v>
      </c>
      <c r="J234" t="s">
        <v>23</v>
      </c>
      <c r="K234">
        <v>2013</v>
      </c>
      <c r="L234" t="s">
        <v>657</v>
      </c>
      <c r="M234" t="s">
        <v>50</v>
      </c>
      <c r="N234" s="230"/>
      <c r="O234">
        <v>813</v>
      </c>
      <c r="P234" s="148">
        <v>45739</v>
      </c>
      <c r="Q234">
        <v>300000</v>
      </c>
      <c r="Y234" t="s">
        <v>1634</v>
      </c>
      <c r="AG234" t="s">
        <v>1642</v>
      </c>
      <c r="AI234">
        <v>934584049</v>
      </c>
      <c r="AK234" t="s">
        <v>28</v>
      </c>
      <c r="AL234" s="230"/>
      <c r="AM234" s="230"/>
      <c r="AN234" s="230"/>
      <c r="AP234" t="s">
        <v>682</v>
      </c>
      <c r="AQ234" t="s">
        <v>681</v>
      </c>
      <c r="AW234">
        <v>5150025077</v>
      </c>
    </row>
    <row r="235" spans="1:49" customFormat="1" ht="15" x14ac:dyDescent="0.25">
      <c r="A235">
        <v>427011</v>
      </c>
      <c r="B235" t="s">
        <v>1066</v>
      </c>
      <c r="C235" t="s">
        <v>778</v>
      </c>
      <c r="D235" t="s">
        <v>248</v>
      </c>
      <c r="E235" t="s">
        <v>79</v>
      </c>
      <c r="F235" s="148">
        <v>35689</v>
      </c>
      <c r="G235" t="s">
        <v>246</v>
      </c>
      <c r="H235" t="s">
        <v>25</v>
      </c>
      <c r="I235" t="s">
        <v>143</v>
      </c>
      <c r="J235" t="s">
        <v>26</v>
      </c>
      <c r="K235">
        <v>2017</v>
      </c>
      <c r="L235" t="s">
        <v>28</v>
      </c>
      <c r="M235" t="s">
        <v>28</v>
      </c>
      <c r="N235" s="230"/>
      <c r="Y235" t="s">
        <v>1634</v>
      </c>
      <c r="AG235" t="s">
        <v>1642</v>
      </c>
      <c r="AI235">
        <v>992409351</v>
      </c>
      <c r="AK235" t="s">
        <v>28</v>
      </c>
      <c r="AL235" s="230"/>
      <c r="AM235" s="230"/>
      <c r="AN235" s="230"/>
      <c r="AW235">
        <v>1030185891</v>
      </c>
    </row>
    <row r="236" spans="1:49" customFormat="1" ht="15" x14ac:dyDescent="0.25">
      <c r="A236">
        <v>427126</v>
      </c>
      <c r="B236" t="s">
        <v>1069</v>
      </c>
      <c r="C236" t="s">
        <v>638</v>
      </c>
      <c r="D236" t="s">
        <v>1070</v>
      </c>
      <c r="E236" t="s">
        <v>79</v>
      </c>
      <c r="F236" s="148">
        <v>31736</v>
      </c>
      <c r="G236" t="s">
        <v>1071</v>
      </c>
      <c r="H236" t="s">
        <v>25</v>
      </c>
      <c r="I236" t="s">
        <v>143</v>
      </c>
      <c r="J236" t="s">
        <v>23</v>
      </c>
      <c r="K236">
        <v>2005</v>
      </c>
      <c r="L236" t="s">
        <v>77</v>
      </c>
      <c r="N236" s="230"/>
      <c r="Y236" t="s">
        <v>1634</v>
      </c>
      <c r="AG236" t="s">
        <v>1642</v>
      </c>
      <c r="AI236">
        <v>937666150</v>
      </c>
      <c r="AK236" t="s">
        <v>28</v>
      </c>
      <c r="AL236" s="230"/>
      <c r="AM236" s="230"/>
      <c r="AN236" s="230"/>
      <c r="AW236">
        <v>14020035224</v>
      </c>
    </row>
    <row r="237" spans="1:49" customFormat="1" ht="15" x14ac:dyDescent="0.25">
      <c r="A237">
        <v>427186</v>
      </c>
      <c r="B237" t="s">
        <v>1082</v>
      </c>
      <c r="C237" t="s">
        <v>442</v>
      </c>
      <c r="D237" t="s">
        <v>414</v>
      </c>
      <c r="E237" t="s">
        <v>78</v>
      </c>
      <c r="F237" s="148">
        <v>35654</v>
      </c>
      <c r="G237" t="s">
        <v>28</v>
      </c>
      <c r="H237" t="s">
        <v>25</v>
      </c>
      <c r="I237" t="s">
        <v>143</v>
      </c>
      <c r="J237" t="s">
        <v>23</v>
      </c>
      <c r="K237">
        <v>2015</v>
      </c>
      <c r="L237" t="s">
        <v>28</v>
      </c>
      <c r="M237" t="s">
        <v>28</v>
      </c>
      <c r="N237" s="230"/>
      <c r="Y237" t="s">
        <v>1634</v>
      </c>
      <c r="AG237" t="s">
        <v>1645</v>
      </c>
      <c r="AI237">
        <v>968709942</v>
      </c>
      <c r="AK237" t="s">
        <v>1662</v>
      </c>
      <c r="AL237" s="230"/>
      <c r="AM237" s="230"/>
      <c r="AN237" s="230"/>
      <c r="AW237">
        <v>1020233489</v>
      </c>
    </row>
    <row r="238" spans="1:49" customFormat="1" ht="15" x14ac:dyDescent="0.25">
      <c r="A238">
        <v>427253</v>
      </c>
      <c r="B238" t="s">
        <v>1093</v>
      </c>
      <c r="C238" t="s">
        <v>303</v>
      </c>
      <c r="D238" t="s">
        <v>1094</v>
      </c>
      <c r="E238" t="s">
        <v>79</v>
      </c>
      <c r="F238" s="148">
        <v>36005</v>
      </c>
      <c r="G238" t="s">
        <v>246</v>
      </c>
      <c r="H238" t="s">
        <v>38</v>
      </c>
      <c r="I238" t="s">
        <v>143</v>
      </c>
      <c r="J238" t="s">
        <v>26</v>
      </c>
      <c r="K238">
        <v>2018</v>
      </c>
      <c r="L238" t="s">
        <v>40</v>
      </c>
      <c r="M238" t="s">
        <v>657</v>
      </c>
      <c r="N238" s="230"/>
      <c r="Y238" t="s">
        <v>1634</v>
      </c>
      <c r="AG238" t="s">
        <v>1642</v>
      </c>
      <c r="AI238">
        <v>948560427</v>
      </c>
      <c r="AL238" s="230"/>
      <c r="AM238" s="230"/>
      <c r="AN238" s="230"/>
    </row>
    <row r="239" spans="1:49" customFormat="1" ht="15" x14ac:dyDescent="0.25">
      <c r="A239">
        <v>427816</v>
      </c>
      <c r="B239" t="s">
        <v>658</v>
      </c>
      <c r="C239" t="s">
        <v>465</v>
      </c>
      <c r="D239">
        <v>427</v>
      </c>
      <c r="E239" t="s">
        <v>78</v>
      </c>
      <c r="F239" s="148">
        <v>36624</v>
      </c>
      <c r="G239" t="s">
        <v>659</v>
      </c>
      <c r="H239" t="s">
        <v>25</v>
      </c>
      <c r="I239" t="s">
        <v>832</v>
      </c>
      <c r="J239" t="s">
        <v>23</v>
      </c>
      <c r="K239">
        <v>2018</v>
      </c>
      <c r="L239" t="s">
        <v>28</v>
      </c>
      <c r="M239" t="s">
        <v>28</v>
      </c>
      <c r="N239" s="230"/>
      <c r="Y239" t="s">
        <v>1634</v>
      </c>
      <c r="AG239" t="s">
        <v>1659</v>
      </c>
      <c r="AI239">
        <v>935734289</v>
      </c>
      <c r="AK239" t="s">
        <v>1687</v>
      </c>
      <c r="AL239" s="230"/>
      <c r="AM239" s="230"/>
      <c r="AN239" s="230"/>
      <c r="AP239" t="s">
        <v>682</v>
      </c>
      <c r="AW239">
        <v>1010504485</v>
      </c>
    </row>
    <row r="240" spans="1:49" customFormat="1" ht="15" x14ac:dyDescent="0.25">
      <c r="A240">
        <v>409521</v>
      </c>
      <c r="B240" t="s">
        <v>1653</v>
      </c>
      <c r="C240" t="s">
        <v>277</v>
      </c>
      <c r="D240" t="s">
        <v>1808</v>
      </c>
      <c r="E240" t="s">
        <v>78</v>
      </c>
      <c r="F240" s="148" t="s">
        <v>682</v>
      </c>
      <c r="G240" t="s">
        <v>682</v>
      </c>
      <c r="I240" t="s">
        <v>143</v>
      </c>
      <c r="N240" s="230"/>
      <c r="AL240" s="230"/>
      <c r="AM240" s="230"/>
      <c r="AN240" s="230"/>
    </row>
    <row r="241" spans="1:49" customFormat="1" ht="15" x14ac:dyDescent="0.25">
      <c r="A241">
        <v>411064</v>
      </c>
      <c r="B241" t="s">
        <v>1655</v>
      </c>
      <c r="C241" t="s">
        <v>1656</v>
      </c>
      <c r="D241" t="s">
        <v>1809</v>
      </c>
      <c r="E241" t="s">
        <v>79</v>
      </c>
      <c r="F241" s="148" t="s">
        <v>682</v>
      </c>
      <c r="G241" t="s">
        <v>682</v>
      </c>
      <c r="I241" t="s">
        <v>143</v>
      </c>
      <c r="N241" s="230"/>
      <c r="AL241" s="230"/>
      <c r="AM241" s="230"/>
      <c r="AN241" s="230"/>
    </row>
    <row r="242" spans="1:49" customFormat="1" ht="15" x14ac:dyDescent="0.25">
      <c r="A242">
        <v>411134</v>
      </c>
      <c r="B242" t="s">
        <v>1810</v>
      </c>
      <c r="C242" t="s">
        <v>319</v>
      </c>
      <c r="D242" t="s">
        <v>242</v>
      </c>
      <c r="E242" t="s">
        <v>79</v>
      </c>
      <c r="F242" s="148" t="s">
        <v>682</v>
      </c>
      <c r="G242" t="s">
        <v>682</v>
      </c>
      <c r="I242" t="s">
        <v>832</v>
      </c>
      <c r="N242" s="230"/>
      <c r="AL242" s="230"/>
      <c r="AM242" s="230"/>
      <c r="AN242" s="230"/>
    </row>
    <row r="243" spans="1:49" customFormat="1" ht="15" x14ac:dyDescent="0.25">
      <c r="A243">
        <v>412603</v>
      </c>
      <c r="B243" t="s">
        <v>1657</v>
      </c>
      <c r="C243" t="s">
        <v>829</v>
      </c>
      <c r="D243" t="s">
        <v>1811</v>
      </c>
      <c r="E243" t="s">
        <v>79</v>
      </c>
      <c r="F243" s="148" t="s">
        <v>682</v>
      </c>
      <c r="G243" t="s">
        <v>682</v>
      </c>
      <c r="I243" t="s">
        <v>143</v>
      </c>
      <c r="N243" s="230"/>
      <c r="O243">
        <v>862</v>
      </c>
      <c r="P243" s="148">
        <v>45753</v>
      </c>
      <c r="Q243">
        <v>90000</v>
      </c>
      <c r="AL243" s="230"/>
      <c r="AM243" s="230"/>
      <c r="AN243" s="230"/>
    </row>
    <row r="244" spans="1:49" customFormat="1" ht="15" x14ac:dyDescent="0.25">
      <c r="A244">
        <v>414423</v>
      </c>
      <c r="B244" t="s">
        <v>1660</v>
      </c>
      <c r="C244" t="s">
        <v>244</v>
      </c>
      <c r="D244" t="s">
        <v>1661</v>
      </c>
      <c r="E244" t="s">
        <v>78</v>
      </c>
      <c r="F244" s="148">
        <v>33652</v>
      </c>
      <c r="G244" t="s">
        <v>633</v>
      </c>
      <c r="H244" t="s">
        <v>25</v>
      </c>
      <c r="I244" t="s">
        <v>832</v>
      </c>
      <c r="J244" t="s">
        <v>23</v>
      </c>
      <c r="K244">
        <v>2011</v>
      </c>
      <c r="L244" t="s">
        <v>28</v>
      </c>
      <c r="M244" t="s">
        <v>40</v>
      </c>
      <c r="N244" s="230"/>
      <c r="AG244" t="s">
        <v>630</v>
      </c>
      <c r="AI244">
        <v>936307540</v>
      </c>
      <c r="AK244" t="s">
        <v>462</v>
      </c>
      <c r="AL244" s="230"/>
      <c r="AM244" s="230"/>
      <c r="AN244" s="230"/>
      <c r="AW244">
        <v>3040019031</v>
      </c>
    </row>
    <row r="245" spans="1:49" customFormat="1" ht="15" x14ac:dyDescent="0.25">
      <c r="A245">
        <v>414986</v>
      </c>
      <c r="B245" t="s">
        <v>1663</v>
      </c>
      <c r="C245" t="s">
        <v>335</v>
      </c>
      <c r="D245" t="s">
        <v>261</v>
      </c>
      <c r="E245" t="s">
        <v>78</v>
      </c>
      <c r="F245" s="148">
        <v>32944</v>
      </c>
      <c r="G245" t="s">
        <v>28</v>
      </c>
      <c r="H245" t="s">
        <v>25</v>
      </c>
      <c r="I245" t="s">
        <v>143</v>
      </c>
      <c r="J245" t="s">
        <v>23</v>
      </c>
      <c r="K245">
        <v>2011</v>
      </c>
      <c r="L245" t="s">
        <v>28</v>
      </c>
      <c r="M245" t="s">
        <v>28</v>
      </c>
      <c r="N245" s="230"/>
      <c r="O245">
        <v>968</v>
      </c>
      <c r="P245" s="148">
        <v>45763</v>
      </c>
      <c r="Q245">
        <v>50000</v>
      </c>
      <c r="AG245" t="s">
        <v>1645</v>
      </c>
      <c r="AI245">
        <v>956849660</v>
      </c>
      <c r="AK245" t="s">
        <v>1664</v>
      </c>
      <c r="AL245" s="230"/>
      <c r="AM245" s="230"/>
      <c r="AN245" s="230"/>
      <c r="AW245">
        <v>1020049864</v>
      </c>
    </row>
    <row r="246" spans="1:49" customFormat="1" ht="15" x14ac:dyDescent="0.25">
      <c r="A246">
        <v>415554</v>
      </c>
      <c r="B246" t="s">
        <v>1665</v>
      </c>
      <c r="C246" t="s">
        <v>256</v>
      </c>
      <c r="D246" t="s">
        <v>1666</v>
      </c>
      <c r="E246" t="s">
        <v>78</v>
      </c>
      <c r="F246" s="148">
        <v>33970</v>
      </c>
      <c r="G246" t="s">
        <v>28</v>
      </c>
      <c r="H246" t="s">
        <v>25</v>
      </c>
      <c r="I246" t="s">
        <v>143</v>
      </c>
      <c r="J246" t="s">
        <v>23</v>
      </c>
      <c r="K246">
        <v>2010</v>
      </c>
      <c r="L246" t="s">
        <v>28</v>
      </c>
      <c r="M246" t="s">
        <v>28</v>
      </c>
      <c r="N246" s="230"/>
      <c r="O246">
        <v>835</v>
      </c>
      <c r="P246" s="148">
        <v>45742</v>
      </c>
      <c r="Q246">
        <v>50000</v>
      </c>
      <c r="AG246" t="s">
        <v>1651</v>
      </c>
      <c r="AI246">
        <v>962397160</v>
      </c>
      <c r="AK246" t="s">
        <v>1667</v>
      </c>
      <c r="AL246" s="230"/>
      <c r="AM246" s="230"/>
      <c r="AN246" s="230"/>
      <c r="AW246">
        <v>1010379147</v>
      </c>
    </row>
    <row r="247" spans="1:49" customFormat="1" ht="15" x14ac:dyDescent="0.25">
      <c r="A247">
        <v>415592</v>
      </c>
      <c r="B247" t="s">
        <v>1668</v>
      </c>
      <c r="C247" t="s">
        <v>285</v>
      </c>
      <c r="D247" t="s">
        <v>286</v>
      </c>
      <c r="E247" t="s">
        <v>78</v>
      </c>
      <c r="F247" s="148">
        <v>34170</v>
      </c>
      <c r="G247" t="s">
        <v>28</v>
      </c>
      <c r="H247" t="s">
        <v>25</v>
      </c>
      <c r="I247" t="s">
        <v>143</v>
      </c>
      <c r="K247">
        <v>2010</v>
      </c>
      <c r="L247" t="s">
        <v>28</v>
      </c>
      <c r="M247" t="s">
        <v>28</v>
      </c>
      <c r="N247" s="230"/>
      <c r="AG247" t="s">
        <v>375</v>
      </c>
      <c r="AI247">
        <v>991912074</v>
      </c>
      <c r="AK247" t="s">
        <v>860</v>
      </c>
      <c r="AL247" s="230"/>
      <c r="AM247" s="230"/>
      <c r="AN247" s="230"/>
      <c r="AW247">
        <v>1010216558</v>
      </c>
    </row>
    <row r="248" spans="1:49" customFormat="1" ht="15" x14ac:dyDescent="0.25">
      <c r="A248">
        <v>417391</v>
      </c>
      <c r="B248" t="s">
        <v>769</v>
      </c>
      <c r="C248" t="s">
        <v>763</v>
      </c>
      <c r="D248" t="s">
        <v>466</v>
      </c>
      <c r="E248" t="s">
        <v>78</v>
      </c>
      <c r="F248" s="148">
        <v>34461</v>
      </c>
      <c r="I248" t="s">
        <v>143</v>
      </c>
      <c r="N248" s="230"/>
      <c r="AL248" s="230"/>
      <c r="AM248" s="230"/>
      <c r="AN248" s="230"/>
      <c r="AP248" t="s">
        <v>682</v>
      </c>
      <c r="AQ248" t="s">
        <v>681</v>
      </c>
    </row>
    <row r="249" spans="1:49" customFormat="1" ht="15" x14ac:dyDescent="0.25">
      <c r="A249">
        <v>418910</v>
      </c>
      <c r="B249" t="s">
        <v>1670</v>
      </c>
      <c r="C249" t="s">
        <v>1671</v>
      </c>
      <c r="D249" t="s">
        <v>1672</v>
      </c>
      <c r="E249" t="s">
        <v>79</v>
      </c>
      <c r="F249" s="148">
        <v>34430</v>
      </c>
      <c r="G249" t="s">
        <v>28</v>
      </c>
      <c r="H249" t="s">
        <v>25</v>
      </c>
      <c r="I249" t="s">
        <v>143</v>
      </c>
      <c r="J249" t="s">
        <v>23</v>
      </c>
      <c r="K249">
        <v>2013</v>
      </c>
      <c r="L249" t="s">
        <v>28</v>
      </c>
      <c r="M249" t="s">
        <v>28</v>
      </c>
      <c r="N249" s="230"/>
      <c r="O249">
        <v>852</v>
      </c>
      <c r="P249" s="148">
        <v>45753</v>
      </c>
      <c r="Q249">
        <v>50000</v>
      </c>
      <c r="AG249" t="s">
        <v>1650</v>
      </c>
      <c r="AI249">
        <v>932912855</v>
      </c>
      <c r="AK249" t="s">
        <v>28</v>
      </c>
      <c r="AL249" s="230"/>
      <c r="AM249" s="230"/>
      <c r="AN249" s="230"/>
      <c r="AW249">
        <v>1010160268</v>
      </c>
    </row>
    <row r="250" spans="1:49" customFormat="1" ht="15" x14ac:dyDescent="0.25">
      <c r="A250">
        <v>420584</v>
      </c>
      <c r="B250" t="s">
        <v>812</v>
      </c>
      <c r="C250" t="s">
        <v>256</v>
      </c>
      <c r="D250" t="s">
        <v>302</v>
      </c>
      <c r="E250" t="s">
        <v>78</v>
      </c>
      <c r="F250" s="148">
        <v>35431</v>
      </c>
      <c r="I250" t="s">
        <v>143</v>
      </c>
      <c r="N250" s="230"/>
      <c r="AL250" s="230"/>
      <c r="AM250" s="230"/>
      <c r="AN250" s="230"/>
      <c r="AP250" t="s">
        <v>682</v>
      </c>
    </row>
    <row r="251" spans="1:49" customFormat="1" ht="15" x14ac:dyDescent="0.25">
      <c r="A251">
        <v>422103</v>
      </c>
      <c r="B251" t="s">
        <v>1681</v>
      </c>
      <c r="C251" t="s">
        <v>479</v>
      </c>
      <c r="D251" t="s">
        <v>384</v>
      </c>
      <c r="E251" t="s">
        <v>78</v>
      </c>
      <c r="F251" s="148">
        <v>34685</v>
      </c>
      <c r="G251" t="s">
        <v>28</v>
      </c>
      <c r="H251" t="s">
        <v>25</v>
      </c>
      <c r="I251" t="s">
        <v>143</v>
      </c>
      <c r="J251" t="s">
        <v>23</v>
      </c>
      <c r="K251">
        <v>2014</v>
      </c>
      <c r="L251" t="s">
        <v>40</v>
      </c>
      <c r="M251" t="s">
        <v>28</v>
      </c>
      <c r="N251" s="230"/>
      <c r="AG251" t="s">
        <v>1650</v>
      </c>
      <c r="AI251">
        <v>988204621</v>
      </c>
      <c r="AK251" t="s">
        <v>1673</v>
      </c>
      <c r="AL251" s="230"/>
      <c r="AM251" s="230"/>
      <c r="AN251" s="230"/>
      <c r="AW251">
        <v>1020252976</v>
      </c>
    </row>
    <row r="252" spans="1:49" customFormat="1" ht="15" x14ac:dyDescent="0.25">
      <c r="A252">
        <v>422369</v>
      </c>
      <c r="B252" t="s">
        <v>834</v>
      </c>
      <c r="C252" t="s">
        <v>444</v>
      </c>
      <c r="D252" t="s">
        <v>526</v>
      </c>
      <c r="E252" t="s">
        <v>79</v>
      </c>
      <c r="F252" s="148">
        <v>35226</v>
      </c>
      <c r="I252" t="s">
        <v>143</v>
      </c>
      <c r="N252" s="230"/>
      <c r="AL252" s="230"/>
      <c r="AM252" s="230"/>
      <c r="AN252" s="230"/>
    </row>
    <row r="253" spans="1:49" customFormat="1" ht="15" x14ac:dyDescent="0.25">
      <c r="A253">
        <v>422704</v>
      </c>
      <c r="B253" t="s">
        <v>1682</v>
      </c>
      <c r="C253" t="s">
        <v>272</v>
      </c>
      <c r="D253" t="s">
        <v>613</v>
      </c>
      <c r="E253" t="s">
        <v>79</v>
      </c>
      <c r="F253" s="148">
        <v>35726</v>
      </c>
      <c r="G253" t="s">
        <v>369</v>
      </c>
      <c r="H253" t="s">
        <v>29</v>
      </c>
      <c r="I253" t="s">
        <v>143</v>
      </c>
      <c r="J253" t="s">
        <v>23</v>
      </c>
      <c r="K253">
        <v>2015</v>
      </c>
      <c r="L253" t="s">
        <v>40</v>
      </c>
      <c r="M253" t="s">
        <v>24</v>
      </c>
      <c r="N253" s="230"/>
      <c r="AG253" t="s">
        <v>1650</v>
      </c>
      <c r="AI253">
        <v>991354356</v>
      </c>
      <c r="AK253" t="s">
        <v>28</v>
      </c>
      <c r="AL253" s="230"/>
      <c r="AM253" s="230"/>
      <c r="AN253" s="230"/>
      <c r="AW253">
        <v>90010247541</v>
      </c>
    </row>
    <row r="254" spans="1:49" customFormat="1" ht="15" x14ac:dyDescent="0.25">
      <c r="A254">
        <v>422875</v>
      </c>
      <c r="B254" t="s">
        <v>848</v>
      </c>
      <c r="C254" t="s">
        <v>491</v>
      </c>
      <c r="D254" t="s">
        <v>270</v>
      </c>
      <c r="E254" t="s">
        <v>78</v>
      </c>
      <c r="F254" s="148">
        <v>36198</v>
      </c>
      <c r="G254" t="s">
        <v>28</v>
      </c>
      <c r="H254" t="s">
        <v>25</v>
      </c>
      <c r="I254" t="s">
        <v>143</v>
      </c>
      <c r="J254" t="s">
        <v>23</v>
      </c>
      <c r="K254">
        <v>2018</v>
      </c>
      <c r="L254" t="s">
        <v>40</v>
      </c>
      <c r="M254" t="s">
        <v>40</v>
      </c>
      <c r="N254" s="230"/>
      <c r="O254">
        <v>704</v>
      </c>
      <c r="P254" s="148">
        <v>45722</v>
      </c>
      <c r="Q254">
        <v>70000</v>
      </c>
      <c r="AG254" t="s">
        <v>1684</v>
      </c>
      <c r="AI254">
        <v>992946184</v>
      </c>
      <c r="AK254" t="s">
        <v>1685</v>
      </c>
      <c r="AL254" s="230"/>
      <c r="AM254" s="230"/>
      <c r="AN254" s="230"/>
      <c r="AW254">
        <v>3140019270</v>
      </c>
    </row>
    <row r="255" spans="1:49" customFormat="1" ht="15" x14ac:dyDescent="0.25">
      <c r="A255">
        <v>423306</v>
      </c>
      <c r="B255" t="s">
        <v>858</v>
      </c>
      <c r="C255" t="s">
        <v>627</v>
      </c>
      <c r="D255" t="s">
        <v>859</v>
      </c>
      <c r="E255" t="s">
        <v>78</v>
      </c>
      <c r="F255" s="148">
        <v>35803</v>
      </c>
      <c r="G255" t="s">
        <v>28</v>
      </c>
      <c r="H255" t="s">
        <v>25</v>
      </c>
      <c r="I255" t="s">
        <v>143</v>
      </c>
      <c r="J255" t="s">
        <v>23</v>
      </c>
      <c r="K255">
        <v>2017</v>
      </c>
      <c r="L255" t="s">
        <v>28</v>
      </c>
      <c r="N255" s="230"/>
      <c r="O255">
        <v>558</v>
      </c>
      <c r="P255" s="148">
        <v>45802</v>
      </c>
      <c r="Q255">
        <v>50000</v>
      </c>
      <c r="AG255" t="s">
        <v>77</v>
      </c>
      <c r="AI255">
        <v>991880118</v>
      </c>
      <c r="AK255" t="s">
        <v>1648</v>
      </c>
      <c r="AL255" s="230"/>
      <c r="AM255" s="230"/>
      <c r="AN255" s="230"/>
      <c r="AW255">
        <v>14040025413</v>
      </c>
    </row>
    <row r="256" spans="1:49" customFormat="1" ht="15" x14ac:dyDescent="0.25">
      <c r="A256">
        <v>423972</v>
      </c>
      <c r="B256" t="s">
        <v>870</v>
      </c>
      <c r="C256" t="s">
        <v>371</v>
      </c>
      <c r="D256" t="s">
        <v>871</v>
      </c>
      <c r="E256" t="s">
        <v>78</v>
      </c>
      <c r="F256" s="148">
        <v>0</v>
      </c>
      <c r="I256" t="s">
        <v>143</v>
      </c>
      <c r="N256" s="230"/>
      <c r="AL256" s="230"/>
      <c r="AM256" s="230"/>
      <c r="AN256" s="230"/>
    </row>
    <row r="257" spans="1:49" customFormat="1" ht="15" x14ac:dyDescent="0.25">
      <c r="A257">
        <v>424093</v>
      </c>
      <c r="B257" t="s">
        <v>877</v>
      </c>
      <c r="C257" t="s">
        <v>513</v>
      </c>
      <c r="D257" t="s">
        <v>878</v>
      </c>
      <c r="E257" t="s">
        <v>79</v>
      </c>
      <c r="F257" s="148">
        <v>36214</v>
      </c>
      <c r="G257" t="s">
        <v>28</v>
      </c>
      <c r="H257" t="s">
        <v>25</v>
      </c>
      <c r="I257" t="s">
        <v>143</v>
      </c>
      <c r="J257" t="s">
        <v>26</v>
      </c>
      <c r="K257">
        <v>2017</v>
      </c>
      <c r="L257" t="s">
        <v>40</v>
      </c>
      <c r="N257" s="230"/>
      <c r="O257">
        <v>715</v>
      </c>
      <c r="P257" s="148">
        <v>45722</v>
      </c>
      <c r="Q257">
        <v>50000</v>
      </c>
      <c r="AG257" t="s">
        <v>1642</v>
      </c>
      <c r="AL257" s="230"/>
      <c r="AM257" s="230"/>
      <c r="AN257" s="230"/>
    </row>
    <row r="258" spans="1:49" customFormat="1" ht="15" x14ac:dyDescent="0.25">
      <c r="A258">
        <v>424342</v>
      </c>
      <c r="B258" t="s">
        <v>885</v>
      </c>
      <c r="C258" t="s">
        <v>387</v>
      </c>
      <c r="D258" t="s">
        <v>388</v>
      </c>
      <c r="E258" t="s">
        <v>79</v>
      </c>
      <c r="F258" s="148">
        <v>35431</v>
      </c>
      <c r="I258" t="s">
        <v>143</v>
      </c>
      <c r="N258" s="230"/>
      <c r="AL258" s="230"/>
      <c r="AM258" s="230"/>
      <c r="AN258" s="230"/>
    </row>
    <row r="259" spans="1:49" customFormat="1" ht="15" x14ac:dyDescent="0.25">
      <c r="A259">
        <v>424412</v>
      </c>
      <c r="B259" t="s">
        <v>1690</v>
      </c>
      <c r="C259" t="s">
        <v>241</v>
      </c>
      <c r="D259" t="s">
        <v>376</v>
      </c>
      <c r="E259" t="s">
        <v>78</v>
      </c>
      <c r="F259" s="148">
        <v>35796</v>
      </c>
      <c r="G259" t="s">
        <v>369</v>
      </c>
      <c r="H259" t="s">
        <v>25</v>
      </c>
      <c r="I259" t="s">
        <v>143</v>
      </c>
      <c r="J259" t="s">
        <v>23</v>
      </c>
      <c r="K259">
        <v>2016</v>
      </c>
      <c r="L259" t="s">
        <v>40</v>
      </c>
      <c r="M259" t="s">
        <v>40</v>
      </c>
      <c r="N259" s="230"/>
      <c r="AG259" t="s">
        <v>385</v>
      </c>
      <c r="AI259">
        <v>994598485</v>
      </c>
      <c r="AK259" t="s">
        <v>369</v>
      </c>
      <c r="AL259" s="230"/>
      <c r="AM259" s="230"/>
      <c r="AN259" s="230"/>
      <c r="AW259">
        <v>3250108832</v>
      </c>
    </row>
    <row r="260" spans="1:49" customFormat="1" ht="15" x14ac:dyDescent="0.25">
      <c r="A260">
        <v>424591</v>
      </c>
      <c r="B260" t="s">
        <v>893</v>
      </c>
      <c r="C260" t="s">
        <v>252</v>
      </c>
      <c r="D260" t="s">
        <v>376</v>
      </c>
      <c r="E260" t="s">
        <v>78</v>
      </c>
      <c r="F260" s="148">
        <v>35431</v>
      </c>
      <c r="G260" t="s">
        <v>28</v>
      </c>
      <c r="H260" t="s">
        <v>25</v>
      </c>
      <c r="I260" t="s">
        <v>143</v>
      </c>
      <c r="J260" t="s">
        <v>23</v>
      </c>
      <c r="K260">
        <v>2016</v>
      </c>
      <c r="L260" t="s">
        <v>28</v>
      </c>
      <c r="M260" t="s">
        <v>28</v>
      </c>
      <c r="N260" s="230"/>
      <c r="AI260">
        <v>994547261</v>
      </c>
      <c r="AK260" t="s">
        <v>28</v>
      </c>
      <c r="AL260" s="230"/>
      <c r="AM260" s="230"/>
      <c r="AN260" s="230"/>
      <c r="AP260" t="s">
        <v>682</v>
      </c>
      <c r="AW260">
        <v>1030166424</v>
      </c>
    </row>
    <row r="261" spans="1:49" customFormat="1" ht="15" x14ac:dyDescent="0.25">
      <c r="A261">
        <v>424693</v>
      </c>
      <c r="B261" t="s">
        <v>899</v>
      </c>
      <c r="C261" t="s">
        <v>328</v>
      </c>
      <c r="D261" t="s">
        <v>287</v>
      </c>
      <c r="E261" t="s">
        <v>78</v>
      </c>
      <c r="F261" s="148">
        <v>35688</v>
      </c>
      <c r="G261" t="s">
        <v>28</v>
      </c>
      <c r="H261" t="s">
        <v>25</v>
      </c>
      <c r="I261" t="s">
        <v>143</v>
      </c>
      <c r="J261" t="s">
        <v>23</v>
      </c>
      <c r="K261">
        <v>2016</v>
      </c>
      <c r="L261" t="s">
        <v>28</v>
      </c>
      <c r="M261" t="s">
        <v>28</v>
      </c>
      <c r="N261" s="230"/>
      <c r="AG261" t="s">
        <v>1687</v>
      </c>
      <c r="AI261">
        <v>938280374</v>
      </c>
      <c r="AK261" t="s">
        <v>28</v>
      </c>
      <c r="AL261" s="230"/>
      <c r="AM261" s="230"/>
      <c r="AN261" s="230"/>
      <c r="AP261" t="s">
        <v>682</v>
      </c>
      <c r="AW261">
        <v>1020124527</v>
      </c>
    </row>
    <row r="262" spans="1:49" customFormat="1" ht="15" x14ac:dyDescent="0.25">
      <c r="A262">
        <v>424714</v>
      </c>
      <c r="B262" t="s">
        <v>901</v>
      </c>
      <c r="C262" t="s">
        <v>271</v>
      </c>
      <c r="D262" t="s">
        <v>497</v>
      </c>
      <c r="E262" t="s">
        <v>79</v>
      </c>
      <c r="F262" s="148">
        <v>35688</v>
      </c>
      <c r="I262" t="s">
        <v>143</v>
      </c>
      <c r="N262" s="230"/>
      <c r="AL262" s="230"/>
      <c r="AM262" s="230"/>
      <c r="AN262" s="230"/>
    </row>
    <row r="263" spans="1:49" customFormat="1" ht="15" x14ac:dyDescent="0.25">
      <c r="A263">
        <v>424774</v>
      </c>
      <c r="B263" t="s">
        <v>903</v>
      </c>
      <c r="C263" t="s">
        <v>904</v>
      </c>
      <c r="D263" t="s">
        <v>251</v>
      </c>
      <c r="E263" t="s">
        <v>79</v>
      </c>
      <c r="F263" s="148">
        <v>31063</v>
      </c>
      <c r="I263" t="s">
        <v>143</v>
      </c>
      <c r="N263" s="230"/>
      <c r="AL263" s="230"/>
      <c r="AM263" s="230"/>
      <c r="AN263" s="230"/>
      <c r="AP263" t="s">
        <v>681</v>
      </c>
      <c r="AQ263" t="s">
        <v>681</v>
      </c>
    </row>
    <row r="264" spans="1:49" customFormat="1" ht="15" x14ac:dyDescent="0.25">
      <c r="A264">
        <v>425794</v>
      </c>
      <c r="B264" t="s">
        <v>934</v>
      </c>
      <c r="C264" t="s">
        <v>752</v>
      </c>
      <c r="D264" t="s">
        <v>935</v>
      </c>
      <c r="E264" t="s">
        <v>78</v>
      </c>
      <c r="F264" s="148">
        <v>35431</v>
      </c>
      <c r="I264" t="s">
        <v>143</v>
      </c>
      <c r="N264" s="230"/>
      <c r="AL264" s="230"/>
      <c r="AM264" s="230"/>
      <c r="AN264" s="230"/>
    </row>
    <row r="265" spans="1:49" customFormat="1" ht="15" x14ac:dyDescent="0.25">
      <c r="A265">
        <v>425936</v>
      </c>
      <c r="B265" t="s">
        <v>948</v>
      </c>
      <c r="C265" t="s">
        <v>447</v>
      </c>
      <c r="D265" t="s">
        <v>561</v>
      </c>
      <c r="E265" t="s">
        <v>79</v>
      </c>
      <c r="F265" s="148">
        <v>32680</v>
      </c>
      <c r="I265" t="s">
        <v>143</v>
      </c>
      <c r="N265" s="230"/>
      <c r="AL265" s="230"/>
      <c r="AM265" s="230"/>
      <c r="AN265" s="230"/>
    </row>
    <row r="266" spans="1:49" customFormat="1" ht="15" x14ac:dyDescent="0.25">
      <c r="A266">
        <v>425970</v>
      </c>
      <c r="B266" t="s">
        <v>952</v>
      </c>
      <c r="C266" t="s">
        <v>519</v>
      </c>
      <c r="D266" t="s">
        <v>264</v>
      </c>
      <c r="E266" t="s">
        <v>79</v>
      </c>
      <c r="F266" s="148">
        <v>34425</v>
      </c>
      <c r="I266" t="s">
        <v>143</v>
      </c>
      <c r="N266" s="230"/>
      <c r="AL266" s="230"/>
      <c r="AM266" s="230"/>
      <c r="AN266" s="230"/>
    </row>
    <row r="267" spans="1:49" customFormat="1" ht="15" x14ac:dyDescent="0.25">
      <c r="A267">
        <v>425989</v>
      </c>
      <c r="B267" t="s">
        <v>954</v>
      </c>
      <c r="C267" t="s">
        <v>955</v>
      </c>
      <c r="D267" t="s">
        <v>245</v>
      </c>
      <c r="E267" t="s">
        <v>79</v>
      </c>
      <c r="F267" s="148">
        <v>36566</v>
      </c>
      <c r="I267" t="s">
        <v>143</v>
      </c>
      <c r="N267" s="230"/>
      <c r="AL267" s="230"/>
      <c r="AM267" s="230"/>
      <c r="AN267" s="230"/>
      <c r="AP267" t="s">
        <v>682</v>
      </c>
      <c r="AQ267" t="s">
        <v>681</v>
      </c>
    </row>
    <row r="268" spans="1:49" customFormat="1" ht="15" x14ac:dyDescent="0.25">
      <c r="A268">
        <v>425991</v>
      </c>
      <c r="B268" t="s">
        <v>956</v>
      </c>
      <c r="C268" t="s">
        <v>560</v>
      </c>
      <c r="D268" t="s">
        <v>565</v>
      </c>
      <c r="E268" t="s">
        <v>79</v>
      </c>
      <c r="F268" s="148">
        <v>31091</v>
      </c>
      <c r="I268" t="s">
        <v>143</v>
      </c>
      <c r="N268" s="230"/>
      <c r="AL268" s="230"/>
      <c r="AM268" s="230"/>
      <c r="AN268" s="230"/>
    </row>
    <row r="269" spans="1:49" customFormat="1" ht="15" x14ac:dyDescent="0.25">
      <c r="A269">
        <v>426014</v>
      </c>
      <c r="B269" t="s">
        <v>1695</v>
      </c>
      <c r="C269" t="s">
        <v>477</v>
      </c>
      <c r="D269" t="s">
        <v>299</v>
      </c>
      <c r="E269" t="s">
        <v>78</v>
      </c>
      <c r="F269" s="148">
        <v>33975</v>
      </c>
      <c r="G269" t="s">
        <v>1696</v>
      </c>
      <c r="H269" t="s">
        <v>25</v>
      </c>
      <c r="I269" t="s">
        <v>143</v>
      </c>
      <c r="J269" t="s">
        <v>23</v>
      </c>
      <c r="K269">
        <v>2010</v>
      </c>
      <c r="L269" t="s">
        <v>73</v>
      </c>
      <c r="M269" t="s">
        <v>70</v>
      </c>
      <c r="N269" s="230"/>
      <c r="AG269" t="s">
        <v>1697</v>
      </c>
      <c r="AI269">
        <v>993208547</v>
      </c>
      <c r="AK269" t="s">
        <v>28</v>
      </c>
      <c r="AL269" s="230"/>
      <c r="AM269" s="230"/>
      <c r="AN269" s="230"/>
      <c r="AW269">
        <v>10030001059</v>
      </c>
    </row>
    <row r="270" spans="1:49" customFormat="1" ht="15" x14ac:dyDescent="0.25">
      <c r="A270">
        <v>426083</v>
      </c>
      <c r="B270" t="s">
        <v>967</v>
      </c>
      <c r="C270" t="s">
        <v>501</v>
      </c>
      <c r="D270" t="s">
        <v>968</v>
      </c>
      <c r="E270" t="s">
        <v>79</v>
      </c>
      <c r="F270" s="148">
        <v>36401</v>
      </c>
      <c r="G270" t="s">
        <v>28</v>
      </c>
      <c r="H270" t="s">
        <v>25</v>
      </c>
      <c r="I270" t="s">
        <v>143</v>
      </c>
      <c r="J270" t="s">
        <v>23</v>
      </c>
      <c r="K270">
        <v>2017</v>
      </c>
      <c r="L270" t="s">
        <v>40</v>
      </c>
      <c r="M270" t="s">
        <v>60</v>
      </c>
      <c r="N270" s="230"/>
      <c r="AG270" t="s">
        <v>1642</v>
      </c>
      <c r="AI270">
        <v>980077291</v>
      </c>
      <c r="AL270" s="230"/>
      <c r="AM270" s="230"/>
      <c r="AN270" s="230"/>
      <c r="AP270" t="s">
        <v>682</v>
      </c>
      <c r="AW270">
        <v>7260012308</v>
      </c>
    </row>
    <row r="271" spans="1:49" customFormat="1" ht="15" x14ac:dyDescent="0.25">
      <c r="A271">
        <v>426130</v>
      </c>
      <c r="B271" t="s">
        <v>850</v>
      </c>
      <c r="C271" t="s">
        <v>244</v>
      </c>
      <c r="D271" t="s">
        <v>253</v>
      </c>
      <c r="E271" t="s">
        <v>79</v>
      </c>
      <c r="F271" s="148">
        <v>36161</v>
      </c>
      <c r="G271" t="s">
        <v>590</v>
      </c>
      <c r="H271" t="s">
        <v>25</v>
      </c>
      <c r="I271" t="s">
        <v>143</v>
      </c>
      <c r="J271" t="s">
        <v>23</v>
      </c>
      <c r="K271">
        <v>2016</v>
      </c>
      <c r="L271" t="s">
        <v>40</v>
      </c>
      <c r="N271" s="230"/>
      <c r="O271">
        <v>714</v>
      </c>
      <c r="P271" s="148">
        <v>45722</v>
      </c>
      <c r="Q271">
        <v>90000</v>
      </c>
      <c r="AG271" t="s">
        <v>1642</v>
      </c>
      <c r="AL271" s="230"/>
      <c r="AM271" s="230"/>
      <c r="AN271" s="230"/>
    </row>
    <row r="272" spans="1:49" customFormat="1" ht="15" x14ac:dyDescent="0.25">
      <c r="A272">
        <v>426144</v>
      </c>
      <c r="B272" t="s">
        <v>970</v>
      </c>
      <c r="C272" t="s">
        <v>971</v>
      </c>
      <c r="D272" t="s">
        <v>408</v>
      </c>
      <c r="E272" t="s">
        <v>79</v>
      </c>
      <c r="F272" s="148">
        <v>30691</v>
      </c>
      <c r="I272" t="s">
        <v>143</v>
      </c>
      <c r="N272" s="230"/>
      <c r="AL272" s="230"/>
      <c r="AM272" s="230"/>
      <c r="AN272" s="230"/>
    </row>
    <row r="273" spans="1:49" customFormat="1" ht="15" x14ac:dyDescent="0.25">
      <c r="A273">
        <v>426147</v>
      </c>
      <c r="B273" t="s">
        <v>618</v>
      </c>
      <c r="C273" t="s">
        <v>244</v>
      </c>
      <c r="D273" t="s">
        <v>565</v>
      </c>
      <c r="E273" t="s">
        <v>78</v>
      </c>
      <c r="F273" s="148">
        <v>0</v>
      </c>
      <c r="G273" t="s">
        <v>672</v>
      </c>
      <c r="H273" t="s">
        <v>25</v>
      </c>
      <c r="I273" t="s">
        <v>143</v>
      </c>
      <c r="J273" t="s">
        <v>23</v>
      </c>
      <c r="K273">
        <v>1997</v>
      </c>
      <c r="L273" t="s">
        <v>516</v>
      </c>
      <c r="N273" s="230"/>
      <c r="AL273" s="230"/>
      <c r="AM273" s="230"/>
      <c r="AN273" s="230"/>
    </row>
    <row r="274" spans="1:49" customFormat="1" ht="15" x14ac:dyDescent="0.25">
      <c r="A274">
        <v>426199</v>
      </c>
      <c r="B274" t="s">
        <v>977</v>
      </c>
      <c r="C274" t="s">
        <v>268</v>
      </c>
      <c r="D274" t="s">
        <v>376</v>
      </c>
      <c r="E274" t="s">
        <v>79</v>
      </c>
      <c r="F274" s="148">
        <v>34586</v>
      </c>
      <c r="G274" t="s">
        <v>28</v>
      </c>
      <c r="H274" t="s">
        <v>25</v>
      </c>
      <c r="I274" t="s">
        <v>143</v>
      </c>
      <c r="J274" t="s">
        <v>23</v>
      </c>
      <c r="K274">
        <v>2012</v>
      </c>
      <c r="L274" t="s">
        <v>77</v>
      </c>
      <c r="M274" t="s">
        <v>50</v>
      </c>
      <c r="N274" s="230"/>
      <c r="AG274" t="s">
        <v>1642</v>
      </c>
      <c r="AI274">
        <v>938759711</v>
      </c>
      <c r="AL274" s="230"/>
      <c r="AM274" s="230"/>
      <c r="AN274" s="230"/>
      <c r="AP274" t="s">
        <v>682</v>
      </c>
      <c r="AW274">
        <v>5050161128</v>
      </c>
    </row>
    <row r="275" spans="1:49" customFormat="1" ht="15" x14ac:dyDescent="0.25">
      <c r="A275">
        <v>426269</v>
      </c>
      <c r="B275" t="s">
        <v>988</v>
      </c>
      <c r="C275" t="s">
        <v>303</v>
      </c>
      <c r="D275" t="s">
        <v>989</v>
      </c>
      <c r="E275" t="s">
        <v>79</v>
      </c>
      <c r="F275" s="148">
        <v>35902</v>
      </c>
      <c r="G275" t="s">
        <v>246</v>
      </c>
      <c r="H275" t="s">
        <v>25</v>
      </c>
      <c r="I275" t="s">
        <v>143</v>
      </c>
      <c r="L275" t="s">
        <v>28</v>
      </c>
      <c r="N275" s="230"/>
      <c r="AG275" t="s">
        <v>1642</v>
      </c>
      <c r="AI275">
        <v>998261106</v>
      </c>
      <c r="AK275" t="s">
        <v>28</v>
      </c>
      <c r="AL275" s="230"/>
      <c r="AM275" s="230"/>
      <c r="AN275" s="230"/>
      <c r="AW275">
        <v>14050031032</v>
      </c>
    </row>
    <row r="276" spans="1:49" customFormat="1" ht="15" x14ac:dyDescent="0.25">
      <c r="A276">
        <v>426307</v>
      </c>
      <c r="B276" t="s">
        <v>646</v>
      </c>
      <c r="C276" t="s">
        <v>592</v>
      </c>
      <c r="D276" t="s">
        <v>647</v>
      </c>
      <c r="E276" t="s">
        <v>79</v>
      </c>
      <c r="F276" s="148">
        <v>36526</v>
      </c>
      <c r="G276" t="s">
        <v>28</v>
      </c>
      <c r="H276" t="s">
        <v>29</v>
      </c>
      <c r="I276" t="s">
        <v>143</v>
      </c>
      <c r="J276" t="s">
        <v>26</v>
      </c>
      <c r="K276">
        <v>2017</v>
      </c>
      <c r="L276" t="s">
        <v>28</v>
      </c>
      <c r="M276" t="s">
        <v>657</v>
      </c>
      <c r="N276" s="230"/>
      <c r="AG276" t="s">
        <v>1642</v>
      </c>
      <c r="AI276">
        <v>938237499</v>
      </c>
      <c r="AK276" t="s">
        <v>28</v>
      </c>
      <c r="AL276" s="230"/>
      <c r="AM276" s="230"/>
      <c r="AN276" s="230"/>
    </row>
    <row r="277" spans="1:49" customFormat="1" ht="15" x14ac:dyDescent="0.25">
      <c r="A277">
        <v>426401</v>
      </c>
      <c r="B277" t="s">
        <v>1003</v>
      </c>
      <c r="C277" t="s">
        <v>332</v>
      </c>
      <c r="D277" t="s">
        <v>322</v>
      </c>
      <c r="E277" t="s">
        <v>79</v>
      </c>
      <c r="F277" s="148">
        <v>29021</v>
      </c>
      <c r="G277" t="s">
        <v>28</v>
      </c>
      <c r="H277" t="s">
        <v>25</v>
      </c>
      <c r="I277" t="s">
        <v>143</v>
      </c>
      <c r="J277" t="s">
        <v>26</v>
      </c>
      <c r="K277">
        <v>1998</v>
      </c>
      <c r="L277" t="s">
        <v>28</v>
      </c>
      <c r="N277" s="230"/>
      <c r="AG277" t="s">
        <v>1642</v>
      </c>
      <c r="AI277">
        <v>991098670</v>
      </c>
      <c r="AK277" t="s">
        <v>1702</v>
      </c>
      <c r="AL277" s="230"/>
      <c r="AM277" s="230"/>
      <c r="AN277" s="230"/>
      <c r="AW277">
        <v>10020031173</v>
      </c>
    </row>
    <row r="278" spans="1:49" customFormat="1" ht="15" x14ac:dyDescent="0.25">
      <c r="A278">
        <v>426408</v>
      </c>
      <c r="B278" t="s">
        <v>1004</v>
      </c>
      <c r="C278" t="s">
        <v>271</v>
      </c>
      <c r="D278" t="s">
        <v>248</v>
      </c>
      <c r="E278" t="s">
        <v>78</v>
      </c>
      <c r="F278" s="148">
        <v>34542</v>
      </c>
      <c r="I278" t="s">
        <v>143</v>
      </c>
      <c r="N278" s="230"/>
      <c r="AL278" s="230"/>
      <c r="AM278" s="230"/>
      <c r="AN278" s="230"/>
    </row>
    <row r="279" spans="1:49" customFormat="1" ht="15" x14ac:dyDescent="0.25">
      <c r="A279">
        <v>426482</v>
      </c>
      <c r="B279" t="s">
        <v>1007</v>
      </c>
      <c r="C279" t="s">
        <v>634</v>
      </c>
      <c r="D279" t="s">
        <v>379</v>
      </c>
      <c r="E279" t="s">
        <v>78</v>
      </c>
      <c r="F279" s="148">
        <v>36293</v>
      </c>
      <c r="I279" t="s">
        <v>143</v>
      </c>
      <c r="N279" s="230"/>
      <c r="AL279" s="230"/>
      <c r="AM279" s="230"/>
      <c r="AN279" s="230"/>
      <c r="AP279" t="s">
        <v>682</v>
      </c>
    </row>
    <row r="280" spans="1:49" customFormat="1" ht="15" x14ac:dyDescent="0.25">
      <c r="A280">
        <v>426496</v>
      </c>
      <c r="B280" t="s">
        <v>648</v>
      </c>
      <c r="C280" t="s">
        <v>592</v>
      </c>
      <c r="D280" t="s">
        <v>282</v>
      </c>
      <c r="E280" t="s">
        <v>79</v>
      </c>
      <c r="F280" s="148">
        <v>34979</v>
      </c>
      <c r="G280" t="s">
        <v>28</v>
      </c>
      <c r="H280" t="s">
        <v>29</v>
      </c>
      <c r="I280" t="s">
        <v>143</v>
      </c>
      <c r="J280" t="s">
        <v>23</v>
      </c>
      <c r="K280">
        <v>2014</v>
      </c>
      <c r="L280" t="s">
        <v>28</v>
      </c>
      <c r="M280" t="s">
        <v>657</v>
      </c>
      <c r="N280" s="230"/>
      <c r="AG280" t="s">
        <v>1642</v>
      </c>
      <c r="AI280">
        <v>937513650</v>
      </c>
      <c r="AK280" t="s">
        <v>28</v>
      </c>
      <c r="AL280" s="230"/>
      <c r="AM280" s="230"/>
      <c r="AN280" s="230"/>
    </row>
    <row r="281" spans="1:49" customFormat="1" ht="15" x14ac:dyDescent="0.25">
      <c r="A281">
        <v>426514</v>
      </c>
      <c r="B281" t="s">
        <v>1008</v>
      </c>
      <c r="C281" t="s">
        <v>300</v>
      </c>
      <c r="D281" t="s">
        <v>1009</v>
      </c>
      <c r="E281" t="s">
        <v>79</v>
      </c>
      <c r="F281" s="148">
        <v>35065</v>
      </c>
      <c r="G281" t="s">
        <v>267</v>
      </c>
      <c r="H281" t="s">
        <v>25</v>
      </c>
      <c r="I281" t="s">
        <v>143</v>
      </c>
      <c r="J281" t="s">
        <v>26</v>
      </c>
      <c r="K281">
        <v>2019</v>
      </c>
      <c r="L281" t="s">
        <v>28</v>
      </c>
      <c r="M281" t="s">
        <v>40</v>
      </c>
      <c r="N281" s="230"/>
      <c r="AG281" t="s">
        <v>1642</v>
      </c>
      <c r="AI281">
        <v>991821812</v>
      </c>
      <c r="AL281" s="230"/>
      <c r="AM281" s="230"/>
      <c r="AN281" s="230"/>
      <c r="AW281">
        <v>3010088555</v>
      </c>
    </row>
    <row r="282" spans="1:49" customFormat="1" ht="15" x14ac:dyDescent="0.25">
      <c r="A282">
        <v>426567</v>
      </c>
      <c r="B282" t="s">
        <v>1013</v>
      </c>
      <c r="C282" t="s">
        <v>256</v>
      </c>
      <c r="D282" t="s">
        <v>1014</v>
      </c>
      <c r="E282" t="s">
        <v>78</v>
      </c>
      <c r="F282" s="148">
        <v>35446</v>
      </c>
      <c r="G282" t="s">
        <v>609</v>
      </c>
      <c r="H282" t="s">
        <v>25</v>
      </c>
      <c r="I282" t="s">
        <v>143</v>
      </c>
      <c r="J282" t="s">
        <v>26</v>
      </c>
      <c r="K282">
        <v>2017</v>
      </c>
      <c r="L282" t="s">
        <v>40</v>
      </c>
      <c r="M282" t="s">
        <v>65</v>
      </c>
      <c r="N282" s="230"/>
      <c r="AI282">
        <v>930324646</v>
      </c>
      <c r="AK282" t="s">
        <v>28</v>
      </c>
      <c r="AL282" s="230"/>
      <c r="AM282" s="230"/>
      <c r="AN282" s="230"/>
      <c r="AW282">
        <v>8110006200</v>
      </c>
    </row>
    <row r="283" spans="1:49" customFormat="1" ht="15" x14ac:dyDescent="0.25">
      <c r="A283">
        <v>426580</v>
      </c>
      <c r="B283" t="s">
        <v>1016</v>
      </c>
      <c r="C283" t="s">
        <v>300</v>
      </c>
      <c r="D283" t="s">
        <v>306</v>
      </c>
      <c r="E283" t="s">
        <v>79</v>
      </c>
      <c r="F283" s="148">
        <v>35446</v>
      </c>
      <c r="I283" t="s">
        <v>143</v>
      </c>
      <c r="N283" s="230"/>
      <c r="AL283" s="230"/>
      <c r="AM283" s="230"/>
      <c r="AN283" s="230"/>
    </row>
    <row r="284" spans="1:49" customFormat="1" ht="15" x14ac:dyDescent="0.25">
      <c r="A284">
        <v>426591</v>
      </c>
      <c r="B284" t="s">
        <v>1021</v>
      </c>
      <c r="C284" t="s">
        <v>271</v>
      </c>
      <c r="D284" t="s">
        <v>1022</v>
      </c>
      <c r="E284" t="s">
        <v>79</v>
      </c>
      <c r="F284" s="148">
        <v>35537</v>
      </c>
      <c r="G284" t="s">
        <v>1023</v>
      </c>
      <c r="H284" t="s">
        <v>25</v>
      </c>
      <c r="I284" t="s">
        <v>143</v>
      </c>
      <c r="J284" t="s">
        <v>23</v>
      </c>
      <c r="K284">
        <v>2015</v>
      </c>
      <c r="L284" t="s">
        <v>47</v>
      </c>
      <c r="M284" t="s">
        <v>47</v>
      </c>
      <c r="N284" s="230"/>
      <c r="AG284" t="s">
        <v>1642</v>
      </c>
      <c r="AI284">
        <v>939231598</v>
      </c>
      <c r="AK284" t="s">
        <v>28</v>
      </c>
      <c r="AL284" s="230"/>
      <c r="AM284" s="230"/>
      <c r="AN284" s="230"/>
      <c r="AP284" t="s">
        <v>682</v>
      </c>
      <c r="AW284">
        <v>4020005282</v>
      </c>
    </row>
    <row r="285" spans="1:49" customFormat="1" ht="15" x14ac:dyDescent="0.25">
      <c r="A285">
        <v>426605</v>
      </c>
      <c r="B285" t="s">
        <v>1024</v>
      </c>
      <c r="C285" t="s">
        <v>563</v>
      </c>
      <c r="D285" t="s">
        <v>1025</v>
      </c>
      <c r="E285" t="s">
        <v>78</v>
      </c>
      <c r="F285" s="148">
        <v>35065</v>
      </c>
      <c r="I285" t="s">
        <v>143</v>
      </c>
      <c r="N285" s="230"/>
      <c r="AL285" s="230"/>
      <c r="AM285" s="230"/>
      <c r="AN285" s="230"/>
    </row>
    <row r="286" spans="1:49" customFormat="1" ht="15" x14ac:dyDescent="0.25">
      <c r="A286">
        <v>426673</v>
      </c>
      <c r="B286" t="s">
        <v>608</v>
      </c>
      <c r="C286" t="s">
        <v>611</v>
      </c>
      <c r="D286" t="s">
        <v>353</v>
      </c>
      <c r="E286" t="s">
        <v>78</v>
      </c>
      <c r="F286" s="148">
        <v>36001</v>
      </c>
      <c r="I286" t="s">
        <v>143</v>
      </c>
      <c r="N286" s="230"/>
      <c r="AL286" s="230"/>
      <c r="AM286" s="230"/>
      <c r="AN286" s="230"/>
    </row>
    <row r="287" spans="1:49" customFormat="1" ht="15" x14ac:dyDescent="0.25">
      <c r="A287">
        <v>426750</v>
      </c>
      <c r="B287" t="s">
        <v>1039</v>
      </c>
      <c r="C287" t="s">
        <v>244</v>
      </c>
      <c r="D287" t="s">
        <v>281</v>
      </c>
      <c r="E287" t="s">
        <v>78</v>
      </c>
      <c r="F287" s="148">
        <v>36578</v>
      </c>
      <c r="G287" t="s">
        <v>28</v>
      </c>
      <c r="H287" t="s">
        <v>25</v>
      </c>
      <c r="I287" t="s">
        <v>143</v>
      </c>
      <c r="J287" t="s">
        <v>23</v>
      </c>
      <c r="K287">
        <v>2017</v>
      </c>
      <c r="L287" t="s">
        <v>77</v>
      </c>
      <c r="N287" s="230"/>
      <c r="AL287" s="230"/>
      <c r="AM287" s="230"/>
      <c r="AN287" s="230"/>
    </row>
    <row r="288" spans="1:49" customFormat="1" ht="15" x14ac:dyDescent="0.25">
      <c r="A288">
        <v>426751</v>
      </c>
      <c r="B288" t="s">
        <v>1040</v>
      </c>
      <c r="C288" t="s">
        <v>241</v>
      </c>
      <c r="D288" t="s">
        <v>936</v>
      </c>
      <c r="E288" t="s">
        <v>78</v>
      </c>
      <c r="F288" s="148">
        <v>35431</v>
      </c>
      <c r="G288" t="s">
        <v>73</v>
      </c>
      <c r="H288" t="s">
        <v>25</v>
      </c>
      <c r="I288" t="s">
        <v>143</v>
      </c>
      <c r="J288" t="s">
        <v>23</v>
      </c>
      <c r="K288">
        <v>2014</v>
      </c>
      <c r="L288" t="s">
        <v>73</v>
      </c>
      <c r="N288" s="230"/>
      <c r="AG288" t="s">
        <v>28</v>
      </c>
      <c r="AI288">
        <v>934121575</v>
      </c>
      <c r="AK288" t="s">
        <v>28</v>
      </c>
      <c r="AL288" s="230"/>
      <c r="AM288" s="230"/>
      <c r="AN288" s="230"/>
      <c r="AW288">
        <v>12100018028</v>
      </c>
    </row>
    <row r="289" spans="1:49" customFormat="1" ht="15" x14ac:dyDescent="0.25">
      <c r="A289">
        <v>426765</v>
      </c>
      <c r="B289" t="s">
        <v>1042</v>
      </c>
      <c r="C289" t="s">
        <v>271</v>
      </c>
      <c r="D289" t="s">
        <v>315</v>
      </c>
      <c r="E289" t="s">
        <v>78</v>
      </c>
      <c r="F289" s="148">
        <v>36305</v>
      </c>
      <c r="G289" t="s">
        <v>344</v>
      </c>
      <c r="H289" t="s">
        <v>25</v>
      </c>
      <c r="I289" t="s">
        <v>143</v>
      </c>
      <c r="J289" t="s">
        <v>26</v>
      </c>
      <c r="K289">
        <v>2017</v>
      </c>
      <c r="L289" t="s">
        <v>40</v>
      </c>
      <c r="M289" t="s">
        <v>40</v>
      </c>
      <c r="N289" s="230"/>
      <c r="AG289" t="s">
        <v>267</v>
      </c>
      <c r="AI289">
        <v>936042620</v>
      </c>
      <c r="AK289" t="s">
        <v>1703</v>
      </c>
      <c r="AL289" s="230"/>
      <c r="AM289" s="230"/>
      <c r="AN289" s="230"/>
      <c r="AW289">
        <v>3030014985</v>
      </c>
    </row>
    <row r="290" spans="1:49" customFormat="1" ht="15" x14ac:dyDescent="0.25">
      <c r="A290">
        <v>426811</v>
      </c>
      <c r="B290" t="s">
        <v>1045</v>
      </c>
      <c r="C290" t="s">
        <v>268</v>
      </c>
      <c r="D290" t="s">
        <v>1046</v>
      </c>
      <c r="E290" t="s">
        <v>78</v>
      </c>
      <c r="F290" s="148">
        <v>36305</v>
      </c>
      <c r="I290" t="s">
        <v>143</v>
      </c>
      <c r="N290" s="230"/>
      <c r="AL290" s="230"/>
      <c r="AM290" s="230"/>
      <c r="AN290" s="230"/>
    </row>
    <row r="291" spans="1:49" customFormat="1" ht="15" x14ac:dyDescent="0.25">
      <c r="A291">
        <v>426870</v>
      </c>
      <c r="B291" t="s">
        <v>1052</v>
      </c>
      <c r="C291" t="s">
        <v>325</v>
      </c>
      <c r="D291" t="s">
        <v>862</v>
      </c>
      <c r="E291" t="s">
        <v>78</v>
      </c>
      <c r="F291" s="148">
        <v>32143</v>
      </c>
      <c r="I291" t="s">
        <v>143</v>
      </c>
      <c r="N291" s="230"/>
      <c r="AL291" s="230"/>
      <c r="AM291" s="230"/>
      <c r="AN291" s="230"/>
    </row>
    <row r="292" spans="1:49" customFormat="1" ht="15" x14ac:dyDescent="0.25">
      <c r="A292">
        <v>426923</v>
      </c>
      <c r="B292" t="s">
        <v>1058</v>
      </c>
      <c r="C292" t="s">
        <v>423</v>
      </c>
      <c r="D292" t="s">
        <v>1059</v>
      </c>
      <c r="E292" t="s">
        <v>79</v>
      </c>
      <c r="F292" s="148">
        <v>35875</v>
      </c>
      <c r="I292" t="s">
        <v>143</v>
      </c>
      <c r="N292" s="230"/>
      <c r="AL292" s="230"/>
      <c r="AM292" s="230"/>
      <c r="AN292" s="230"/>
      <c r="AP292" t="s">
        <v>681</v>
      </c>
      <c r="AQ292" t="s">
        <v>681</v>
      </c>
    </row>
    <row r="293" spans="1:49" customFormat="1" ht="15" x14ac:dyDescent="0.25">
      <c r="A293">
        <v>426943</v>
      </c>
      <c r="B293" t="s">
        <v>1060</v>
      </c>
      <c r="C293" t="s">
        <v>256</v>
      </c>
      <c r="D293" t="s">
        <v>1061</v>
      </c>
      <c r="E293" t="s">
        <v>79</v>
      </c>
      <c r="F293" s="148">
        <v>30108</v>
      </c>
      <c r="I293" t="s">
        <v>143</v>
      </c>
      <c r="N293" s="230"/>
      <c r="AL293" s="230"/>
      <c r="AM293" s="230"/>
      <c r="AN293" s="230"/>
      <c r="AP293" t="s">
        <v>682</v>
      </c>
    </row>
    <row r="294" spans="1:49" customFormat="1" ht="15" x14ac:dyDescent="0.25">
      <c r="A294">
        <v>426956</v>
      </c>
      <c r="B294" t="s">
        <v>1062</v>
      </c>
      <c r="C294" t="s">
        <v>515</v>
      </c>
      <c r="D294" t="s">
        <v>352</v>
      </c>
      <c r="E294" t="s">
        <v>78</v>
      </c>
      <c r="F294" s="148">
        <v>34335</v>
      </c>
      <c r="H294" t="s">
        <v>25</v>
      </c>
      <c r="I294" t="s">
        <v>143</v>
      </c>
      <c r="J294" t="s">
        <v>23</v>
      </c>
      <c r="K294">
        <v>2012</v>
      </c>
      <c r="L294" t="s">
        <v>77</v>
      </c>
      <c r="N294" s="230"/>
      <c r="AI294">
        <v>959285430</v>
      </c>
      <c r="AL294" s="230"/>
      <c r="AM294" s="230"/>
      <c r="AN294" s="230"/>
      <c r="AP294" t="s">
        <v>682</v>
      </c>
      <c r="AQ294" t="s">
        <v>681</v>
      </c>
    </row>
    <row r="295" spans="1:49" customFormat="1" ht="15" x14ac:dyDescent="0.25">
      <c r="A295">
        <v>426986</v>
      </c>
      <c r="B295" t="s">
        <v>1063</v>
      </c>
      <c r="C295" t="s">
        <v>1064</v>
      </c>
      <c r="D295" t="s">
        <v>927</v>
      </c>
      <c r="E295" t="s">
        <v>79</v>
      </c>
      <c r="F295" s="148">
        <v>35864</v>
      </c>
      <c r="I295" t="s">
        <v>143</v>
      </c>
      <c r="N295" s="230"/>
      <c r="AL295" s="230"/>
      <c r="AM295" s="230"/>
      <c r="AN295" s="230"/>
    </row>
    <row r="296" spans="1:49" customFormat="1" ht="15" x14ac:dyDescent="0.25">
      <c r="A296">
        <v>427017</v>
      </c>
      <c r="B296" t="s">
        <v>1067</v>
      </c>
      <c r="C296" t="s">
        <v>378</v>
      </c>
      <c r="D296" t="s">
        <v>1068</v>
      </c>
      <c r="E296" t="s">
        <v>79</v>
      </c>
      <c r="F296" s="148">
        <v>31783</v>
      </c>
      <c r="I296" t="s">
        <v>143</v>
      </c>
      <c r="N296" s="230"/>
      <c r="AL296" s="230"/>
      <c r="AM296" s="230"/>
      <c r="AN296" s="230"/>
    </row>
    <row r="297" spans="1:49" customFormat="1" ht="15" x14ac:dyDescent="0.25">
      <c r="A297">
        <v>427140</v>
      </c>
      <c r="B297" t="s">
        <v>1073</v>
      </c>
      <c r="C297" t="s">
        <v>256</v>
      </c>
      <c r="D297" t="s">
        <v>399</v>
      </c>
      <c r="E297" t="s">
        <v>78</v>
      </c>
      <c r="F297" s="148">
        <v>35124</v>
      </c>
      <c r="I297" t="s">
        <v>143</v>
      </c>
      <c r="N297" s="230"/>
      <c r="AL297" s="230"/>
      <c r="AM297" s="230"/>
      <c r="AN297" s="230"/>
    </row>
    <row r="298" spans="1:49" customFormat="1" ht="15" x14ac:dyDescent="0.25">
      <c r="A298">
        <v>427141</v>
      </c>
      <c r="B298" t="s">
        <v>1074</v>
      </c>
      <c r="C298" t="s">
        <v>766</v>
      </c>
      <c r="D298" t="s">
        <v>624</v>
      </c>
      <c r="E298" t="s">
        <v>78</v>
      </c>
      <c r="F298" s="148">
        <v>36208</v>
      </c>
      <c r="I298" t="s">
        <v>143</v>
      </c>
      <c r="N298" s="230"/>
      <c r="AL298" s="230"/>
      <c r="AM298" s="230"/>
      <c r="AN298" s="230"/>
      <c r="AP298" t="s">
        <v>681</v>
      </c>
      <c r="AQ298" t="s">
        <v>681</v>
      </c>
    </row>
    <row r="299" spans="1:49" customFormat="1" ht="15" x14ac:dyDescent="0.25">
      <c r="A299">
        <v>427153</v>
      </c>
      <c r="B299" t="s">
        <v>1075</v>
      </c>
      <c r="C299" t="s">
        <v>256</v>
      </c>
      <c r="D299" t="s">
        <v>1076</v>
      </c>
      <c r="E299" t="s">
        <v>79</v>
      </c>
      <c r="F299" s="148">
        <v>0</v>
      </c>
      <c r="G299" t="s">
        <v>243</v>
      </c>
      <c r="H299" t="s">
        <v>25</v>
      </c>
      <c r="I299" t="s">
        <v>143</v>
      </c>
      <c r="J299" t="s">
        <v>23</v>
      </c>
      <c r="K299">
        <v>2005</v>
      </c>
      <c r="L299" t="s">
        <v>28</v>
      </c>
      <c r="N299" s="230"/>
      <c r="AG299" t="s">
        <v>1642</v>
      </c>
      <c r="AL299" s="230"/>
      <c r="AM299" s="230"/>
      <c r="AN299" s="230"/>
    </row>
    <row r="300" spans="1:49" customFormat="1" ht="15" x14ac:dyDescent="0.25">
      <c r="A300">
        <v>427154</v>
      </c>
      <c r="B300" t="s">
        <v>1077</v>
      </c>
      <c r="C300" t="s">
        <v>255</v>
      </c>
      <c r="D300" t="s">
        <v>1078</v>
      </c>
      <c r="E300" t="s">
        <v>79</v>
      </c>
      <c r="F300" s="148">
        <v>36892</v>
      </c>
      <c r="G300" t="s">
        <v>50</v>
      </c>
      <c r="H300" t="s">
        <v>25</v>
      </c>
      <c r="I300" t="s">
        <v>143</v>
      </c>
      <c r="J300" t="s">
        <v>26</v>
      </c>
      <c r="K300">
        <v>2018</v>
      </c>
      <c r="L300" t="s">
        <v>28</v>
      </c>
      <c r="N300" s="230"/>
      <c r="AG300" t="s">
        <v>1642</v>
      </c>
      <c r="AI300">
        <v>954966038</v>
      </c>
      <c r="AL300" s="230"/>
      <c r="AM300" s="230"/>
      <c r="AN300" s="230"/>
      <c r="AP300" t="s">
        <v>682</v>
      </c>
    </row>
    <row r="301" spans="1:49" customFormat="1" ht="15" x14ac:dyDescent="0.25">
      <c r="A301">
        <v>427170</v>
      </c>
      <c r="B301" t="s">
        <v>1079</v>
      </c>
      <c r="C301" t="s">
        <v>1080</v>
      </c>
      <c r="D301" t="s">
        <v>265</v>
      </c>
      <c r="E301" t="s">
        <v>79</v>
      </c>
      <c r="F301" s="148">
        <v>0</v>
      </c>
      <c r="I301" t="s">
        <v>143</v>
      </c>
      <c r="N301" s="230"/>
      <c r="AL301" s="230"/>
      <c r="AM301" s="230"/>
      <c r="AN301" s="230"/>
      <c r="AP301" t="s">
        <v>681</v>
      </c>
      <c r="AQ301" t="s">
        <v>681</v>
      </c>
    </row>
    <row r="302" spans="1:49" customFormat="1" ht="15" x14ac:dyDescent="0.25">
      <c r="A302">
        <v>427208</v>
      </c>
      <c r="B302" t="s">
        <v>1084</v>
      </c>
      <c r="C302" t="s">
        <v>1085</v>
      </c>
      <c r="D302" t="s">
        <v>495</v>
      </c>
      <c r="E302" t="s">
        <v>79</v>
      </c>
      <c r="F302" s="148">
        <v>35654</v>
      </c>
      <c r="I302" t="s">
        <v>143</v>
      </c>
      <c r="N302" s="230"/>
      <c r="AL302" s="230"/>
      <c r="AM302" s="230"/>
      <c r="AN302" s="230"/>
      <c r="AP302" t="s">
        <v>681</v>
      </c>
      <c r="AQ302" t="s">
        <v>681</v>
      </c>
    </row>
    <row r="303" spans="1:49" customFormat="1" ht="15" x14ac:dyDescent="0.25">
      <c r="A303">
        <v>427237</v>
      </c>
      <c r="B303" t="s">
        <v>1089</v>
      </c>
      <c r="C303" t="s">
        <v>649</v>
      </c>
      <c r="D303" t="s">
        <v>568</v>
      </c>
      <c r="E303" t="s">
        <v>78</v>
      </c>
      <c r="F303" s="148">
        <v>36161</v>
      </c>
      <c r="G303" t="s">
        <v>344</v>
      </c>
      <c r="H303" t="s">
        <v>25</v>
      </c>
      <c r="I303" t="s">
        <v>143</v>
      </c>
      <c r="J303" t="s">
        <v>26</v>
      </c>
      <c r="L303" t="s">
        <v>40</v>
      </c>
      <c r="M303" t="s">
        <v>40</v>
      </c>
      <c r="N303" s="230"/>
      <c r="AI303">
        <v>994239292</v>
      </c>
      <c r="AK303" t="s">
        <v>1704</v>
      </c>
      <c r="AL303" s="230"/>
      <c r="AM303" s="230"/>
      <c r="AN303" s="230"/>
      <c r="AP303" t="s">
        <v>682</v>
      </c>
      <c r="AQ303" t="s">
        <v>681</v>
      </c>
      <c r="AW303">
        <v>3030041501</v>
      </c>
    </row>
    <row r="304" spans="1:49" customFormat="1" ht="15" x14ac:dyDescent="0.25">
      <c r="A304">
        <v>427241</v>
      </c>
      <c r="B304" t="s">
        <v>1090</v>
      </c>
      <c r="C304" t="s">
        <v>506</v>
      </c>
      <c r="D304" t="s">
        <v>1091</v>
      </c>
      <c r="E304" t="s">
        <v>79</v>
      </c>
      <c r="F304" s="148">
        <v>36506</v>
      </c>
      <c r="I304" t="s">
        <v>143</v>
      </c>
      <c r="N304" s="230"/>
      <c r="AL304" s="230"/>
      <c r="AM304" s="230"/>
      <c r="AN304" s="230"/>
    </row>
    <row r="305" spans="1:49" customFormat="1" ht="15" x14ac:dyDescent="0.25">
      <c r="A305">
        <v>427244</v>
      </c>
      <c r="B305" t="s">
        <v>1092</v>
      </c>
      <c r="C305" t="s">
        <v>336</v>
      </c>
      <c r="D305" t="s">
        <v>349</v>
      </c>
      <c r="E305" t="s">
        <v>78</v>
      </c>
      <c r="F305" s="148">
        <v>34036</v>
      </c>
      <c r="I305" t="s">
        <v>143</v>
      </c>
      <c r="N305" s="230"/>
      <c r="AL305" s="230"/>
      <c r="AM305" s="230"/>
      <c r="AN305" s="230"/>
    </row>
    <row r="306" spans="1:49" customFormat="1" ht="15" x14ac:dyDescent="0.25">
      <c r="A306">
        <v>427259</v>
      </c>
      <c r="B306" t="s">
        <v>1095</v>
      </c>
      <c r="C306" t="s">
        <v>1096</v>
      </c>
      <c r="D306" t="s">
        <v>1097</v>
      </c>
      <c r="E306" t="s">
        <v>79</v>
      </c>
      <c r="F306" s="148">
        <v>31896</v>
      </c>
      <c r="I306" t="s">
        <v>143</v>
      </c>
      <c r="N306" s="230"/>
      <c r="AL306" s="230"/>
      <c r="AM306" s="230"/>
      <c r="AN306" s="230"/>
    </row>
    <row r="307" spans="1:49" customFormat="1" ht="15" x14ac:dyDescent="0.25">
      <c r="A307">
        <v>427261</v>
      </c>
      <c r="B307" t="s">
        <v>1098</v>
      </c>
      <c r="C307" t="s">
        <v>533</v>
      </c>
      <c r="D307" t="s">
        <v>408</v>
      </c>
      <c r="E307" t="s">
        <v>78</v>
      </c>
      <c r="F307" s="148">
        <v>36790</v>
      </c>
      <c r="G307" t="s">
        <v>386</v>
      </c>
      <c r="H307" t="s">
        <v>25</v>
      </c>
      <c r="I307" t="s">
        <v>143</v>
      </c>
      <c r="J307" t="s">
        <v>26</v>
      </c>
      <c r="K307">
        <v>2018</v>
      </c>
      <c r="L307" t="s">
        <v>40</v>
      </c>
      <c r="M307" t="s">
        <v>40</v>
      </c>
      <c r="N307" s="230"/>
      <c r="AI307">
        <v>993587758</v>
      </c>
      <c r="AK307" t="s">
        <v>28</v>
      </c>
      <c r="AL307" s="230"/>
      <c r="AM307" s="230"/>
      <c r="AN307" s="230"/>
      <c r="AW307">
        <v>3260011500</v>
      </c>
    </row>
    <row r="308" spans="1:49" customFormat="1" ht="15" x14ac:dyDescent="0.25">
      <c r="A308">
        <v>427280</v>
      </c>
      <c r="B308" t="s">
        <v>1100</v>
      </c>
      <c r="C308" t="s">
        <v>244</v>
      </c>
      <c r="D308" t="s">
        <v>446</v>
      </c>
      <c r="E308" t="s">
        <v>78</v>
      </c>
      <c r="F308" s="148">
        <v>30249</v>
      </c>
      <c r="I308" t="s">
        <v>143</v>
      </c>
      <c r="N308" s="230"/>
      <c r="AL308" s="230"/>
      <c r="AM308" s="230"/>
      <c r="AN308" s="230"/>
      <c r="AP308" t="s">
        <v>682</v>
      </c>
      <c r="AQ308" t="s">
        <v>681</v>
      </c>
    </row>
    <row r="309" spans="1:49" customFormat="1" ht="15" x14ac:dyDescent="0.25">
      <c r="A309">
        <v>427286</v>
      </c>
      <c r="B309" t="s">
        <v>1101</v>
      </c>
      <c r="C309" t="s">
        <v>256</v>
      </c>
      <c r="D309" t="s">
        <v>427</v>
      </c>
      <c r="E309" t="s">
        <v>78</v>
      </c>
      <c r="F309" s="148">
        <v>36823</v>
      </c>
      <c r="G309" t="s">
        <v>801</v>
      </c>
      <c r="H309" t="s">
        <v>25</v>
      </c>
      <c r="I309" t="s">
        <v>143</v>
      </c>
      <c r="J309" t="s">
        <v>26</v>
      </c>
      <c r="K309">
        <v>2018</v>
      </c>
      <c r="L309" t="s">
        <v>40</v>
      </c>
      <c r="N309" s="230"/>
      <c r="AL309" s="230"/>
      <c r="AM309" s="230"/>
      <c r="AN309" s="230"/>
      <c r="AP309" t="s">
        <v>682</v>
      </c>
      <c r="AW309">
        <v>12100112617</v>
      </c>
    </row>
    <row r="310" spans="1:49" customFormat="1" ht="15" x14ac:dyDescent="0.25">
      <c r="A310">
        <v>427291</v>
      </c>
      <c r="B310" t="s">
        <v>1102</v>
      </c>
      <c r="C310" t="s">
        <v>325</v>
      </c>
      <c r="D310" t="s">
        <v>525</v>
      </c>
      <c r="E310" t="s">
        <v>79</v>
      </c>
      <c r="F310" s="148">
        <v>36558</v>
      </c>
      <c r="G310" t="s">
        <v>440</v>
      </c>
      <c r="H310" t="s">
        <v>25</v>
      </c>
      <c r="I310" t="s">
        <v>143</v>
      </c>
      <c r="J310" t="s">
        <v>23</v>
      </c>
      <c r="K310">
        <v>2018</v>
      </c>
      <c r="L310" t="s">
        <v>40</v>
      </c>
      <c r="M310" t="s">
        <v>40</v>
      </c>
      <c r="N310" s="230"/>
      <c r="AG310" t="s">
        <v>1642</v>
      </c>
      <c r="AL310" s="230"/>
      <c r="AM310" s="230"/>
      <c r="AN310" s="230"/>
      <c r="AP310" t="s">
        <v>682</v>
      </c>
      <c r="AW310">
        <v>3010124935</v>
      </c>
    </row>
    <row r="311" spans="1:49" customFormat="1" ht="15" x14ac:dyDescent="0.25">
      <c r="A311">
        <v>427292</v>
      </c>
      <c r="B311" t="s">
        <v>1103</v>
      </c>
      <c r="C311" t="s">
        <v>298</v>
      </c>
      <c r="D311" t="s">
        <v>493</v>
      </c>
      <c r="E311" t="s">
        <v>78</v>
      </c>
      <c r="F311" s="148">
        <v>36823</v>
      </c>
      <c r="I311" t="s">
        <v>143</v>
      </c>
      <c r="N311" s="230"/>
      <c r="AL311" s="230"/>
      <c r="AM311" s="230"/>
      <c r="AN311" s="230"/>
      <c r="AP311" t="s">
        <v>681</v>
      </c>
      <c r="AQ311" t="s">
        <v>681</v>
      </c>
    </row>
    <row r="312" spans="1:49" customFormat="1" ht="15" x14ac:dyDescent="0.25">
      <c r="A312">
        <v>427296</v>
      </c>
      <c r="B312" t="s">
        <v>1104</v>
      </c>
      <c r="C312" t="s">
        <v>554</v>
      </c>
      <c r="D312" t="s">
        <v>1105</v>
      </c>
      <c r="E312" t="s">
        <v>78</v>
      </c>
      <c r="F312" s="148">
        <v>33518</v>
      </c>
      <c r="I312" t="s">
        <v>143</v>
      </c>
      <c r="N312" s="230"/>
      <c r="AL312" s="230"/>
      <c r="AM312" s="230"/>
      <c r="AN312" s="230"/>
      <c r="AP312" t="s">
        <v>681</v>
      </c>
      <c r="AQ312" t="s">
        <v>681</v>
      </c>
    </row>
    <row r="313" spans="1:49" customFormat="1" ht="15" x14ac:dyDescent="0.25">
      <c r="A313">
        <v>427300</v>
      </c>
      <c r="B313" t="s">
        <v>1107</v>
      </c>
      <c r="C313" t="s">
        <v>434</v>
      </c>
      <c r="D313" t="s">
        <v>388</v>
      </c>
      <c r="E313" t="s">
        <v>79</v>
      </c>
      <c r="F313" s="148">
        <v>31778</v>
      </c>
      <c r="G313" t="s">
        <v>1108</v>
      </c>
      <c r="H313" t="s">
        <v>25</v>
      </c>
      <c r="I313" t="s">
        <v>143</v>
      </c>
      <c r="J313" t="s">
        <v>26</v>
      </c>
      <c r="K313">
        <v>2006</v>
      </c>
      <c r="L313" t="s">
        <v>28</v>
      </c>
      <c r="M313" t="s">
        <v>40</v>
      </c>
      <c r="N313" s="230"/>
      <c r="AG313" t="s">
        <v>1642</v>
      </c>
      <c r="AL313" s="230"/>
      <c r="AM313" s="230"/>
      <c r="AN313" s="230"/>
      <c r="AW313">
        <v>3340000120</v>
      </c>
    </row>
    <row r="314" spans="1:49" customFormat="1" ht="15" x14ac:dyDescent="0.25">
      <c r="A314">
        <v>427306</v>
      </c>
      <c r="B314" t="s">
        <v>1109</v>
      </c>
      <c r="C314" t="s">
        <v>330</v>
      </c>
      <c r="D314" t="s">
        <v>331</v>
      </c>
      <c r="E314" t="s">
        <v>79</v>
      </c>
      <c r="F314" s="148">
        <v>36824</v>
      </c>
      <c r="G314" t="s">
        <v>28</v>
      </c>
      <c r="H314" t="s">
        <v>25</v>
      </c>
      <c r="I314" t="s">
        <v>143</v>
      </c>
      <c r="J314" t="s">
        <v>26</v>
      </c>
      <c r="K314">
        <v>2018</v>
      </c>
      <c r="L314" t="s">
        <v>28</v>
      </c>
      <c r="N314" s="230"/>
      <c r="AG314" t="s">
        <v>1642</v>
      </c>
      <c r="AI314">
        <v>962028063</v>
      </c>
      <c r="AK314" t="s">
        <v>28</v>
      </c>
      <c r="AL314" s="230"/>
      <c r="AM314" s="230"/>
      <c r="AN314" s="230"/>
      <c r="AW314">
        <v>14010065394</v>
      </c>
    </row>
    <row r="315" spans="1:49" customFormat="1" ht="15" x14ac:dyDescent="0.25">
      <c r="A315">
        <v>427314</v>
      </c>
      <c r="B315" t="s">
        <v>1110</v>
      </c>
      <c r="C315" t="s">
        <v>260</v>
      </c>
      <c r="D315" t="s">
        <v>1111</v>
      </c>
      <c r="E315" t="s">
        <v>79</v>
      </c>
      <c r="F315" s="148">
        <v>32328</v>
      </c>
      <c r="G315" t="s">
        <v>28</v>
      </c>
      <c r="H315" t="s">
        <v>25</v>
      </c>
      <c r="I315" t="s">
        <v>143</v>
      </c>
      <c r="J315" t="s">
        <v>26</v>
      </c>
      <c r="K315">
        <v>2006</v>
      </c>
      <c r="L315" t="s">
        <v>28</v>
      </c>
      <c r="M315" t="s">
        <v>37</v>
      </c>
      <c r="N315" s="230"/>
      <c r="O315">
        <v>920</v>
      </c>
      <c r="P315" s="148">
        <v>45757</v>
      </c>
      <c r="Q315">
        <v>70000</v>
      </c>
      <c r="AG315" t="s">
        <v>1642</v>
      </c>
      <c r="AL315" s="230"/>
      <c r="AM315" s="230"/>
      <c r="AN315" s="230"/>
      <c r="AW315">
        <v>2030013549</v>
      </c>
    </row>
    <row r="316" spans="1:49" customFormat="1" ht="15" x14ac:dyDescent="0.25">
      <c r="A316">
        <v>427325</v>
      </c>
      <c r="B316" t="s">
        <v>1112</v>
      </c>
      <c r="C316" t="s">
        <v>325</v>
      </c>
      <c r="D316" t="s">
        <v>259</v>
      </c>
      <c r="E316" t="s">
        <v>79</v>
      </c>
      <c r="F316" s="148">
        <v>36906</v>
      </c>
      <c r="G316" t="s">
        <v>639</v>
      </c>
      <c r="H316" t="s">
        <v>25</v>
      </c>
      <c r="I316" t="s">
        <v>143</v>
      </c>
      <c r="J316" t="s">
        <v>26</v>
      </c>
      <c r="K316">
        <v>2018</v>
      </c>
      <c r="L316" t="s">
        <v>28</v>
      </c>
      <c r="M316" t="s">
        <v>40</v>
      </c>
      <c r="N316" s="230"/>
      <c r="AG316" t="s">
        <v>1642</v>
      </c>
      <c r="AL316" s="230"/>
      <c r="AM316" s="230"/>
      <c r="AN316" s="230"/>
      <c r="AW316">
        <v>3250100015</v>
      </c>
    </row>
    <row r="317" spans="1:49" customFormat="1" ht="15" x14ac:dyDescent="0.25">
      <c r="A317">
        <v>427344</v>
      </c>
      <c r="B317" t="s">
        <v>1116</v>
      </c>
      <c r="C317" t="s">
        <v>256</v>
      </c>
      <c r="D317" t="s">
        <v>338</v>
      </c>
      <c r="E317" t="s">
        <v>78</v>
      </c>
      <c r="F317" s="148">
        <v>35156</v>
      </c>
      <c r="G317" t="s">
        <v>28</v>
      </c>
      <c r="H317" t="s">
        <v>25</v>
      </c>
      <c r="I317" t="s">
        <v>143</v>
      </c>
      <c r="J317" t="s">
        <v>23</v>
      </c>
      <c r="K317">
        <v>2014</v>
      </c>
      <c r="L317" t="s">
        <v>40</v>
      </c>
      <c r="M317" t="s">
        <v>40</v>
      </c>
      <c r="N317" s="230"/>
      <c r="AG317" t="s">
        <v>1705</v>
      </c>
      <c r="AI317">
        <v>988644933</v>
      </c>
      <c r="AK317" t="s">
        <v>28</v>
      </c>
      <c r="AL317" s="230"/>
      <c r="AM317" s="230"/>
      <c r="AN317" s="230"/>
      <c r="AW317">
        <v>3240001892</v>
      </c>
    </row>
    <row r="318" spans="1:49" customFormat="1" ht="15" x14ac:dyDescent="0.25">
      <c r="A318">
        <v>427350</v>
      </c>
      <c r="B318" t="s">
        <v>1117</v>
      </c>
      <c r="C318" t="s">
        <v>256</v>
      </c>
      <c r="D318" t="s">
        <v>312</v>
      </c>
      <c r="E318" t="s">
        <v>78</v>
      </c>
      <c r="F318" s="148">
        <v>36911</v>
      </c>
      <c r="I318" t="s">
        <v>143</v>
      </c>
      <c r="N318" s="230"/>
      <c r="AL318" s="230"/>
      <c r="AM318" s="230"/>
      <c r="AN318" s="230"/>
    </row>
    <row r="319" spans="1:49" customFormat="1" ht="15" x14ac:dyDescent="0.25">
      <c r="A319">
        <v>427358</v>
      </c>
      <c r="B319" t="s">
        <v>1118</v>
      </c>
      <c r="C319" t="s">
        <v>1119</v>
      </c>
      <c r="D319" t="s">
        <v>292</v>
      </c>
      <c r="E319" t="s">
        <v>79</v>
      </c>
      <c r="F319" s="148">
        <v>36579</v>
      </c>
      <c r="G319" t="s">
        <v>28</v>
      </c>
      <c r="H319" t="s">
        <v>25</v>
      </c>
      <c r="I319" t="s">
        <v>143</v>
      </c>
      <c r="J319" t="s">
        <v>26</v>
      </c>
      <c r="K319">
        <v>2018</v>
      </c>
      <c r="L319" t="s">
        <v>28</v>
      </c>
      <c r="M319" t="s">
        <v>28</v>
      </c>
      <c r="N319" s="230"/>
      <c r="AG319" t="s">
        <v>1642</v>
      </c>
      <c r="AI319">
        <v>940804742</v>
      </c>
      <c r="AK319" t="s">
        <v>28</v>
      </c>
      <c r="AL319" s="230"/>
      <c r="AM319" s="230"/>
      <c r="AN319" s="230"/>
      <c r="AW319">
        <v>1020040654</v>
      </c>
    </row>
    <row r="320" spans="1:49" customFormat="1" ht="15" x14ac:dyDescent="0.25">
      <c r="A320">
        <v>427367</v>
      </c>
      <c r="B320" t="s">
        <v>1122</v>
      </c>
      <c r="C320" t="s">
        <v>506</v>
      </c>
      <c r="D320" t="s">
        <v>1123</v>
      </c>
      <c r="E320" t="s">
        <v>79</v>
      </c>
      <c r="F320" s="148">
        <v>36836</v>
      </c>
      <c r="G320" t="s">
        <v>243</v>
      </c>
      <c r="H320" t="s">
        <v>25</v>
      </c>
      <c r="I320" t="s">
        <v>143</v>
      </c>
      <c r="J320" t="s">
        <v>26</v>
      </c>
      <c r="K320">
        <v>2018</v>
      </c>
      <c r="L320" t="s">
        <v>77</v>
      </c>
      <c r="N320" s="230"/>
      <c r="AG320" t="s">
        <v>1642</v>
      </c>
      <c r="AI320">
        <v>932053877</v>
      </c>
      <c r="AK320" t="s">
        <v>1044</v>
      </c>
      <c r="AL320" s="230"/>
      <c r="AM320" s="230"/>
      <c r="AN320" s="230"/>
      <c r="AW320">
        <v>14060034684</v>
      </c>
    </row>
    <row r="321" spans="1:49" customFormat="1" ht="15" x14ac:dyDescent="0.25">
      <c r="A321">
        <v>427370</v>
      </c>
      <c r="B321" t="s">
        <v>1124</v>
      </c>
      <c r="C321" t="s">
        <v>1005</v>
      </c>
      <c r="D321" t="s">
        <v>1125</v>
      </c>
      <c r="E321" t="s">
        <v>79</v>
      </c>
      <c r="F321" s="148">
        <v>36918</v>
      </c>
      <c r="I321" t="s">
        <v>143</v>
      </c>
      <c r="N321" s="230"/>
      <c r="AL321" s="230"/>
      <c r="AM321" s="230"/>
      <c r="AN321" s="230"/>
      <c r="AP321" t="s">
        <v>681</v>
      </c>
      <c r="AQ321" t="s">
        <v>681</v>
      </c>
    </row>
    <row r="322" spans="1:49" customFormat="1" ht="15" x14ac:dyDescent="0.25">
      <c r="A322">
        <v>427406</v>
      </c>
      <c r="B322" t="s">
        <v>1127</v>
      </c>
      <c r="C322" t="s">
        <v>543</v>
      </c>
      <c r="D322" t="s">
        <v>251</v>
      </c>
      <c r="E322" t="s">
        <v>79</v>
      </c>
      <c r="F322" s="148">
        <v>36617</v>
      </c>
      <c r="I322" t="s">
        <v>143</v>
      </c>
      <c r="N322" s="230"/>
      <c r="AL322" s="230"/>
      <c r="AM322" s="230"/>
      <c r="AN322" s="230"/>
    </row>
    <row r="323" spans="1:49" customFormat="1" ht="15" x14ac:dyDescent="0.25">
      <c r="A323">
        <v>427424</v>
      </c>
      <c r="B323" t="s">
        <v>1131</v>
      </c>
      <c r="C323" t="s">
        <v>278</v>
      </c>
      <c r="D323" t="s">
        <v>259</v>
      </c>
      <c r="E323" t="s">
        <v>79</v>
      </c>
      <c r="F323" s="148">
        <v>36914</v>
      </c>
      <c r="I323" t="s">
        <v>143</v>
      </c>
      <c r="N323" s="230"/>
      <c r="AL323" s="230"/>
      <c r="AM323" s="230"/>
      <c r="AN323" s="230"/>
    </row>
    <row r="324" spans="1:49" customFormat="1" ht="15" x14ac:dyDescent="0.25">
      <c r="A324">
        <v>427445</v>
      </c>
      <c r="B324" t="s">
        <v>1133</v>
      </c>
      <c r="C324" t="s">
        <v>457</v>
      </c>
      <c r="D324" t="s">
        <v>275</v>
      </c>
      <c r="E324" t="s">
        <v>78</v>
      </c>
      <c r="F324" s="148">
        <v>36526</v>
      </c>
      <c r="I324" t="s">
        <v>143</v>
      </c>
      <c r="N324" s="230"/>
      <c r="AL324" s="230"/>
      <c r="AM324" s="230"/>
      <c r="AN324" s="230"/>
      <c r="AP324" t="s">
        <v>681</v>
      </c>
      <c r="AQ324" t="s">
        <v>681</v>
      </c>
    </row>
    <row r="325" spans="1:49" customFormat="1" ht="15" x14ac:dyDescent="0.25">
      <c r="A325">
        <v>427451</v>
      </c>
      <c r="B325" t="s">
        <v>1134</v>
      </c>
      <c r="C325" t="s">
        <v>1043</v>
      </c>
      <c r="D325" t="s">
        <v>359</v>
      </c>
      <c r="E325" t="s">
        <v>78</v>
      </c>
      <c r="F325" s="148">
        <v>36906</v>
      </c>
      <c r="I325" t="s">
        <v>143</v>
      </c>
      <c r="N325" s="230"/>
      <c r="AL325" s="230"/>
      <c r="AM325" s="230"/>
      <c r="AN325" s="230"/>
    </row>
    <row r="326" spans="1:49" customFormat="1" ht="15" x14ac:dyDescent="0.25">
      <c r="A326">
        <v>427472</v>
      </c>
      <c r="B326" t="s">
        <v>1136</v>
      </c>
      <c r="C326" t="s">
        <v>244</v>
      </c>
      <c r="D326" t="s">
        <v>480</v>
      </c>
      <c r="E326" t="s">
        <v>78</v>
      </c>
      <c r="F326" s="148">
        <v>33633</v>
      </c>
      <c r="I326" t="s">
        <v>143</v>
      </c>
      <c r="N326" s="230"/>
      <c r="AL326" s="230"/>
      <c r="AM326" s="230"/>
      <c r="AN326" s="230"/>
    </row>
    <row r="327" spans="1:49" customFormat="1" ht="15" x14ac:dyDescent="0.25">
      <c r="A327">
        <v>427477</v>
      </c>
      <c r="B327" t="s">
        <v>1137</v>
      </c>
      <c r="C327" t="s">
        <v>284</v>
      </c>
      <c r="D327" t="s">
        <v>797</v>
      </c>
      <c r="E327" t="s">
        <v>78</v>
      </c>
      <c r="F327" s="148">
        <v>36892</v>
      </c>
      <c r="I327" t="s">
        <v>143</v>
      </c>
      <c r="N327" s="230"/>
      <c r="AL327" s="230"/>
      <c r="AM327" s="230"/>
      <c r="AN327" s="230"/>
    </row>
    <row r="328" spans="1:49" customFormat="1" ht="15" x14ac:dyDescent="0.25">
      <c r="A328">
        <v>427483</v>
      </c>
      <c r="B328" t="s">
        <v>1139</v>
      </c>
      <c r="C328" t="s">
        <v>514</v>
      </c>
      <c r="D328" t="s">
        <v>281</v>
      </c>
      <c r="E328" t="s">
        <v>78</v>
      </c>
      <c r="F328" s="148">
        <v>32759</v>
      </c>
      <c r="I328" t="s">
        <v>143</v>
      </c>
      <c r="N328" s="230"/>
      <c r="AL328" s="230"/>
      <c r="AM328" s="230"/>
      <c r="AN328" s="230"/>
      <c r="AP328" t="s">
        <v>682</v>
      </c>
    </row>
    <row r="329" spans="1:49" customFormat="1" ht="15" x14ac:dyDescent="0.25">
      <c r="A329">
        <v>427505</v>
      </c>
      <c r="B329" t="s">
        <v>1142</v>
      </c>
      <c r="C329" t="s">
        <v>256</v>
      </c>
      <c r="D329" t="s">
        <v>408</v>
      </c>
      <c r="E329" t="s">
        <v>79</v>
      </c>
      <c r="F329" s="148">
        <v>36892</v>
      </c>
      <c r="I329" t="s">
        <v>143</v>
      </c>
      <c r="N329" s="230"/>
      <c r="AL329" s="230"/>
      <c r="AM329" s="230"/>
      <c r="AN329" s="230"/>
      <c r="AP329" t="s">
        <v>681</v>
      </c>
      <c r="AQ329" t="s">
        <v>681</v>
      </c>
    </row>
    <row r="330" spans="1:49" customFormat="1" ht="15" x14ac:dyDescent="0.25">
      <c r="A330">
        <v>427508</v>
      </c>
      <c r="B330" t="s">
        <v>1143</v>
      </c>
      <c r="C330" t="s">
        <v>276</v>
      </c>
      <c r="D330" t="s">
        <v>468</v>
      </c>
      <c r="E330" t="s">
        <v>79</v>
      </c>
      <c r="F330" s="148">
        <v>32680</v>
      </c>
      <c r="I330" t="s">
        <v>143</v>
      </c>
      <c r="N330" s="230"/>
      <c r="AL330" s="230"/>
      <c r="AM330" s="230"/>
      <c r="AN330" s="230"/>
    </row>
    <row r="331" spans="1:49" customFormat="1" ht="15" x14ac:dyDescent="0.25">
      <c r="A331">
        <v>427513</v>
      </c>
      <c r="B331" t="s">
        <v>1144</v>
      </c>
      <c r="C331" t="s">
        <v>852</v>
      </c>
      <c r="D331" t="s">
        <v>1145</v>
      </c>
      <c r="E331" t="s">
        <v>78</v>
      </c>
      <c r="F331" s="148">
        <v>36710</v>
      </c>
      <c r="G331" t="s">
        <v>386</v>
      </c>
      <c r="H331" t="s">
        <v>25</v>
      </c>
      <c r="I331" t="s">
        <v>143</v>
      </c>
      <c r="J331" t="s">
        <v>26</v>
      </c>
      <c r="K331">
        <v>2018</v>
      </c>
      <c r="L331" t="s">
        <v>40</v>
      </c>
      <c r="M331" t="s">
        <v>40</v>
      </c>
      <c r="N331" s="230"/>
      <c r="AI331">
        <v>932457784</v>
      </c>
      <c r="AK331" t="s">
        <v>28</v>
      </c>
      <c r="AL331" s="230"/>
      <c r="AM331" s="230"/>
      <c r="AN331" s="230"/>
      <c r="AW331">
        <v>3260016961</v>
      </c>
    </row>
    <row r="332" spans="1:49" customFormat="1" ht="15" x14ac:dyDescent="0.25">
      <c r="A332">
        <v>427531</v>
      </c>
      <c r="B332" t="s">
        <v>1146</v>
      </c>
      <c r="C332" t="s">
        <v>285</v>
      </c>
      <c r="D332" t="s">
        <v>287</v>
      </c>
      <c r="E332" t="s">
        <v>79</v>
      </c>
      <c r="F332" s="148">
        <v>34700</v>
      </c>
      <c r="I332" t="s">
        <v>143</v>
      </c>
      <c r="N332" s="230"/>
      <c r="AL332" s="230"/>
      <c r="AM332" s="230"/>
      <c r="AN332" s="230"/>
      <c r="AP332" t="s">
        <v>682</v>
      </c>
      <c r="AQ332" t="s">
        <v>681</v>
      </c>
    </row>
    <row r="333" spans="1:49" customFormat="1" ht="15" x14ac:dyDescent="0.25">
      <c r="A333">
        <v>427545</v>
      </c>
      <c r="B333" t="s">
        <v>1148</v>
      </c>
      <c r="C333" t="s">
        <v>351</v>
      </c>
      <c r="D333" t="s">
        <v>448</v>
      </c>
      <c r="E333" t="s">
        <v>78</v>
      </c>
      <c r="F333" s="148">
        <v>35435</v>
      </c>
      <c r="I333" t="s">
        <v>143</v>
      </c>
      <c r="N333" s="230"/>
      <c r="AL333" s="230"/>
      <c r="AM333" s="230"/>
      <c r="AN333" s="230"/>
      <c r="AP333" t="s">
        <v>681</v>
      </c>
      <c r="AQ333" t="s">
        <v>681</v>
      </c>
    </row>
    <row r="334" spans="1:49" customFormat="1" ht="15" x14ac:dyDescent="0.25">
      <c r="A334">
        <v>427546</v>
      </c>
      <c r="B334" t="s">
        <v>1149</v>
      </c>
      <c r="C334" t="s">
        <v>423</v>
      </c>
      <c r="D334" t="s">
        <v>379</v>
      </c>
      <c r="E334" t="s">
        <v>79</v>
      </c>
      <c r="F334" s="148">
        <v>36556</v>
      </c>
      <c r="I334" t="s">
        <v>143</v>
      </c>
      <c r="N334" s="230"/>
      <c r="AL334" s="230"/>
      <c r="AM334" s="230"/>
      <c r="AN334" s="230"/>
    </row>
    <row r="335" spans="1:49" customFormat="1" ht="15" x14ac:dyDescent="0.25">
      <c r="A335">
        <v>427552</v>
      </c>
      <c r="B335" t="s">
        <v>1150</v>
      </c>
      <c r="C335" t="s">
        <v>244</v>
      </c>
      <c r="D335" t="s">
        <v>251</v>
      </c>
      <c r="E335" t="s">
        <v>78</v>
      </c>
      <c r="F335" s="148">
        <v>36553</v>
      </c>
      <c r="G335" t="s">
        <v>246</v>
      </c>
      <c r="H335" t="s">
        <v>25</v>
      </c>
      <c r="I335" t="s">
        <v>143</v>
      </c>
      <c r="J335" t="s">
        <v>23</v>
      </c>
      <c r="K335">
        <v>2014</v>
      </c>
      <c r="L335" t="s">
        <v>75</v>
      </c>
      <c r="N335" s="230"/>
      <c r="AL335" s="230"/>
      <c r="AM335" s="230"/>
      <c r="AN335" s="230"/>
      <c r="AW335">
        <v>12180021597</v>
      </c>
    </row>
    <row r="336" spans="1:49" customFormat="1" ht="15" x14ac:dyDescent="0.25">
      <c r="A336">
        <v>427556</v>
      </c>
      <c r="B336" t="s">
        <v>1151</v>
      </c>
      <c r="C336" t="s">
        <v>449</v>
      </c>
      <c r="D336" t="s">
        <v>418</v>
      </c>
      <c r="E336" t="s">
        <v>78</v>
      </c>
      <c r="F336" s="148">
        <v>36892</v>
      </c>
      <c r="I336" t="s">
        <v>143</v>
      </c>
      <c r="N336" s="230"/>
      <c r="AL336" s="230"/>
      <c r="AM336" s="230"/>
      <c r="AN336" s="230"/>
    </row>
    <row r="337" spans="1:49" customFormat="1" ht="15" x14ac:dyDescent="0.25">
      <c r="A337">
        <v>427573</v>
      </c>
      <c r="B337" t="s">
        <v>1155</v>
      </c>
      <c r="C337" t="s">
        <v>1156</v>
      </c>
      <c r="D337" t="s">
        <v>283</v>
      </c>
      <c r="E337" t="s">
        <v>78</v>
      </c>
      <c r="F337" s="148">
        <v>36892</v>
      </c>
      <c r="I337" t="s">
        <v>143</v>
      </c>
      <c r="N337" s="230"/>
      <c r="AL337" s="230"/>
      <c r="AM337" s="230"/>
      <c r="AN337" s="230"/>
      <c r="AP337" t="s">
        <v>682</v>
      </c>
    </row>
    <row r="338" spans="1:49" customFormat="1" ht="15" x14ac:dyDescent="0.25">
      <c r="A338">
        <v>427577</v>
      </c>
      <c r="B338" t="s">
        <v>1157</v>
      </c>
      <c r="C338" t="s">
        <v>241</v>
      </c>
      <c r="D338" t="s">
        <v>1087</v>
      </c>
      <c r="E338" t="s">
        <v>78</v>
      </c>
      <c r="F338" s="148">
        <v>0</v>
      </c>
      <c r="G338" t="s">
        <v>28</v>
      </c>
      <c r="H338" t="s">
        <v>25</v>
      </c>
      <c r="I338" t="s">
        <v>143</v>
      </c>
      <c r="J338" t="s">
        <v>26</v>
      </c>
      <c r="K338">
        <v>2018</v>
      </c>
      <c r="L338" t="s">
        <v>40</v>
      </c>
      <c r="M338" t="s">
        <v>40</v>
      </c>
      <c r="N338" s="230"/>
      <c r="AL338" s="230"/>
      <c r="AM338" s="230"/>
      <c r="AN338" s="230"/>
      <c r="AW338">
        <v>3060007118</v>
      </c>
    </row>
    <row r="339" spans="1:49" customFormat="1" ht="15" x14ac:dyDescent="0.25">
      <c r="A339">
        <v>427581</v>
      </c>
      <c r="B339" t="s">
        <v>1159</v>
      </c>
      <c r="C339" t="s">
        <v>575</v>
      </c>
      <c r="D339" t="s">
        <v>420</v>
      </c>
      <c r="E339" t="s">
        <v>78</v>
      </c>
      <c r="F339" s="148">
        <v>36058</v>
      </c>
      <c r="G339" t="s">
        <v>794</v>
      </c>
      <c r="H339" t="s">
        <v>25</v>
      </c>
      <c r="I339" t="s">
        <v>143</v>
      </c>
      <c r="J339" t="s">
        <v>26</v>
      </c>
      <c r="K339">
        <v>2018</v>
      </c>
      <c r="L339" t="s">
        <v>40</v>
      </c>
      <c r="N339" s="230"/>
      <c r="AI339">
        <v>969372043</v>
      </c>
      <c r="AL339" s="230"/>
      <c r="AM339" s="230"/>
      <c r="AN339" s="230"/>
    </row>
    <row r="340" spans="1:49" customFormat="1" ht="15" x14ac:dyDescent="0.25">
      <c r="A340">
        <v>427587</v>
      </c>
      <c r="B340" t="s">
        <v>1161</v>
      </c>
      <c r="C340" t="s">
        <v>256</v>
      </c>
      <c r="D340" t="s">
        <v>261</v>
      </c>
      <c r="E340" t="s">
        <v>78</v>
      </c>
      <c r="F340" s="148">
        <v>35825</v>
      </c>
      <c r="G340" t="s">
        <v>354</v>
      </c>
      <c r="H340" t="s">
        <v>25</v>
      </c>
      <c r="I340" t="s">
        <v>143</v>
      </c>
      <c r="L340" t="s">
        <v>40</v>
      </c>
      <c r="M340" t="s">
        <v>40</v>
      </c>
      <c r="N340" s="230"/>
      <c r="AL340" s="230"/>
      <c r="AM340" s="230"/>
      <c r="AN340" s="230"/>
      <c r="AW340">
        <v>3320051920</v>
      </c>
    </row>
    <row r="341" spans="1:49" customFormat="1" ht="15" x14ac:dyDescent="0.25">
      <c r="A341">
        <v>427588</v>
      </c>
      <c r="B341" t="s">
        <v>1162</v>
      </c>
      <c r="C341" t="s">
        <v>249</v>
      </c>
      <c r="D341" t="s">
        <v>388</v>
      </c>
      <c r="E341" t="s">
        <v>78</v>
      </c>
      <c r="F341" s="148">
        <v>36428</v>
      </c>
      <c r="I341" t="s">
        <v>143</v>
      </c>
      <c r="N341" s="230"/>
      <c r="AL341" s="230"/>
      <c r="AM341" s="230"/>
      <c r="AN341" s="230"/>
    </row>
    <row r="342" spans="1:49" customFormat="1" ht="15" x14ac:dyDescent="0.25">
      <c r="A342">
        <v>427612</v>
      </c>
      <c r="B342" t="s">
        <v>1164</v>
      </c>
      <c r="C342" t="s">
        <v>1165</v>
      </c>
      <c r="D342" t="s">
        <v>286</v>
      </c>
      <c r="E342" t="s">
        <v>78</v>
      </c>
      <c r="F342" s="148">
        <v>33453</v>
      </c>
      <c r="G342" t="s">
        <v>28</v>
      </c>
      <c r="H342" t="s">
        <v>25</v>
      </c>
      <c r="I342" t="s">
        <v>143</v>
      </c>
      <c r="J342" t="s">
        <v>23</v>
      </c>
      <c r="K342">
        <v>2009</v>
      </c>
      <c r="L342" t="s">
        <v>28</v>
      </c>
      <c r="M342" t="s">
        <v>28</v>
      </c>
      <c r="N342" s="230"/>
      <c r="AI342">
        <v>988958297</v>
      </c>
      <c r="AK342" t="s">
        <v>28</v>
      </c>
      <c r="AL342" s="230"/>
      <c r="AM342" s="230"/>
      <c r="AN342" s="230"/>
      <c r="AP342" t="s">
        <v>682</v>
      </c>
      <c r="AW342">
        <v>1020193400</v>
      </c>
    </row>
    <row r="343" spans="1:49" customFormat="1" ht="15" x14ac:dyDescent="0.25">
      <c r="A343">
        <v>427646</v>
      </c>
      <c r="B343" t="s">
        <v>1170</v>
      </c>
      <c r="C343" t="s">
        <v>465</v>
      </c>
      <c r="D343" t="s">
        <v>821</v>
      </c>
      <c r="E343" t="s">
        <v>78</v>
      </c>
      <c r="F343" s="148">
        <v>36161</v>
      </c>
      <c r="G343" t="s">
        <v>794</v>
      </c>
      <c r="H343" t="s">
        <v>25</v>
      </c>
      <c r="I343" t="s">
        <v>143</v>
      </c>
      <c r="J343" t="s">
        <v>26</v>
      </c>
      <c r="K343">
        <v>2018</v>
      </c>
      <c r="L343" t="s">
        <v>28</v>
      </c>
      <c r="M343" t="s">
        <v>40</v>
      </c>
      <c r="N343" s="230"/>
      <c r="AI343">
        <v>937162731</v>
      </c>
      <c r="AL343" s="230"/>
      <c r="AM343" s="230"/>
      <c r="AN343" s="230"/>
      <c r="AP343" t="s">
        <v>682</v>
      </c>
      <c r="AW343">
        <v>3320054236</v>
      </c>
    </row>
    <row r="344" spans="1:49" customFormat="1" ht="15" x14ac:dyDescent="0.25">
      <c r="A344">
        <v>427666</v>
      </c>
      <c r="B344" t="s">
        <v>1173</v>
      </c>
      <c r="C344" t="s">
        <v>533</v>
      </c>
      <c r="D344" t="s">
        <v>1174</v>
      </c>
      <c r="E344" t="s">
        <v>79</v>
      </c>
      <c r="F344" s="148">
        <v>30768</v>
      </c>
      <c r="G344" t="s">
        <v>28</v>
      </c>
      <c r="H344" t="s">
        <v>25</v>
      </c>
      <c r="I344" t="s">
        <v>143</v>
      </c>
      <c r="J344" t="s">
        <v>26</v>
      </c>
      <c r="K344">
        <v>2003</v>
      </c>
      <c r="L344" t="s">
        <v>28</v>
      </c>
      <c r="N344" s="230"/>
      <c r="AG344" t="s">
        <v>1642</v>
      </c>
      <c r="AL344" s="230"/>
      <c r="AM344" s="230"/>
      <c r="AN344" s="230"/>
    </row>
    <row r="345" spans="1:49" customFormat="1" ht="15" x14ac:dyDescent="0.25">
      <c r="A345">
        <v>427725</v>
      </c>
      <c r="B345" t="s">
        <v>1178</v>
      </c>
      <c r="C345" t="s">
        <v>328</v>
      </c>
      <c r="D345" t="s">
        <v>397</v>
      </c>
      <c r="E345" t="s">
        <v>79</v>
      </c>
      <c r="F345" s="148">
        <v>36743</v>
      </c>
      <c r="G345" t="s">
        <v>40</v>
      </c>
      <c r="H345" t="s">
        <v>25</v>
      </c>
      <c r="I345" t="s">
        <v>143</v>
      </c>
      <c r="J345" t="s">
        <v>26</v>
      </c>
      <c r="K345">
        <v>2018</v>
      </c>
      <c r="L345" t="s">
        <v>40</v>
      </c>
      <c r="N345" s="230"/>
      <c r="AG345" t="s">
        <v>1642</v>
      </c>
      <c r="AL345" s="230"/>
      <c r="AM345" s="230"/>
      <c r="AN345" s="230"/>
      <c r="AP345" t="s">
        <v>682</v>
      </c>
    </row>
    <row r="346" spans="1:49" customFormat="1" ht="15" x14ac:dyDescent="0.25">
      <c r="A346">
        <v>427739</v>
      </c>
      <c r="B346" t="s">
        <v>1179</v>
      </c>
      <c r="C346" t="s">
        <v>355</v>
      </c>
      <c r="D346" t="s">
        <v>1180</v>
      </c>
      <c r="E346" t="s">
        <v>79</v>
      </c>
      <c r="F346" s="148">
        <v>36502</v>
      </c>
      <c r="I346" t="s">
        <v>143</v>
      </c>
      <c r="N346" s="230"/>
      <c r="AL346" s="230"/>
      <c r="AM346" s="230"/>
      <c r="AN346" s="230"/>
    </row>
    <row r="347" spans="1:49" customFormat="1" ht="15" x14ac:dyDescent="0.25">
      <c r="A347">
        <v>427740</v>
      </c>
      <c r="B347" t="s">
        <v>1181</v>
      </c>
      <c r="C347" t="s">
        <v>337</v>
      </c>
      <c r="D347" t="s">
        <v>1182</v>
      </c>
      <c r="E347" t="s">
        <v>78</v>
      </c>
      <c r="F347" s="148">
        <v>36791</v>
      </c>
      <c r="G347" t="s">
        <v>28</v>
      </c>
      <c r="H347" t="s">
        <v>38</v>
      </c>
      <c r="I347" t="s">
        <v>143</v>
      </c>
      <c r="J347" t="s">
        <v>23</v>
      </c>
      <c r="K347">
        <v>2017</v>
      </c>
      <c r="L347" t="s">
        <v>28</v>
      </c>
      <c r="M347" t="s">
        <v>657</v>
      </c>
      <c r="N347" s="230"/>
      <c r="AG347" t="s">
        <v>1642</v>
      </c>
      <c r="AL347" s="230"/>
      <c r="AM347" s="230"/>
      <c r="AN347" s="230"/>
      <c r="AP347" t="s">
        <v>682</v>
      </c>
    </row>
    <row r="348" spans="1:49" customFormat="1" ht="15" x14ac:dyDescent="0.25">
      <c r="A348">
        <v>427747</v>
      </c>
      <c r="B348" t="s">
        <v>653</v>
      </c>
      <c r="C348" t="s">
        <v>383</v>
      </c>
      <c r="D348" t="s">
        <v>261</v>
      </c>
      <c r="E348" t="s">
        <v>79</v>
      </c>
      <c r="F348" s="148">
        <v>37284</v>
      </c>
      <c r="G348" t="s">
        <v>28</v>
      </c>
      <c r="H348" t="s">
        <v>25</v>
      </c>
      <c r="I348" t="s">
        <v>143</v>
      </c>
      <c r="J348" t="s">
        <v>26</v>
      </c>
      <c r="K348">
        <v>2019</v>
      </c>
      <c r="L348" t="s">
        <v>28</v>
      </c>
      <c r="M348" t="s">
        <v>28</v>
      </c>
      <c r="N348" s="230"/>
      <c r="AG348" t="s">
        <v>1642</v>
      </c>
      <c r="AI348">
        <v>995774855</v>
      </c>
      <c r="AK348" t="s">
        <v>860</v>
      </c>
      <c r="AL348" s="230"/>
      <c r="AM348" s="230"/>
      <c r="AN348" s="230"/>
      <c r="AP348" t="s">
        <v>681</v>
      </c>
      <c r="AW348">
        <v>1010241063</v>
      </c>
    </row>
    <row r="349" spans="1:49" customFormat="1" ht="15" x14ac:dyDescent="0.25">
      <c r="A349">
        <v>427749</v>
      </c>
      <c r="B349" t="s">
        <v>1183</v>
      </c>
      <c r="C349" t="s">
        <v>277</v>
      </c>
      <c r="D349" t="s">
        <v>1184</v>
      </c>
      <c r="E349" t="s">
        <v>78</v>
      </c>
      <c r="F349" s="148">
        <v>36728</v>
      </c>
      <c r="I349" t="s">
        <v>143</v>
      </c>
      <c r="N349" s="230"/>
      <c r="AL349" s="230"/>
      <c r="AM349" s="230"/>
      <c r="AN349" s="230"/>
    </row>
    <row r="350" spans="1:49" customFormat="1" ht="15" x14ac:dyDescent="0.25">
      <c r="A350">
        <v>427753</v>
      </c>
      <c r="B350" t="s">
        <v>654</v>
      </c>
      <c r="C350" t="s">
        <v>655</v>
      </c>
      <c r="D350" t="s">
        <v>493</v>
      </c>
      <c r="E350" t="s">
        <v>78</v>
      </c>
      <c r="F350" s="148">
        <v>36920</v>
      </c>
      <c r="I350" t="s">
        <v>143</v>
      </c>
      <c r="N350" s="230"/>
      <c r="AL350" s="230"/>
      <c r="AM350" s="230"/>
      <c r="AN350" s="230"/>
      <c r="AP350" t="s">
        <v>682</v>
      </c>
    </row>
    <row r="351" spans="1:49" customFormat="1" ht="15" x14ac:dyDescent="0.25">
      <c r="A351">
        <v>427755</v>
      </c>
      <c r="B351" t="s">
        <v>1185</v>
      </c>
      <c r="C351" t="s">
        <v>656</v>
      </c>
      <c r="D351" t="s">
        <v>295</v>
      </c>
      <c r="E351" t="s">
        <v>79</v>
      </c>
      <c r="F351" s="148">
        <v>32725</v>
      </c>
      <c r="G351" t="s">
        <v>28</v>
      </c>
      <c r="H351" t="s">
        <v>305</v>
      </c>
      <c r="I351" t="s">
        <v>143</v>
      </c>
      <c r="J351" t="s">
        <v>23</v>
      </c>
      <c r="K351">
        <v>2007</v>
      </c>
      <c r="L351" t="s">
        <v>28</v>
      </c>
      <c r="M351" t="s">
        <v>657</v>
      </c>
      <c r="N351" s="230"/>
      <c r="AG351" t="s">
        <v>1642</v>
      </c>
      <c r="AL351" s="230"/>
      <c r="AM351" s="230"/>
      <c r="AN351" s="230"/>
      <c r="AP351" t="s">
        <v>682</v>
      </c>
    </row>
    <row r="352" spans="1:49" customFormat="1" ht="15" x14ac:dyDescent="0.25">
      <c r="A352">
        <v>427756</v>
      </c>
      <c r="B352" t="s">
        <v>1186</v>
      </c>
      <c r="C352" t="s">
        <v>256</v>
      </c>
      <c r="D352" t="s">
        <v>280</v>
      </c>
      <c r="E352" t="s">
        <v>79</v>
      </c>
      <c r="F352" s="148">
        <v>0</v>
      </c>
      <c r="I352" t="s">
        <v>143</v>
      </c>
      <c r="N352" s="230"/>
      <c r="AL352" s="230"/>
      <c r="AM352" s="230"/>
      <c r="AN352" s="230"/>
    </row>
    <row r="353" spans="1:49" customFormat="1" ht="15" x14ac:dyDescent="0.25">
      <c r="A353">
        <v>427757</v>
      </c>
      <c r="B353" t="s">
        <v>1187</v>
      </c>
      <c r="C353" t="s">
        <v>378</v>
      </c>
      <c r="D353" t="s">
        <v>259</v>
      </c>
      <c r="E353" t="s">
        <v>79</v>
      </c>
      <c r="F353" s="148">
        <v>30085</v>
      </c>
      <c r="I353" t="s">
        <v>143</v>
      </c>
      <c r="N353" s="230"/>
      <c r="AL353" s="230"/>
      <c r="AM353" s="230"/>
      <c r="AN353" s="230"/>
    </row>
    <row r="354" spans="1:49" customFormat="1" ht="15" x14ac:dyDescent="0.25">
      <c r="A354">
        <v>427761</v>
      </c>
      <c r="B354" t="s">
        <v>1189</v>
      </c>
      <c r="C354" t="s">
        <v>423</v>
      </c>
      <c r="D354" t="s">
        <v>978</v>
      </c>
      <c r="E354" t="s">
        <v>79</v>
      </c>
      <c r="F354" s="148">
        <v>34335</v>
      </c>
      <c r="G354" t="s">
        <v>267</v>
      </c>
      <c r="H354" t="s">
        <v>305</v>
      </c>
      <c r="I354" t="s">
        <v>143</v>
      </c>
      <c r="J354" t="s">
        <v>26</v>
      </c>
      <c r="K354">
        <v>2011</v>
      </c>
      <c r="L354" t="s">
        <v>40</v>
      </c>
      <c r="M354" t="s">
        <v>657</v>
      </c>
      <c r="N354" s="230"/>
      <c r="AG354" t="s">
        <v>1642</v>
      </c>
      <c r="AI354">
        <v>936199266</v>
      </c>
      <c r="AL354" s="230"/>
      <c r="AM354" s="230"/>
      <c r="AN354" s="230"/>
      <c r="AP354" t="s">
        <v>682</v>
      </c>
    </row>
    <row r="355" spans="1:49" customFormat="1" ht="15" x14ac:dyDescent="0.25">
      <c r="A355">
        <v>427762</v>
      </c>
      <c r="B355" t="s">
        <v>1190</v>
      </c>
      <c r="C355" t="s">
        <v>241</v>
      </c>
      <c r="D355" t="s">
        <v>459</v>
      </c>
      <c r="E355" t="s">
        <v>79</v>
      </c>
      <c r="F355" s="148">
        <v>36914</v>
      </c>
      <c r="G355" t="s">
        <v>28</v>
      </c>
      <c r="H355" t="s">
        <v>25</v>
      </c>
      <c r="I355" t="s">
        <v>143</v>
      </c>
      <c r="J355" t="s">
        <v>26</v>
      </c>
      <c r="K355">
        <v>2018</v>
      </c>
      <c r="L355" t="s">
        <v>28</v>
      </c>
      <c r="N355" s="230"/>
      <c r="O355">
        <v>700</v>
      </c>
      <c r="P355" s="148">
        <v>45722</v>
      </c>
      <c r="Q355">
        <v>90000</v>
      </c>
      <c r="AG355" t="s">
        <v>1642</v>
      </c>
      <c r="AL355" s="230"/>
      <c r="AM355" s="230"/>
      <c r="AN355" s="230"/>
    </row>
    <row r="356" spans="1:49" customFormat="1" ht="15" x14ac:dyDescent="0.25">
      <c r="A356">
        <v>427768</v>
      </c>
      <c r="B356" t="s">
        <v>1191</v>
      </c>
      <c r="C356" t="s">
        <v>256</v>
      </c>
      <c r="D356" t="s">
        <v>377</v>
      </c>
      <c r="E356" t="s">
        <v>78</v>
      </c>
      <c r="F356" s="148">
        <v>32876</v>
      </c>
      <c r="I356" t="s">
        <v>143</v>
      </c>
      <c r="N356" s="230"/>
      <c r="AL356" s="230"/>
      <c r="AM356" s="230"/>
      <c r="AN356" s="230"/>
    </row>
    <row r="357" spans="1:49" customFormat="1" ht="15" x14ac:dyDescent="0.25">
      <c r="A357">
        <v>427769</v>
      </c>
      <c r="B357" t="s">
        <v>1192</v>
      </c>
      <c r="C357" t="s">
        <v>256</v>
      </c>
      <c r="D357" t="s">
        <v>302</v>
      </c>
      <c r="E357" t="s">
        <v>78</v>
      </c>
      <c r="F357" s="148">
        <v>30611</v>
      </c>
      <c r="G357" t="s">
        <v>1193</v>
      </c>
      <c r="H357" t="s">
        <v>25</v>
      </c>
      <c r="I357" t="s">
        <v>143</v>
      </c>
      <c r="J357" t="s">
        <v>23</v>
      </c>
      <c r="K357">
        <v>2003</v>
      </c>
      <c r="L357" t="s">
        <v>28</v>
      </c>
      <c r="N357" s="230"/>
      <c r="AI357">
        <v>969058513</v>
      </c>
      <c r="AK357" t="s">
        <v>28</v>
      </c>
      <c r="AL357" s="230"/>
      <c r="AM357" s="230"/>
      <c r="AN357" s="230"/>
      <c r="AP357" t="s">
        <v>682</v>
      </c>
      <c r="AW357">
        <v>10160039725</v>
      </c>
    </row>
    <row r="358" spans="1:49" customFormat="1" ht="15" x14ac:dyDescent="0.25">
      <c r="A358">
        <v>427771</v>
      </c>
      <c r="B358" t="s">
        <v>1194</v>
      </c>
      <c r="C358" t="s">
        <v>366</v>
      </c>
      <c r="D358" t="s">
        <v>1087</v>
      </c>
      <c r="E358" t="s">
        <v>79</v>
      </c>
      <c r="F358" s="148">
        <v>34335</v>
      </c>
      <c r="I358" t="s">
        <v>143</v>
      </c>
      <c r="N358" s="230"/>
      <c r="AL358" s="230"/>
      <c r="AM358" s="230"/>
      <c r="AN358" s="230"/>
      <c r="AP358" t="s">
        <v>682</v>
      </c>
      <c r="AQ358" t="s">
        <v>681</v>
      </c>
    </row>
    <row r="359" spans="1:49" customFormat="1" ht="15" x14ac:dyDescent="0.25">
      <c r="A359">
        <v>427773</v>
      </c>
      <c r="B359" t="s">
        <v>1195</v>
      </c>
      <c r="C359" t="s">
        <v>1196</v>
      </c>
      <c r="D359" t="s">
        <v>1197</v>
      </c>
      <c r="E359" t="s">
        <v>79</v>
      </c>
      <c r="F359" s="148">
        <v>36526</v>
      </c>
      <c r="G359" t="s">
        <v>28</v>
      </c>
      <c r="H359" t="s">
        <v>305</v>
      </c>
      <c r="I359" t="s">
        <v>143</v>
      </c>
      <c r="J359" t="s">
        <v>26</v>
      </c>
      <c r="K359">
        <v>2017</v>
      </c>
      <c r="L359" t="s">
        <v>28</v>
      </c>
      <c r="M359" t="s">
        <v>657</v>
      </c>
      <c r="N359" s="230"/>
      <c r="AG359" t="s">
        <v>1642</v>
      </c>
      <c r="AI359">
        <v>932350531</v>
      </c>
      <c r="AK359" t="s">
        <v>28</v>
      </c>
      <c r="AL359" s="230"/>
      <c r="AM359" s="230"/>
      <c r="AN359" s="230"/>
    </row>
    <row r="360" spans="1:49" customFormat="1" ht="15" x14ac:dyDescent="0.25">
      <c r="A360">
        <v>427774</v>
      </c>
      <c r="B360" t="s">
        <v>1198</v>
      </c>
      <c r="C360" t="s">
        <v>442</v>
      </c>
      <c r="D360" t="s">
        <v>1199</v>
      </c>
      <c r="E360" t="s">
        <v>79</v>
      </c>
      <c r="F360" s="148">
        <v>35340</v>
      </c>
      <c r="G360" t="s">
        <v>28</v>
      </c>
      <c r="H360" t="s">
        <v>25</v>
      </c>
      <c r="I360" t="s">
        <v>143</v>
      </c>
      <c r="L360" t="s">
        <v>28</v>
      </c>
      <c r="M360" t="s">
        <v>28</v>
      </c>
      <c r="N360" s="230"/>
      <c r="AG360" t="s">
        <v>1642</v>
      </c>
      <c r="AI360">
        <v>995045342</v>
      </c>
      <c r="AL360" s="230"/>
      <c r="AM360" s="230"/>
      <c r="AN360" s="230"/>
      <c r="AW360">
        <v>1010095800</v>
      </c>
    </row>
    <row r="361" spans="1:49" customFormat="1" ht="15" x14ac:dyDescent="0.25">
      <c r="A361">
        <v>427776</v>
      </c>
      <c r="B361" t="s">
        <v>1201</v>
      </c>
      <c r="C361" t="s">
        <v>1202</v>
      </c>
      <c r="D361" t="s">
        <v>612</v>
      </c>
      <c r="E361" t="s">
        <v>79</v>
      </c>
      <c r="F361" s="148">
        <v>30611</v>
      </c>
      <c r="I361" t="s">
        <v>143</v>
      </c>
      <c r="N361" s="230"/>
      <c r="AL361" s="230"/>
      <c r="AM361" s="230"/>
      <c r="AN361" s="230"/>
      <c r="AP361" t="s">
        <v>681</v>
      </c>
      <c r="AQ361" t="s">
        <v>681</v>
      </c>
    </row>
    <row r="362" spans="1:49" customFormat="1" ht="15" x14ac:dyDescent="0.25">
      <c r="A362">
        <v>427779</v>
      </c>
      <c r="B362" t="s">
        <v>1205</v>
      </c>
      <c r="C362" t="s">
        <v>347</v>
      </c>
      <c r="D362" t="s">
        <v>550</v>
      </c>
      <c r="E362" t="s">
        <v>79</v>
      </c>
      <c r="F362" s="148">
        <v>28550</v>
      </c>
      <c r="I362" t="s">
        <v>143</v>
      </c>
      <c r="N362" s="230"/>
      <c r="AL362" s="230"/>
      <c r="AM362" s="230"/>
      <c r="AN362" s="230"/>
    </row>
    <row r="363" spans="1:49" customFormat="1" ht="15" x14ac:dyDescent="0.25">
      <c r="A363">
        <v>427782</v>
      </c>
      <c r="B363" t="s">
        <v>1206</v>
      </c>
      <c r="C363" t="s">
        <v>334</v>
      </c>
      <c r="D363" t="s">
        <v>283</v>
      </c>
      <c r="E363" t="s">
        <v>78</v>
      </c>
      <c r="F363" s="148">
        <v>36526</v>
      </c>
      <c r="I363" t="s">
        <v>143</v>
      </c>
      <c r="N363" s="230"/>
      <c r="AL363" s="230"/>
      <c r="AM363" s="230"/>
      <c r="AN363" s="230"/>
    </row>
    <row r="364" spans="1:49" customFormat="1" ht="15" x14ac:dyDescent="0.25">
      <c r="A364">
        <v>427786</v>
      </c>
      <c r="B364" t="s">
        <v>1207</v>
      </c>
      <c r="C364" t="s">
        <v>829</v>
      </c>
      <c r="D364" t="s">
        <v>242</v>
      </c>
      <c r="E364" t="s">
        <v>78</v>
      </c>
      <c r="F364" s="148">
        <v>35824</v>
      </c>
      <c r="G364" t="s">
        <v>1208</v>
      </c>
      <c r="H364" t="s">
        <v>25</v>
      </c>
      <c r="I364" t="s">
        <v>143</v>
      </c>
      <c r="J364" t="s">
        <v>23</v>
      </c>
      <c r="K364">
        <v>2016</v>
      </c>
      <c r="L364" t="s">
        <v>70</v>
      </c>
      <c r="M364" t="s">
        <v>50</v>
      </c>
      <c r="N364" s="230"/>
      <c r="AI364">
        <v>935723711</v>
      </c>
      <c r="AL364" s="230"/>
      <c r="AM364" s="230"/>
      <c r="AN364" s="230"/>
      <c r="AW364">
        <v>5190032774</v>
      </c>
    </row>
    <row r="365" spans="1:49" customFormat="1" ht="15" x14ac:dyDescent="0.25">
      <c r="A365">
        <v>427792</v>
      </c>
      <c r="B365" t="s">
        <v>1209</v>
      </c>
      <c r="C365" t="s">
        <v>452</v>
      </c>
      <c r="D365" t="s">
        <v>487</v>
      </c>
      <c r="E365" t="s">
        <v>79</v>
      </c>
      <c r="F365" s="148">
        <v>34745</v>
      </c>
      <c r="I365" t="s">
        <v>143</v>
      </c>
      <c r="N365" s="230"/>
      <c r="AL365" s="230"/>
      <c r="AM365" s="230"/>
      <c r="AN365" s="230"/>
    </row>
    <row r="366" spans="1:49" customFormat="1" ht="15" x14ac:dyDescent="0.25">
      <c r="A366">
        <v>427813</v>
      </c>
      <c r="B366" t="s">
        <v>1210</v>
      </c>
      <c r="C366" t="s">
        <v>244</v>
      </c>
      <c r="D366" t="s">
        <v>261</v>
      </c>
      <c r="E366" t="s">
        <v>79</v>
      </c>
      <c r="F366" s="148">
        <v>36809</v>
      </c>
      <c r="I366" t="s">
        <v>143</v>
      </c>
      <c r="N366" s="230"/>
      <c r="AL366" s="230"/>
      <c r="AM366" s="230"/>
      <c r="AN366" s="230"/>
    </row>
    <row r="367" spans="1:49" customFormat="1" ht="15" x14ac:dyDescent="0.25">
      <c r="A367">
        <v>427814</v>
      </c>
      <c r="B367" t="s">
        <v>1211</v>
      </c>
      <c r="C367" t="s">
        <v>539</v>
      </c>
      <c r="D367" t="s">
        <v>1212</v>
      </c>
      <c r="E367" t="s">
        <v>79</v>
      </c>
      <c r="F367" s="148">
        <v>36914</v>
      </c>
      <c r="I367" t="s">
        <v>143</v>
      </c>
      <c r="N367" s="230"/>
      <c r="AL367" s="230"/>
      <c r="AM367" s="230"/>
      <c r="AN367" s="230"/>
    </row>
    <row r="368" spans="1:49" customFormat="1" ht="15" x14ac:dyDescent="0.25">
      <c r="A368">
        <v>427820</v>
      </c>
      <c r="B368" t="s">
        <v>1214</v>
      </c>
      <c r="C368" t="s">
        <v>294</v>
      </c>
      <c r="D368" t="s">
        <v>420</v>
      </c>
      <c r="E368" t="s">
        <v>79</v>
      </c>
      <c r="F368" s="148">
        <v>36387</v>
      </c>
      <c r="I368" t="s">
        <v>143</v>
      </c>
      <c r="N368" s="230"/>
      <c r="AL368" s="230"/>
      <c r="AM368" s="230"/>
      <c r="AN368" s="230"/>
    </row>
    <row r="369" spans="1:49" customFormat="1" ht="15" x14ac:dyDescent="0.25">
      <c r="A369">
        <v>427821</v>
      </c>
      <c r="B369" t="s">
        <v>660</v>
      </c>
      <c r="C369" t="s">
        <v>289</v>
      </c>
      <c r="D369" t="s">
        <v>414</v>
      </c>
      <c r="E369" t="s">
        <v>79</v>
      </c>
      <c r="F369" s="148">
        <v>31542</v>
      </c>
      <c r="G369" t="s">
        <v>28</v>
      </c>
      <c r="H369" t="s">
        <v>25</v>
      </c>
      <c r="I369" t="s">
        <v>143</v>
      </c>
      <c r="J369" t="s">
        <v>26</v>
      </c>
      <c r="K369">
        <v>2005</v>
      </c>
      <c r="L369" t="s">
        <v>28</v>
      </c>
      <c r="M369" t="s">
        <v>28</v>
      </c>
      <c r="N369" s="230"/>
      <c r="AG369" t="s">
        <v>1642</v>
      </c>
      <c r="AI369">
        <v>966660819</v>
      </c>
      <c r="AL369" s="230"/>
      <c r="AM369" s="230"/>
      <c r="AN369" s="230"/>
      <c r="AP369" t="s">
        <v>682</v>
      </c>
      <c r="AW369">
        <v>1030251723</v>
      </c>
    </row>
    <row r="370" spans="1:49" customFormat="1" ht="15" x14ac:dyDescent="0.25">
      <c r="A370">
        <v>427823</v>
      </c>
      <c r="B370" t="s">
        <v>661</v>
      </c>
      <c r="C370" t="s">
        <v>515</v>
      </c>
      <c r="D370" t="s">
        <v>307</v>
      </c>
      <c r="E370" t="s">
        <v>79</v>
      </c>
      <c r="F370" s="148">
        <v>35917</v>
      </c>
      <c r="G370" t="s">
        <v>518</v>
      </c>
      <c r="H370" t="s">
        <v>25</v>
      </c>
      <c r="I370" t="s">
        <v>143</v>
      </c>
      <c r="J370" t="s">
        <v>23</v>
      </c>
      <c r="K370">
        <v>2016</v>
      </c>
      <c r="L370" t="s">
        <v>75</v>
      </c>
      <c r="M370" t="s">
        <v>60</v>
      </c>
      <c r="N370" s="230"/>
      <c r="AG370" t="s">
        <v>1642</v>
      </c>
      <c r="AI370">
        <v>933695931</v>
      </c>
      <c r="AL370" s="230"/>
      <c r="AM370" s="230"/>
      <c r="AN370" s="230"/>
      <c r="AP370" t="s">
        <v>682</v>
      </c>
      <c r="AW370">
        <v>7010028090</v>
      </c>
    </row>
    <row r="371" spans="1:49" customFormat="1" ht="15" x14ac:dyDescent="0.25">
      <c r="A371">
        <v>427825</v>
      </c>
      <c r="B371" t="s">
        <v>1215</v>
      </c>
      <c r="C371" t="s">
        <v>289</v>
      </c>
      <c r="D371" t="s">
        <v>510</v>
      </c>
      <c r="E371" t="s">
        <v>79</v>
      </c>
      <c r="F371" s="148">
        <v>31107</v>
      </c>
      <c r="G371" t="s">
        <v>28</v>
      </c>
      <c r="H371" t="s">
        <v>25</v>
      </c>
      <c r="I371" t="s">
        <v>143</v>
      </c>
      <c r="J371" t="s">
        <v>23</v>
      </c>
      <c r="K371">
        <v>2004</v>
      </c>
      <c r="L371" t="s">
        <v>28</v>
      </c>
      <c r="M371" t="s">
        <v>50</v>
      </c>
      <c r="N371" s="230"/>
      <c r="AG371" t="s">
        <v>1642</v>
      </c>
      <c r="AI371">
        <v>954501639</v>
      </c>
      <c r="AK371" t="s">
        <v>1654</v>
      </c>
      <c r="AL371" s="230"/>
      <c r="AM371" s="230"/>
      <c r="AN371" s="230"/>
      <c r="AW371">
        <v>5110023185</v>
      </c>
    </row>
    <row r="372" spans="1:49" customFormat="1" ht="15" x14ac:dyDescent="0.25">
      <c r="A372">
        <v>427827</v>
      </c>
      <c r="B372" t="s">
        <v>1216</v>
      </c>
      <c r="C372" t="s">
        <v>378</v>
      </c>
      <c r="D372" t="s">
        <v>382</v>
      </c>
      <c r="E372" t="s">
        <v>79</v>
      </c>
      <c r="F372" s="148">
        <v>36893</v>
      </c>
      <c r="G372" t="s">
        <v>28</v>
      </c>
      <c r="H372" t="s">
        <v>305</v>
      </c>
      <c r="I372" t="s">
        <v>143</v>
      </c>
      <c r="J372" t="s">
        <v>23</v>
      </c>
      <c r="K372">
        <v>2018</v>
      </c>
      <c r="L372" t="s">
        <v>28</v>
      </c>
      <c r="M372" t="s">
        <v>657</v>
      </c>
      <c r="N372" s="230"/>
      <c r="AG372" t="s">
        <v>1642</v>
      </c>
      <c r="AI372">
        <v>947824415</v>
      </c>
      <c r="AL372" s="230"/>
      <c r="AM372" s="230"/>
      <c r="AN372" s="230"/>
    </row>
    <row r="373" spans="1:49" customFormat="1" ht="15" x14ac:dyDescent="0.25">
      <c r="A373">
        <v>427840</v>
      </c>
      <c r="B373" t="s">
        <v>1217</v>
      </c>
      <c r="C373" t="s">
        <v>298</v>
      </c>
      <c r="D373" t="s">
        <v>1218</v>
      </c>
      <c r="E373" t="s">
        <v>79</v>
      </c>
      <c r="F373" s="148">
        <v>0</v>
      </c>
      <c r="I373" t="s">
        <v>143</v>
      </c>
      <c r="N373" s="230"/>
      <c r="AL373" s="230"/>
      <c r="AM373" s="230"/>
      <c r="AN373" s="230"/>
      <c r="AP373" t="s">
        <v>681</v>
      </c>
    </row>
    <row r="374" spans="1:49" customFormat="1" ht="15" x14ac:dyDescent="0.25">
      <c r="A374">
        <v>427845</v>
      </c>
      <c r="B374" t="s">
        <v>1219</v>
      </c>
      <c r="C374" t="s">
        <v>332</v>
      </c>
      <c r="D374" t="s">
        <v>242</v>
      </c>
      <c r="E374" t="s">
        <v>79</v>
      </c>
      <c r="F374" s="148">
        <v>36242</v>
      </c>
      <c r="G374" t="s">
        <v>524</v>
      </c>
      <c r="H374" t="s">
        <v>25</v>
      </c>
      <c r="I374" t="s">
        <v>143</v>
      </c>
      <c r="J374" t="s">
        <v>23</v>
      </c>
      <c r="K374">
        <v>2016</v>
      </c>
      <c r="L374" t="s">
        <v>73</v>
      </c>
      <c r="N374" s="230"/>
      <c r="AG374" t="s">
        <v>1642</v>
      </c>
      <c r="AL374" s="230"/>
      <c r="AM374" s="230"/>
      <c r="AN374" s="230"/>
      <c r="AP374" t="s">
        <v>682</v>
      </c>
    </row>
    <row r="375" spans="1:49" customFormat="1" ht="15" x14ac:dyDescent="0.25">
      <c r="A375">
        <v>427861</v>
      </c>
      <c r="B375" t="s">
        <v>1221</v>
      </c>
      <c r="C375" t="s">
        <v>272</v>
      </c>
      <c r="D375" t="s">
        <v>1099</v>
      </c>
      <c r="E375" t="s">
        <v>79</v>
      </c>
      <c r="F375" s="148">
        <v>36526</v>
      </c>
      <c r="I375" t="s">
        <v>143</v>
      </c>
      <c r="N375" s="230"/>
      <c r="AL375" s="230"/>
      <c r="AM375" s="230"/>
      <c r="AN375" s="230"/>
    </row>
    <row r="376" spans="1:49" customFormat="1" ht="15" x14ac:dyDescent="0.25">
      <c r="A376">
        <v>427863</v>
      </c>
      <c r="B376" t="s">
        <v>1222</v>
      </c>
      <c r="C376" t="s">
        <v>434</v>
      </c>
      <c r="D376" t="s">
        <v>287</v>
      </c>
      <c r="E376" t="s">
        <v>79</v>
      </c>
      <c r="F376" s="148">
        <v>30807</v>
      </c>
      <c r="G376" t="s">
        <v>555</v>
      </c>
      <c r="H376" t="s">
        <v>25</v>
      </c>
      <c r="I376" t="s">
        <v>143</v>
      </c>
      <c r="L376" t="s">
        <v>28</v>
      </c>
      <c r="M376" t="s">
        <v>57</v>
      </c>
      <c r="N376" s="230"/>
      <c r="AG376" t="s">
        <v>1642</v>
      </c>
      <c r="AI376">
        <v>967855839</v>
      </c>
      <c r="AL376" s="230"/>
      <c r="AM376" s="230"/>
      <c r="AN376" s="230"/>
      <c r="AW376">
        <v>6090034681</v>
      </c>
    </row>
    <row r="377" spans="1:49" customFormat="1" ht="15" x14ac:dyDescent="0.25">
      <c r="A377">
        <v>427865</v>
      </c>
      <c r="B377" t="s">
        <v>1223</v>
      </c>
      <c r="C377" t="s">
        <v>256</v>
      </c>
      <c r="D377" t="s">
        <v>302</v>
      </c>
      <c r="E377" t="s">
        <v>79</v>
      </c>
      <c r="F377" s="148">
        <v>31292</v>
      </c>
      <c r="G377" t="s">
        <v>28</v>
      </c>
      <c r="H377" t="s">
        <v>25</v>
      </c>
      <c r="I377" t="s">
        <v>143</v>
      </c>
      <c r="J377" t="s">
        <v>26</v>
      </c>
      <c r="K377">
        <v>2004</v>
      </c>
      <c r="L377" t="s">
        <v>28</v>
      </c>
      <c r="M377" t="s">
        <v>28</v>
      </c>
      <c r="N377" s="230"/>
      <c r="AG377" t="s">
        <v>1642</v>
      </c>
      <c r="AI377">
        <v>932855755</v>
      </c>
      <c r="AL377" s="230"/>
      <c r="AM377" s="230"/>
      <c r="AN377" s="230"/>
      <c r="AW377">
        <v>1040135522</v>
      </c>
    </row>
    <row r="378" spans="1:49" customFormat="1" ht="15" x14ac:dyDescent="0.25">
      <c r="A378">
        <v>427866</v>
      </c>
      <c r="B378" t="s">
        <v>1224</v>
      </c>
      <c r="C378" t="s">
        <v>918</v>
      </c>
      <c r="D378" t="s">
        <v>869</v>
      </c>
      <c r="E378" t="s">
        <v>78</v>
      </c>
      <c r="F378" s="148">
        <v>30415</v>
      </c>
      <c r="G378" t="s">
        <v>28</v>
      </c>
      <c r="H378" t="s">
        <v>305</v>
      </c>
      <c r="I378" t="s">
        <v>143</v>
      </c>
      <c r="J378" t="s">
        <v>26</v>
      </c>
      <c r="K378">
        <v>2002</v>
      </c>
      <c r="L378" t="s">
        <v>40</v>
      </c>
      <c r="M378" t="s">
        <v>657</v>
      </c>
      <c r="N378" s="230"/>
      <c r="AG378" t="s">
        <v>1642</v>
      </c>
      <c r="AL378" s="230"/>
      <c r="AM378" s="230"/>
      <c r="AN378" s="230"/>
    </row>
    <row r="379" spans="1:49" customFormat="1" ht="15" x14ac:dyDescent="0.25">
      <c r="A379">
        <v>427867</v>
      </c>
      <c r="B379" t="s">
        <v>1225</v>
      </c>
      <c r="C379" t="s">
        <v>256</v>
      </c>
      <c r="D379" t="s">
        <v>864</v>
      </c>
      <c r="E379" t="s">
        <v>79</v>
      </c>
      <c r="F379" s="148">
        <v>36434</v>
      </c>
      <c r="G379" t="s">
        <v>28</v>
      </c>
      <c r="H379" t="s">
        <v>25</v>
      </c>
      <c r="I379" t="s">
        <v>143</v>
      </c>
      <c r="J379" t="s">
        <v>23</v>
      </c>
      <c r="K379">
        <v>2017</v>
      </c>
      <c r="L379" t="s">
        <v>77</v>
      </c>
      <c r="N379" s="230"/>
      <c r="AG379" t="s">
        <v>1642</v>
      </c>
      <c r="AL379" s="230"/>
      <c r="AM379" s="230"/>
      <c r="AN379" s="230"/>
    </row>
    <row r="380" spans="1:49" customFormat="1" ht="15" x14ac:dyDescent="0.25">
      <c r="A380">
        <v>427868</v>
      </c>
      <c r="B380" t="s">
        <v>1226</v>
      </c>
      <c r="C380" t="s">
        <v>298</v>
      </c>
      <c r="D380" t="s">
        <v>510</v>
      </c>
      <c r="E380" t="s">
        <v>78</v>
      </c>
      <c r="F380" s="148">
        <v>37201</v>
      </c>
      <c r="I380" t="s">
        <v>143</v>
      </c>
      <c r="N380" s="230"/>
      <c r="AL380" s="230"/>
      <c r="AM380" s="230"/>
      <c r="AN380" s="230"/>
    </row>
    <row r="381" spans="1:49" customFormat="1" ht="15" x14ac:dyDescent="0.25">
      <c r="A381">
        <v>427874</v>
      </c>
      <c r="B381" t="s">
        <v>1227</v>
      </c>
      <c r="C381" t="s">
        <v>241</v>
      </c>
      <c r="D381" t="s">
        <v>1228</v>
      </c>
      <c r="E381" t="s">
        <v>78</v>
      </c>
      <c r="F381" s="148">
        <v>31292</v>
      </c>
      <c r="I381" t="s">
        <v>143</v>
      </c>
      <c r="N381" s="230"/>
      <c r="AL381" s="230"/>
      <c r="AM381" s="230"/>
      <c r="AN381" s="230"/>
      <c r="AP381" t="s">
        <v>682</v>
      </c>
    </row>
    <row r="382" spans="1:49" customFormat="1" ht="15" x14ac:dyDescent="0.25">
      <c r="A382">
        <v>427876</v>
      </c>
      <c r="B382" t="s">
        <v>1229</v>
      </c>
      <c r="C382" t="s">
        <v>336</v>
      </c>
      <c r="D382" t="s">
        <v>315</v>
      </c>
      <c r="E382" t="s">
        <v>78</v>
      </c>
      <c r="F382" s="148">
        <v>36434</v>
      </c>
      <c r="I382" t="s">
        <v>143</v>
      </c>
      <c r="N382" s="230"/>
      <c r="AL382" s="230"/>
      <c r="AM382" s="230"/>
      <c r="AN382" s="230"/>
    </row>
    <row r="383" spans="1:49" customFormat="1" ht="15" x14ac:dyDescent="0.25">
      <c r="A383">
        <v>427878</v>
      </c>
      <c r="B383" t="s">
        <v>1230</v>
      </c>
      <c r="C383" t="s">
        <v>732</v>
      </c>
      <c r="D383" t="s">
        <v>540</v>
      </c>
      <c r="E383" t="s">
        <v>78</v>
      </c>
      <c r="F383" s="148">
        <v>37156</v>
      </c>
      <c r="G383" t="s">
        <v>28</v>
      </c>
      <c r="H383" t="s">
        <v>25</v>
      </c>
      <c r="I383" t="s">
        <v>143</v>
      </c>
      <c r="J383" t="s">
        <v>26</v>
      </c>
      <c r="K383">
        <v>2019</v>
      </c>
      <c r="L383" t="s">
        <v>28</v>
      </c>
      <c r="N383" s="230"/>
      <c r="AL383" s="230"/>
      <c r="AM383" s="230"/>
      <c r="AN383" s="230"/>
      <c r="AP383" t="s">
        <v>682</v>
      </c>
    </row>
    <row r="384" spans="1:49" customFormat="1" ht="15" x14ac:dyDescent="0.25">
      <c r="A384">
        <v>427880</v>
      </c>
      <c r="B384" t="s">
        <v>1231</v>
      </c>
      <c r="C384" t="s">
        <v>457</v>
      </c>
      <c r="D384" t="s">
        <v>1232</v>
      </c>
      <c r="E384" t="s">
        <v>78</v>
      </c>
      <c r="F384" s="148">
        <v>36426</v>
      </c>
      <c r="G384" t="s">
        <v>28</v>
      </c>
      <c r="H384" t="s">
        <v>305</v>
      </c>
      <c r="I384" t="s">
        <v>143</v>
      </c>
      <c r="J384" t="s">
        <v>23</v>
      </c>
      <c r="K384">
        <v>2016</v>
      </c>
      <c r="L384" t="s">
        <v>28</v>
      </c>
      <c r="M384" t="s">
        <v>657</v>
      </c>
      <c r="N384" s="230"/>
      <c r="AG384" t="s">
        <v>1642</v>
      </c>
      <c r="AL384" s="230"/>
      <c r="AM384" s="230"/>
      <c r="AN384" s="230"/>
      <c r="AP384" t="s">
        <v>681</v>
      </c>
      <c r="AQ384" t="s">
        <v>681</v>
      </c>
    </row>
    <row r="385" spans="1:49" customFormat="1" ht="15" x14ac:dyDescent="0.25">
      <c r="A385">
        <v>427884</v>
      </c>
      <c r="B385" t="s">
        <v>1233</v>
      </c>
      <c r="C385" t="s">
        <v>401</v>
      </c>
      <c r="D385" t="s">
        <v>282</v>
      </c>
      <c r="E385" t="s">
        <v>79</v>
      </c>
      <c r="F385" s="148">
        <v>35236</v>
      </c>
      <c r="G385" t="s">
        <v>28</v>
      </c>
      <c r="H385" t="s">
        <v>25</v>
      </c>
      <c r="I385" t="s">
        <v>143</v>
      </c>
      <c r="J385" t="s">
        <v>26</v>
      </c>
      <c r="K385">
        <v>2019</v>
      </c>
      <c r="L385" t="s">
        <v>28</v>
      </c>
      <c r="N385" s="230"/>
      <c r="AG385" t="s">
        <v>1642</v>
      </c>
      <c r="AL385" s="230"/>
      <c r="AM385" s="230"/>
      <c r="AN385" s="230"/>
      <c r="AP385" t="s">
        <v>682</v>
      </c>
    </row>
    <row r="386" spans="1:49" customFormat="1" ht="15" x14ac:dyDescent="0.25">
      <c r="A386">
        <v>427887</v>
      </c>
      <c r="B386" t="s">
        <v>1234</v>
      </c>
      <c r="C386" t="s">
        <v>1235</v>
      </c>
      <c r="D386" t="s">
        <v>313</v>
      </c>
      <c r="E386" t="s">
        <v>78</v>
      </c>
      <c r="F386" s="148">
        <v>37144</v>
      </c>
      <c r="G386" t="s">
        <v>522</v>
      </c>
      <c r="H386" t="s">
        <v>25</v>
      </c>
      <c r="I386" t="s">
        <v>143</v>
      </c>
      <c r="J386" t="s">
        <v>26</v>
      </c>
      <c r="K386">
        <v>2019</v>
      </c>
      <c r="L386" t="s">
        <v>28</v>
      </c>
      <c r="N386" s="230"/>
      <c r="AI386">
        <v>935035229</v>
      </c>
      <c r="AL386" s="230"/>
      <c r="AM386" s="230"/>
      <c r="AN386" s="230"/>
      <c r="AW386">
        <v>12130014283</v>
      </c>
    </row>
    <row r="387" spans="1:49" customFormat="1" ht="15" x14ac:dyDescent="0.25">
      <c r="A387">
        <v>427889</v>
      </c>
      <c r="B387" t="s">
        <v>1236</v>
      </c>
      <c r="C387" t="s">
        <v>637</v>
      </c>
      <c r="D387" t="s">
        <v>594</v>
      </c>
      <c r="E387" t="s">
        <v>78</v>
      </c>
      <c r="F387" s="148">
        <v>36413</v>
      </c>
      <c r="G387" t="s">
        <v>1237</v>
      </c>
      <c r="H387" t="s">
        <v>25</v>
      </c>
      <c r="I387" t="s">
        <v>143</v>
      </c>
      <c r="J387" t="s">
        <v>26</v>
      </c>
      <c r="K387">
        <v>2019</v>
      </c>
      <c r="L387" t="s">
        <v>40</v>
      </c>
      <c r="N387" s="230"/>
      <c r="AL387" s="230"/>
      <c r="AM387" s="230"/>
      <c r="AN387" s="230"/>
      <c r="AP387" t="s">
        <v>681</v>
      </c>
      <c r="AQ387" t="s">
        <v>681</v>
      </c>
      <c r="AW387">
        <v>12180021597</v>
      </c>
    </row>
    <row r="388" spans="1:49" customFormat="1" ht="15" x14ac:dyDescent="0.25">
      <c r="A388">
        <v>427897</v>
      </c>
      <c r="B388" t="s">
        <v>1239</v>
      </c>
      <c r="C388" t="s">
        <v>513</v>
      </c>
      <c r="D388" t="s">
        <v>286</v>
      </c>
      <c r="E388" t="s">
        <v>78</v>
      </c>
      <c r="F388" s="148">
        <v>31869</v>
      </c>
      <c r="I388" t="s">
        <v>143</v>
      </c>
      <c r="N388" s="230"/>
      <c r="AL388" s="230"/>
      <c r="AM388" s="230"/>
      <c r="AN388" s="230"/>
    </row>
    <row r="389" spans="1:49" customFormat="1" ht="15" x14ac:dyDescent="0.25">
      <c r="A389">
        <v>427902</v>
      </c>
      <c r="B389" t="s">
        <v>1240</v>
      </c>
      <c r="C389" t="s">
        <v>347</v>
      </c>
      <c r="D389" t="s">
        <v>446</v>
      </c>
      <c r="E389" t="s">
        <v>79</v>
      </c>
      <c r="F389" s="148">
        <v>36892</v>
      </c>
      <c r="I389" t="s">
        <v>143</v>
      </c>
      <c r="N389" s="230"/>
      <c r="AL389" s="230"/>
      <c r="AM389" s="230"/>
      <c r="AN389" s="230"/>
    </row>
    <row r="390" spans="1:49" customFormat="1" ht="15" x14ac:dyDescent="0.25">
      <c r="A390">
        <v>427904</v>
      </c>
      <c r="B390" t="s">
        <v>1241</v>
      </c>
      <c r="C390" t="s">
        <v>401</v>
      </c>
      <c r="D390" t="s">
        <v>264</v>
      </c>
      <c r="E390" t="s">
        <v>78</v>
      </c>
      <c r="F390" s="148">
        <v>36526</v>
      </c>
      <c r="I390" t="s">
        <v>143</v>
      </c>
      <c r="N390" s="230"/>
      <c r="AL390" s="230"/>
      <c r="AM390" s="230"/>
      <c r="AN390" s="230"/>
    </row>
    <row r="391" spans="1:49" customFormat="1" ht="15" x14ac:dyDescent="0.25">
      <c r="A391">
        <v>427905</v>
      </c>
      <c r="B391" t="s">
        <v>1242</v>
      </c>
      <c r="C391" t="s">
        <v>615</v>
      </c>
      <c r="D391" t="s">
        <v>570</v>
      </c>
      <c r="E391" t="s">
        <v>79</v>
      </c>
      <c r="F391" s="148">
        <v>31868</v>
      </c>
      <c r="G391" t="s">
        <v>584</v>
      </c>
      <c r="H391" t="s">
        <v>25</v>
      </c>
      <c r="I391" t="s">
        <v>143</v>
      </c>
      <c r="J391" t="s">
        <v>26</v>
      </c>
      <c r="K391">
        <v>2004</v>
      </c>
      <c r="L391" t="s">
        <v>28</v>
      </c>
      <c r="N391" s="230"/>
      <c r="AG391" t="s">
        <v>1642</v>
      </c>
      <c r="AL391" s="230"/>
      <c r="AM391" s="230"/>
      <c r="AN391" s="230"/>
    </row>
    <row r="392" spans="1:49" customFormat="1" ht="15" x14ac:dyDescent="0.25">
      <c r="A392">
        <v>427913</v>
      </c>
      <c r="B392" t="s">
        <v>1243</v>
      </c>
      <c r="C392" t="s">
        <v>256</v>
      </c>
      <c r="D392" t="s">
        <v>436</v>
      </c>
      <c r="E392" t="s">
        <v>79</v>
      </c>
      <c r="F392" s="148">
        <v>29588</v>
      </c>
      <c r="I392" t="s">
        <v>143</v>
      </c>
      <c r="N392" s="230"/>
      <c r="AL392" s="230"/>
      <c r="AM392" s="230"/>
      <c r="AN392" s="230"/>
    </row>
    <row r="393" spans="1:49" customFormat="1" ht="15" x14ac:dyDescent="0.25">
      <c r="A393">
        <v>427920</v>
      </c>
      <c r="B393" t="s">
        <v>1244</v>
      </c>
      <c r="C393" t="s">
        <v>401</v>
      </c>
      <c r="D393" t="s">
        <v>1245</v>
      </c>
      <c r="E393" t="s">
        <v>79</v>
      </c>
      <c r="F393" s="148">
        <v>35966</v>
      </c>
      <c r="I393" t="s">
        <v>143</v>
      </c>
      <c r="N393" s="230"/>
      <c r="AL393" s="230"/>
      <c r="AM393" s="230"/>
      <c r="AN393" s="230"/>
    </row>
    <row r="394" spans="1:49" customFormat="1" ht="15" x14ac:dyDescent="0.25">
      <c r="A394">
        <v>427926</v>
      </c>
      <c r="B394" t="s">
        <v>1246</v>
      </c>
      <c r="C394" t="s">
        <v>571</v>
      </c>
      <c r="D394" t="s">
        <v>561</v>
      </c>
      <c r="E394" t="s">
        <v>79</v>
      </c>
      <c r="F394" s="148">
        <v>34567</v>
      </c>
      <c r="I394" t="s">
        <v>143</v>
      </c>
      <c r="N394" s="230"/>
      <c r="AL394" s="230"/>
      <c r="AM394" s="230"/>
      <c r="AN394" s="230"/>
    </row>
    <row r="395" spans="1:49" customFormat="1" ht="15" x14ac:dyDescent="0.25">
      <c r="A395">
        <v>427940</v>
      </c>
      <c r="B395" t="s">
        <v>1247</v>
      </c>
      <c r="C395" t="s">
        <v>1248</v>
      </c>
      <c r="D395" t="s">
        <v>397</v>
      </c>
      <c r="E395" t="s">
        <v>78</v>
      </c>
      <c r="F395" s="148">
        <v>31802</v>
      </c>
      <c r="I395" t="s">
        <v>143</v>
      </c>
      <c r="N395" s="230"/>
      <c r="AL395" s="230"/>
      <c r="AM395" s="230"/>
      <c r="AN395" s="230"/>
    </row>
    <row r="396" spans="1:49" customFormat="1" ht="15" x14ac:dyDescent="0.25">
      <c r="A396">
        <v>427948</v>
      </c>
      <c r="B396" t="s">
        <v>1249</v>
      </c>
      <c r="C396" t="s">
        <v>1250</v>
      </c>
      <c r="D396" t="s">
        <v>547</v>
      </c>
      <c r="E396" t="s">
        <v>78</v>
      </c>
      <c r="F396" s="148">
        <v>35735</v>
      </c>
      <c r="I396" t="s">
        <v>143</v>
      </c>
      <c r="N396" s="230"/>
      <c r="AL396" s="230"/>
      <c r="AM396" s="230"/>
      <c r="AN396" s="230"/>
    </row>
    <row r="397" spans="1:49" customFormat="1" ht="15" x14ac:dyDescent="0.25">
      <c r="A397">
        <v>427953</v>
      </c>
      <c r="B397" t="s">
        <v>1251</v>
      </c>
      <c r="C397" t="s">
        <v>325</v>
      </c>
      <c r="D397" t="s">
        <v>281</v>
      </c>
      <c r="E397" t="s">
        <v>78</v>
      </c>
      <c r="F397" s="148">
        <v>33848</v>
      </c>
      <c r="I397" t="s">
        <v>143</v>
      </c>
      <c r="N397" s="230"/>
      <c r="AL397" s="230"/>
      <c r="AM397" s="230"/>
      <c r="AN397" s="230"/>
    </row>
    <row r="398" spans="1:49" customFormat="1" ht="15" x14ac:dyDescent="0.25">
      <c r="A398">
        <v>427954</v>
      </c>
      <c r="B398" t="s">
        <v>1252</v>
      </c>
      <c r="C398" t="s">
        <v>1253</v>
      </c>
      <c r="D398" t="s">
        <v>593</v>
      </c>
      <c r="E398" t="s">
        <v>78</v>
      </c>
      <c r="F398" s="148">
        <v>36400</v>
      </c>
      <c r="I398" t="s">
        <v>143</v>
      </c>
      <c r="N398" s="230"/>
      <c r="AL398" s="230"/>
      <c r="AM398" s="230"/>
      <c r="AN398" s="230"/>
    </row>
    <row r="399" spans="1:49" customFormat="1" ht="15" x14ac:dyDescent="0.25">
      <c r="A399">
        <v>427955</v>
      </c>
      <c r="B399" t="s">
        <v>1254</v>
      </c>
      <c r="C399" t="s">
        <v>475</v>
      </c>
      <c r="D399" t="s">
        <v>431</v>
      </c>
      <c r="E399" t="s">
        <v>78</v>
      </c>
      <c r="F399" s="148">
        <v>36924</v>
      </c>
      <c r="I399" t="s">
        <v>143</v>
      </c>
      <c r="N399" s="230"/>
      <c r="AL399" s="230"/>
      <c r="AM399" s="230"/>
      <c r="AN399" s="230"/>
    </row>
    <row r="400" spans="1:49" customFormat="1" ht="15" x14ac:dyDescent="0.25">
      <c r="A400">
        <v>427958</v>
      </c>
      <c r="B400" t="s">
        <v>1255</v>
      </c>
      <c r="C400" t="s">
        <v>529</v>
      </c>
      <c r="D400" t="s">
        <v>526</v>
      </c>
      <c r="E400" t="s">
        <v>78</v>
      </c>
      <c r="F400" s="148">
        <v>32881</v>
      </c>
      <c r="G400" t="s">
        <v>375</v>
      </c>
      <c r="H400" t="s">
        <v>25</v>
      </c>
      <c r="I400" t="s">
        <v>143</v>
      </c>
      <c r="J400" t="s">
        <v>23</v>
      </c>
      <c r="K400">
        <v>2008</v>
      </c>
      <c r="L400" t="s">
        <v>40</v>
      </c>
      <c r="M400" t="s">
        <v>40</v>
      </c>
      <c r="N400" s="230"/>
      <c r="AK400" t="s">
        <v>375</v>
      </c>
      <c r="AL400" s="230"/>
      <c r="AM400" s="230"/>
      <c r="AN400" s="230"/>
      <c r="AW400">
        <v>3330028292</v>
      </c>
    </row>
    <row r="401" spans="1:49" customFormat="1" ht="15" x14ac:dyDescent="0.25">
      <c r="A401">
        <v>427959</v>
      </c>
      <c r="B401" t="s">
        <v>1256</v>
      </c>
      <c r="C401" t="s">
        <v>533</v>
      </c>
      <c r="D401" t="s">
        <v>544</v>
      </c>
      <c r="E401" t="s">
        <v>79</v>
      </c>
      <c r="F401" s="148">
        <v>36267</v>
      </c>
      <c r="I401" t="s">
        <v>143</v>
      </c>
      <c r="N401" s="230"/>
      <c r="AL401" s="230"/>
      <c r="AM401" s="230"/>
      <c r="AN401" s="230"/>
      <c r="AP401" t="s">
        <v>682</v>
      </c>
    </row>
    <row r="402" spans="1:49" customFormat="1" ht="15" x14ac:dyDescent="0.25">
      <c r="A402">
        <v>427960</v>
      </c>
      <c r="B402" t="s">
        <v>1257</v>
      </c>
      <c r="C402" t="s">
        <v>325</v>
      </c>
      <c r="D402" t="s">
        <v>315</v>
      </c>
      <c r="E402" t="s">
        <v>79</v>
      </c>
      <c r="F402" s="148">
        <v>35906</v>
      </c>
      <c r="G402" t="s">
        <v>796</v>
      </c>
      <c r="H402" t="s">
        <v>25</v>
      </c>
      <c r="I402" t="s">
        <v>143</v>
      </c>
      <c r="J402" t="s">
        <v>23</v>
      </c>
      <c r="K402">
        <v>2016</v>
      </c>
      <c r="L402" t="s">
        <v>40</v>
      </c>
      <c r="M402" t="s">
        <v>40</v>
      </c>
      <c r="N402" s="230"/>
      <c r="AG402" t="s">
        <v>1642</v>
      </c>
      <c r="AL402" s="230"/>
      <c r="AM402" s="230"/>
      <c r="AN402" s="230"/>
      <c r="AW402">
        <v>3300029349</v>
      </c>
    </row>
    <row r="403" spans="1:49" customFormat="1" ht="15" x14ac:dyDescent="0.25">
      <c r="A403">
        <v>427961</v>
      </c>
      <c r="B403" t="s">
        <v>1258</v>
      </c>
      <c r="C403" t="s">
        <v>347</v>
      </c>
      <c r="D403" t="s">
        <v>1259</v>
      </c>
      <c r="E403" t="s">
        <v>79</v>
      </c>
      <c r="F403" s="148">
        <v>33039</v>
      </c>
      <c r="I403" t="s">
        <v>143</v>
      </c>
      <c r="N403" s="230"/>
      <c r="AL403" s="230"/>
      <c r="AM403" s="230"/>
      <c r="AN403" s="230"/>
    </row>
    <row r="404" spans="1:49" customFormat="1" ht="15" x14ac:dyDescent="0.25">
      <c r="A404">
        <v>427969</v>
      </c>
      <c r="B404" t="s">
        <v>1260</v>
      </c>
      <c r="C404" t="s">
        <v>256</v>
      </c>
      <c r="D404" t="s">
        <v>503</v>
      </c>
      <c r="E404" t="s">
        <v>79</v>
      </c>
      <c r="F404" s="148">
        <v>35906</v>
      </c>
      <c r="I404" t="s">
        <v>143</v>
      </c>
      <c r="N404" s="230"/>
      <c r="AL404" s="230"/>
      <c r="AM404" s="230"/>
      <c r="AN404" s="230"/>
    </row>
    <row r="405" spans="1:49" customFormat="1" ht="15" x14ac:dyDescent="0.25">
      <c r="A405">
        <v>427985</v>
      </c>
      <c r="B405" t="s">
        <v>1261</v>
      </c>
      <c r="C405" t="s">
        <v>443</v>
      </c>
      <c r="D405" t="s">
        <v>242</v>
      </c>
      <c r="E405" t="s">
        <v>78</v>
      </c>
      <c r="F405" s="148">
        <v>31050</v>
      </c>
      <c r="I405" t="s">
        <v>143</v>
      </c>
      <c r="N405" s="230"/>
      <c r="AL405" s="230"/>
      <c r="AM405" s="230"/>
      <c r="AN405" s="230"/>
    </row>
    <row r="406" spans="1:49" customFormat="1" ht="15" x14ac:dyDescent="0.25">
      <c r="A406">
        <v>427987</v>
      </c>
      <c r="B406" t="s">
        <v>1262</v>
      </c>
      <c r="C406" t="s">
        <v>976</v>
      </c>
      <c r="D406" t="s">
        <v>1263</v>
      </c>
      <c r="E406" t="s">
        <v>79</v>
      </c>
      <c r="F406" s="148">
        <v>36527</v>
      </c>
      <c r="G406" t="s">
        <v>28</v>
      </c>
      <c r="H406" t="s">
        <v>305</v>
      </c>
      <c r="I406" t="s">
        <v>143</v>
      </c>
      <c r="J406" t="s">
        <v>23</v>
      </c>
      <c r="K406">
        <v>2018</v>
      </c>
      <c r="L406" t="s">
        <v>28</v>
      </c>
      <c r="M406" t="s">
        <v>657</v>
      </c>
      <c r="N406" s="230"/>
      <c r="AG406" t="s">
        <v>1642</v>
      </c>
      <c r="AL406" s="230"/>
      <c r="AM406" s="230"/>
      <c r="AN406" s="230"/>
    </row>
    <row r="407" spans="1:49" customFormat="1" ht="15" x14ac:dyDescent="0.25">
      <c r="A407">
        <v>427995</v>
      </c>
      <c r="B407" t="s">
        <v>664</v>
      </c>
      <c r="C407" t="s">
        <v>335</v>
      </c>
      <c r="D407" t="s">
        <v>652</v>
      </c>
      <c r="E407" t="s">
        <v>78</v>
      </c>
      <c r="F407" s="148">
        <v>28477</v>
      </c>
      <c r="I407" t="s">
        <v>143</v>
      </c>
      <c r="N407" s="230"/>
      <c r="AL407" s="230"/>
      <c r="AM407" s="230"/>
      <c r="AN407" s="230"/>
      <c r="AP407" t="s">
        <v>682</v>
      </c>
    </row>
    <row r="408" spans="1:49" customFormat="1" ht="15" x14ac:dyDescent="0.25">
      <c r="A408">
        <v>428002</v>
      </c>
      <c r="B408" t="s">
        <v>1265</v>
      </c>
      <c r="C408" t="s">
        <v>402</v>
      </c>
      <c r="D408" t="s">
        <v>280</v>
      </c>
      <c r="E408" t="s">
        <v>79</v>
      </c>
      <c r="F408" s="148">
        <v>30331</v>
      </c>
      <c r="I408" t="s">
        <v>143</v>
      </c>
      <c r="N408" s="230"/>
      <c r="AL408" s="230"/>
      <c r="AM408" s="230"/>
      <c r="AN408" s="230"/>
      <c r="AP408" t="s">
        <v>682</v>
      </c>
      <c r="AQ408" t="s">
        <v>681</v>
      </c>
    </row>
    <row r="409" spans="1:49" customFormat="1" ht="15" x14ac:dyDescent="0.25">
      <c r="A409">
        <v>428008</v>
      </c>
      <c r="B409" t="s">
        <v>1266</v>
      </c>
      <c r="C409" t="s">
        <v>434</v>
      </c>
      <c r="D409" t="s">
        <v>292</v>
      </c>
      <c r="E409" t="s">
        <v>78</v>
      </c>
      <c r="F409" s="148">
        <v>31804</v>
      </c>
      <c r="I409" t="s">
        <v>143</v>
      </c>
      <c r="N409" s="230"/>
      <c r="AL409" s="230"/>
      <c r="AM409" s="230"/>
      <c r="AN409" s="230"/>
      <c r="AP409" t="s">
        <v>681</v>
      </c>
      <c r="AQ409" t="s">
        <v>681</v>
      </c>
    </row>
    <row r="410" spans="1:49" customFormat="1" ht="15" x14ac:dyDescent="0.25">
      <c r="A410">
        <v>428012</v>
      </c>
      <c r="B410" t="s">
        <v>1267</v>
      </c>
      <c r="C410" t="s">
        <v>776</v>
      </c>
      <c r="D410" t="s">
        <v>253</v>
      </c>
      <c r="E410" t="s">
        <v>79</v>
      </c>
      <c r="F410" s="148">
        <v>30724</v>
      </c>
      <c r="G410" t="s">
        <v>1268</v>
      </c>
      <c r="H410" t="s">
        <v>25</v>
      </c>
      <c r="I410" t="s">
        <v>143</v>
      </c>
      <c r="J410" t="s">
        <v>23</v>
      </c>
      <c r="K410">
        <v>2003</v>
      </c>
      <c r="L410" t="s">
        <v>75</v>
      </c>
      <c r="M410" t="s">
        <v>60</v>
      </c>
      <c r="N410" s="230"/>
      <c r="AG410" t="s">
        <v>1642</v>
      </c>
      <c r="AI410">
        <v>947802452</v>
      </c>
      <c r="AL410" s="230"/>
      <c r="AM410" s="230"/>
      <c r="AN410" s="230"/>
      <c r="AP410" t="s">
        <v>682</v>
      </c>
      <c r="AW410">
        <v>7010028090</v>
      </c>
    </row>
    <row r="411" spans="1:49" customFormat="1" ht="15" x14ac:dyDescent="0.25">
      <c r="A411">
        <v>428015</v>
      </c>
      <c r="B411" t="s">
        <v>1269</v>
      </c>
      <c r="C411" t="s">
        <v>328</v>
      </c>
      <c r="D411" t="s">
        <v>374</v>
      </c>
      <c r="E411" t="s">
        <v>79</v>
      </c>
      <c r="F411" s="148">
        <v>37281</v>
      </c>
      <c r="G411" t="s">
        <v>28</v>
      </c>
      <c r="H411" t="s">
        <v>305</v>
      </c>
      <c r="I411" t="s">
        <v>143</v>
      </c>
      <c r="J411" t="s">
        <v>26</v>
      </c>
      <c r="K411">
        <v>2019</v>
      </c>
      <c r="L411" t="s">
        <v>28</v>
      </c>
      <c r="M411" t="s">
        <v>657</v>
      </c>
      <c r="N411" s="230"/>
      <c r="O411">
        <v>924</v>
      </c>
      <c r="P411" s="148">
        <v>45757</v>
      </c>
      <c r="Q411">
        <v>70000</v>
      </c>
      <c r="AG411" t="s">
        <v>1642</v>
      </c>
      <c r="AI411">
        <v>936732350</v>
      </c>
      <c r="AL411" s="230"/>
      <c r="AM411" s="230"/>
      <c r="AN411" s="230"/>
    </row>
    <row r="412" spans="1:49" customFormat="1" ht="15" x14ac:dyDescent="0.25">
      <c r="A412">
        <v>428018</v>
      </c>
      <c r="B412" t="s">
        <v>1270</v>
      </c>
      <c r="C412" t="s">
        <v>1132</v>
      </c>
      <c r="D412" t="s">
        <v>251</v>
      </c>
      <c r="E412" t="s">
        <v>79</v>
      </c>
      <c r="F412" s="148">
        <v>36543</v>
      </c>
      <c r="I412" t="s">
        <v>143</v>
      </c>
      <c r="N412" s="230"/>
      <c r="AL412" s="230"/>
      <c r="AM412" s="230"/>
      <c r="AN412" s="230"/>
    </row>
    <row r="413" spans="1:49" customFormat="1" ht="15" x14ac:dyDescent="0.25">
      <c r="A413">
        <v>428021</v>
      </c>
      <c r="B413" t="s">
        <v>1271</v>
      </c>
      <c r="C413" t="s">
        <v>332</v>
      </c>
      <c r="D413" t="s">
        <v>414</v>
      </c>
      <c r="E413" t="s">
        <v>79</v>
      </c>
      <c r="F413" s="148">
        <v>32616</v>
      </c>
      <c r="G413" t="s">
        <v>75</v>
      </c>
      <c r="H413" t="s">
        <v>25</v>
      </c>
      <c r="I413" t="s">
        <v>143</v>
      </c>
      <c r="J413" t="s">
        <v>26</v>
      </c>
      <c r="K413">
        <v>2007</v>
      </c>
      <c r="L413" t="s">
        <v>75</v>
      </c>
      <c r="N413" s="230"/>
      <c r="AG413" t="s">
        <v>1642</v>
      </c>
      <c r="AL413" s="230"/>
      <c r="AM413" s="230"/>
      <c r="AN413" s="230"/>
      <c r="AP413" t="s">
        <v>682</v>
      </c>
      <c r="AW413">
        <v>13010025472</v>
      </c>
    </row>
    <row r="414" spans="1:49" customFormat="1" ht="15" x14ac:dyDescent="0.25">
      <c r="A414">
        <v>428033</v>
      </c>
      <c r="B414" t="s">
        <v>1272</v>
      </c>
      <c r="C414" t="s">
        <v>623</v>
      </c>
      <c r="D414" t="s">
        <v>360</v>
      </c>
      <c r="E414" t="s">
        <v>79</v>
      </c>
      <c r="F414" s="148">
        <v>33020</v>
      </c>
      <c r="G414" t="s">
        <v>572</v>
      </c>
      <c r="H414" t="s">
        <v>25</v>
      </c>
      <c r="I414" t="s">
        <v>143</v>
      </c>
      <c r="J414" t="s">
        <v>23</v>
      </c>
      <c r="K414">
        <v>2008</v>
      </c>
      <c r="L414" t="s">
        <v>657</v>
      </c>
      <c r="M414" t="s">
        <v>28</v>
      </c>
      <c r="N414" s="230"/>
      <c r="AG414" t="s">
        <v>1642</v>
      </c>
      <c r="AI414">
        <v>938463320</v>
      </c>
      <c r="AL414" s="230"/>
      <c r="AM414" s="230"/>
      <c r="AN414" s="230"/>
      <c r="AW414">
        <v>1010901257</v>
      </c>
    </row>
    <row r="415" spans="1:49" customFormat="1" ht="15" x14ac:dyDescent="0.25">
      <c r="A415">
        <v>428039</v>
      </c>
      <c r="B415" t="s">
        <v>1273</v>
      </c>
      <c r="C415" t="s">
        <v>604</v>
      </c>
      <c r="D415" t="s">
        <v>759</v>
      </c>
      <c r="E415" t="s">
        <v>79</v>
      </c>
      <c r="F415" s="148">
        <v>34340</v>
      </c>
      <c r="G415" t="s">
        <v>1274</v>
      </c>
      <c r="H415" t="s">
        <v>669</v>
      </c>
      <c r="I415" t="s">
        <v>143</v>
      </c>
      <c r="J415" t="s">
        <v>23</v>
      </c>
      <c r="K415">
        <v>2011</v>
      </c>
      <c r="L415" t="s">
        <v>40</v>
      </c>
      <c r="M415" t="s">
        <v>657</v>
      </c>
      <c r="N415" s="230"/>
      <c r="AG415" t="s">
        <v>1642</v>
      </c>
      <c r="AI415">
        <v>968069756</v>
      </c>
      <c r="AL415" s="230"/>
      <c r="AM415" s="230"/>
      <c r="AN415" s="230"/>
    </row>
    <row r="416" spans="1:49" customFormat="1" ht="15" x14ac:dyDescent="0.25">
      <c r="A416">
        <v>428042</v>
      </c>
      <c r="B416" t="s">
        <v>1275</v>
      </c>
      <c r="C416" t="s">
        <v>401</v>
      </c>
      <c r="D416" t="s">
        <v>259</v>
      </c>
      <c r="E416" t="s">
        <v>78</v>
      </c>
      <c r="F416" s="148">
        <v>37245</v>
      </c>
      <c r="I416" t="s">
        <v>143</v>
      </c>
      <c r="N416" s="230"/>
      <c r="AL416" s="230"/>
      <c r="AM416" s="230"/>
      <c r="AN416" s="230"/>
      <c r="AP416" t="s">
        <v>681</v>
      </c>
      <c r="AQ416" t="s">
        <v>681</v>
      </c>
    </row>
    <row r="417" spans="1:49" customFormat="1" ht="15" x14ac:dyDescent="0.25">
      <c r="A417">
        <v>428047</v>
      </c>
      <c r="B417" t="s">
        <v>688</v>
      </c>
      <c r="C417" t="s">
        <v>343</v>
      </c>
      <c r="D417" t="s">
        <v>466</v>
      </c>
      <c r="E417" t="s">
        <v>79</v>
      </c>
      <c r="F417" s="148">
        <v>35977</v>
      </c>
      <c r="G417" t="s">
        <v>679</v>
      </c>
      <c r="H417" t="s">
        <v>668</v>
      </c>
      <c r="I417" t="s">
        <v>143</v>
      </c>
      <c r="J417" t="s">
        <v>23</v>
      </c>
      <c r="K417">
        <v>2016</v>
      </c>
      <c r="L417" t="s">
        <v>28</v>
      </c>
      <c r="M417" t="s">
        <v>657</v>
      </c>
      <c r="N417" s="230"/>
      <c r="AG417" t="s">
        <v>1642</v>
      </c>
      <c r="AI417">
        <v>982018290</v>
      </c>
      <c r="AK417" t="s">
        <v>1708</v>
      </c>
      <c r="AL417" s="230"/>
      <c r="AM417" s="230"/>
      <c r="AN417" s="230"/>
    </row>
    <row r="418" spans="1:49" customFormat="1" ht="15" x14ac:dyDescent="0.25">
      <c r="A418">
        <v>428048</v>
      </c>
      <c r="B418" t="s">
        <v>1276</v>
      </c>
      <c r="C418" t="s">
        <v>491</v>
      </c>
      <c r="D418" t="s">
        <v>800</v>
      </c>
      <c r="E418" t="s">
        <v>79</v>
      </c>
      <c r="F418" s="148">
        <v>36892</v>
      </c>
      <c r="I418" t="s">
        <v>143</v>
      </c>
      <c r="N418" s="230"/>
      <c r="AL418" s="230"/>
      <c r="AM418" s="230"/>
      <c r="AN418" s="230"/>
    </row>
    <row r="419" spans="1:49" customFormat="1" ht="15" x14ac:dyDescent="0.25">
      <c r="A419">
        <v>428055</v>
      </c>
      <c r="B419" t="s">
        <v>689</v>
      </c>
      <c r="C419" t="s">
        <v>671</v>
      </c>
      <c r="D419" t="s">
        <v>245</v>
      </c>
      <c r="E419" t="s">
        <v>79</v>
      </c>
      <c r="F419" s="148">
        <v>38047</v>
      </c>
      <c r="G419" t="s">
        <v>28</v>
      </c>
      <c r="H419" t="s">
        <v>670</v>
      </c>
      <c r="I419" t="s">
        <v>143</v>
      </c>
      <c r="J419" t="s">
        <v>23</v>
      </c>
      <c r="K419">
        <v>2021</v>
      </c>
      <c r="L419" t="s">
        <v>28</v>
      </c>
      <c r="M419" t="s">
        <v>657</v>
      </c>
      <c r="N419" s="230"/>
      <c r="AG419" t="s">
        <v>1642</v>
      </c>
      <c r="AI419">
        <v>957222144</v>
      </c>
      <c r="AL419" s="230"/>
      <c r="AM419" s="230"/>
      <c r="AN419" s="230"/>
    </row>
    <row r="420" spans="1:49" customFormat="1" ht="15" x14ac:dyDescent="0.25">
      <c r="A420">
        <v>428057</v>
      </c>
      <c r="B420" t="s">
        <v>1277</v>
      </c>
      <c r="C420" t="s">
        <v>402</v>
      </c>
      <c r="D420" t="s">
        <v>312</v>
      </c>
      <c r="E420" t="s">
        <v>79</v>
      </c>
      <c r="F420" s="148">
        <v>37643</v>
      </c>
      <c r="G420" t="s">
        <v>246</v>
      </c>
      <c r="H420" t="s">
        <v>666</v>
      </c>
      <c r="I420" t="s">
        <v>143</v>
      </c>
      <c r="J420" t="s">
        <v>26</v>
      </c>
      <c r="K420">
        <v>2020</v>
      </c>
      <c r="L420" t="s">
        <v>40</v>
      </c>
      <c r="M420" t="s">
        <v>657</v>
      </c>
      <c r="N420" s="230"/>
      <c r="AG420" t="s">
        <v>1642</v>
      </c>
      <c r="AI420">
        <v>960078473</v>
      </c>
      <c r="AL420" s="230"/>
      <c r="AM420" s="230"/>
      <c r="AN420" s="230"/>
    </row>
    <row r="421" spans="1:49" customFormat="1" ht="15" x14ac:dyDescent="0.25">
      <c r="A421">
        <v>428058</v>
      </c>
      <c r="B421" t="s">
        <v>1278</v>
      </c>
      <c r="C421" t="s">
        <v>278</v>
      </c>
      <c r="D421" t="s">
        <v>329</v>
      </c>
      <c r="E421" t="s">
        <v>79</v>
      </c>
      <c r="F421" s="148">
        <v>31168</v>
      </c>
      <c r="G421" t="s">
        <v>28</v>
      </c>
      <c r="H421" t="s">
        <v>25</v>
      </c>
      <c r="I421" t="s">
        <v>143</v>
      </c>
      <c r="J421" t="s">
        <v>26</v>
      </c>
      <c r="K421">
        <v>2003</v>
      </c>
      <c r="L421" t="s">
        <v>28</v>
      </c>
      <c r="M421" t="s">
        <v>28</v>
      </c>
      <c r="N421" s="230"/>
      <c r="AG421" t="s">
        <v>1642</v>
      </c>
      <c r="AI421">
        <v>995127367</v>
      </c>
      <c r="AK421" t="s">
        <v>28</v>
      </c>
      <c r="AL421" s="230"/>
      <c r="AM421" s="230"/>
      <c r="AN421" s="230"/>
      <c r="AW421">
        <v>1040337055</v>
      </c>
    </row>
    <row r="422" spans="1:49" customFormat="1" ht="15" x14ac:dyDescent="0.25">
      <c r="A422">
        <v>428063</v>
      </c>
      <c r="B422" t="s">
        <v>690</v>
      </c>
      <c r="C422" t="s">
        <v>442</v>
      </c>
      <c r="D422" t="s">
        <v>286</v>
      </c>
      <c r="E422" t="s">
        <v>79</v>
      </c>
      <c r="F422" s="148">
        <v>37386</v>
      </c>
      <c r="G422" t="s">
        <v>28</v>
      </c>
      <c r="H422" t="s">
        <v>667</v>
      </c>
      <c r="I422" t="s">
        <v>832</v>
      </c>
      <c r="J422" t="s">
        <v>26</v>
      </c>
      <c r="K422">
        <v>2020</v>
      </c>
      <c r="L422" t="s">
        <v>28</v>
      </c>
      <c r="M422" t="s">
        <v>657</v>
      </c>
      <c r="N422" s="230"/>
      <c r="AG422" t="s">
        <v>1642</v>
      </c>
      <c r="AL422" s="230"/>
      <c r="AM422" s="230"/>
      <c r="AN422" s="230"/>
    </row>
    <row r="423" spans="1:49" customFormat="1" ht="15" x14ac:dyDescent="0.25">
      <c r="A423">
        <v>428065</v>
      </c>
      <c r="B423" t="s">
        <v>1281</v>
      </c>
      <c r="C423" t="s">
        <v>443</v>
      </c>
      <c r="D423" t="s">
        <v>324</v>
      </c>
      <c r="E423" t="s">
        <v>78</v>
      </c>
      <c r="F423" s="148">
        <v>30487</v>
      </c>
      <c r="I423" t="s">
        <v>143</v>
      </c>
      <c r="N423" s="230"/>
      <c r="AL423" s="230"/>
      <c r="AM423" s="230"/>
      <c r="AN423" s="230"/>
      <c r="AP423" t="s">
        <v>681</v>
      </c>
      <c r="AQ423" t="s">
        <v>681</v>
      </c>
    </row>
    <row r="424" spans="1:49" customFormat="1" ht="15" x14ac:dyDescent="0.25">
      <c r="A424">
        <v>428070</v>
      </c>
      <c r="B424" t="s">
        <v>1282</v>
      </c>
      <c r="C424" t="s">
        <v>244</v>
      </c>
      <c r="D424" t="s">
        <v>292</v>
      </c>
      <c r="E424" t="s">
        <v>79</v>
      </c>
      <c r="F424" s="148">
        <v>32155</v>
      </c>
      <c r="I424" t="s">
        <v>143</v>
      </c>
      <c r="N424" s="230"/>
      <c r="AL424" s="230"/>
      <c r="AM424" s="230"/>
      <c r="AN424" s="230"/>
      <c r="AP424" t="s">
        <v>681</v>
      </c>
      <c r="AQ424" t="s">
        <v>681</v>
      </c>
    </row>
    <row r="425" spans="1:49" customFormat="1" ht="15" x14ac:dyDescent="0.25">
      <c r="A425">
        <v>428074</v>
      </c>
      <c r="B425" t="s">
        <v>1283</v>
      </c>
      <c r="C425" t="s">
        <v>268</v>
      </c>
      <c r="D425" t="s">
        <v>1284</v>
      </c>
      <c r="E425" t="s">
        <v>79</v>
      </c>
      <c r="F425" s="148">
        <v>36312</v>
      </c>
      <c r="G425" t="s">
        <v>1035</v>
      </c>
      <c r="H425" t="s">
        <v>25</v>
      </c>
      <c r="I425" t="s">
        <v>143</v>
      </c>
      <c r="J425" t="s">
        <v>23</v>
      </c>
      <c r="K425">
        <v>2018</v>
      </c>
      <c r="L425" t="s">
        <v>28</v>
      </c>
      <c r="M425" t="s">
        <v>40</v>
      </c>
      <c r="N425" s="230"/>
      <c r="AG425" t="s">
        <v>1642</v>
      </c>
      <c r="AI425">
        <v>995420223</v>
      </c>
      <c r="AL425" s="230"/>
      <c r="AM425" s="230"/>
      <c r="AN425" s="230"/>
      <c r="AW425">
        <v>3260101221</v>
      </c>
    </row>
    <row r="426" spans="1:49" customFormat="1" ht="15" x14ac:dyDescent="0.25">
      <c r="A426">
        <v>428075</v>
      </c>
      <c r="B426" t="s">
        <v>1285</v>
      </c>
      <c r="C426" t="s">
        <v>260</v>
      </c>
      <c r="D426" t="s">
        <v>333</v>
      </c>
      <c r="E426" t="s">
        <v>79</v>
      </c>
      <c r="F426" s="148">
        <v>36893</v>
      </c>
      <c r="I426" t="s">
        <v>143</v>
      </c>
      <c r="N426" s="230"/>
      <c r="AL426" s="230"/>
      <c r="AM426" s="230"/>
      <c r="AN426" s="230"/>
      <c r="AP426" t="s">
        <v>681</v>
      </c>
      <c r="AQ426" t="s">
        <v>681</v>
      </c>
    </row>
    <row r="427" spans="1:49" customFormat="1" ht="15" x14ac:dyDescent="0.25">
      <c r="A427">
        <v>428078</v>
      </c>
      <c r="B427" t="s">
        <v>1287</v>
      </c>
      <c r="C427" t="s">
        <v>241</v>
      </c>
      <c r="D427" t="s">
        <v>312</v>
      </c>
      <c r="E427" t="s">
        <v>79</v>
      </c>
      <c r="F427" s="148">
        <v>36784</v>
      </c>
      <c r="G427" t="s">
        <v>28</v>
      </c>
      <c r="H427" t="s">
        <v>25</v>
      </c>
      <c r="I427" t="s">
        <v>143</v>
      </c>
      <c r="J427" t="s">
        <v>26</v>
      </c>
      <c r="L427" t="s">
        <v>28</v>
      </c>
      <c r="M427" t="s">
        <v>28</v>
      </c>
      <c r="N427" s="230"/>
      <c r="AG427" t="s">
        <v>1642</v>
      </c>
      <c r="AL427" s="230"/>
      <c r="AM427" s="230"/>
      <c r="AN427" s="230"/>
      <c r="AP427" t="s">
        <v>682</v>
      </c>
      <c r="AW427">
        <v>1030267822</v>
      </c>
    </row>
    <row r="428" spans="1:49" customFormat="1" ht="15" x14ac:dyDescent="0.25">
      <c r="A428">
        <v>428081</v>
      </c>
      <c r="B428" t="s">
        <v>1288</v>
      </c>
      <c r="C428" t="s">
        <v>1289</v>
      </c>
      <c r="D428" t="s">
        <v>262</v>
      </c>
      <c r="E428" t="s">
        <v>78</v>
      </c>
      <c r="F428" s="148">
        <v>38073</v>
      </c>
      <c r="G428" t="s">
        <v>1290</v>
      </c>
      <c r="H428" t="s">
        <v>25</v>
      </c>
      <c r="I428" t="s">
        <v>143</v>
      </c>
      <c r="J428" t="s">
        <v>23</v>
      </c>
      <c r="K428">
        <v>2022</v>
      </c>
      <c r="L428" t="s">
        <v>28</v>
      </c>
      <c r="M428" t="s">
        <v>40</v>
      </c>
      <c r="N428" s="230"/>
      <c r="AI428">
        <v>994365785</v>
      </c>
      <c r="AL428" s="230"/>
      <c r="AM428" s="230"/>
      <c r="AN428" s="230"/>
      <c r="AW428">
        <v>3080117879</v>
      </c>
    </row>
    <row r="429" spans="1:49" customFormat="1" ht="15" x14ac:dyDescent="0.25">
      <c r="A429">
        <v>428085</v>
      </c>
      <c r="B429" t="s">
        <v>1291</v>
      </c>
      <c r="C429" t="s">
        <v>1292</v>
      </c>
      <c r="D429" t="s">
        <v>318</v>
      </c>
      <c r="E429" t="s">
        <v>78</v>
      </c>
      <c r="F429" s="148">
        <v>0</v>
      </c>
      <c r="I429" t="s">
        <v>143</v>
      </c>
      <c r="N429" s="230"/>
      <c r="AL429" s="230"/>
      <c r="AM429" s="230"/>
      <c r="AN429" s="230"/>
    </row>
    <row r="430" spans="1:49" customFormat="1" ht="15" x14ac:dyDescent="0.25">
      <c r="A430">
        <v>428086</v>
      </c>
      <c r="B430" t="s">
        <v>1293</v>
      </c>
      <c r="C430" t="s">
        <v>778</v>
      </c>
      <c r="D430" t="s">
        <v>527</v>
      </c>
      <c r="E430" t="s">
        <v>79</v>
      </c>
      <c r="F430" s="148">
        <v>0</v>
      </c>
      <c r="I430" t="s">
        <v>143</v>
      </c>
      <c r="N430" s="230"/>
      <c r="AL430" s="230"/>
      <c r="AM430" s="230"/>
      <c r="AN430" s="230"/>
    </row>
    <row r="431" spans="1:49" customFormat="1" ht="15" x14ac:dyDescent="0.25">
      <c r="A431">
        <v>428089</v>
      </c>
      <c r="B431" t="s">
        <v>1294</v>
      </c>
      <c r="C431" t="s">
        <v>334</v>
      </c>
      <c r="D431" t="s">
        <v>373</v>
      </c>
      <c r="E431" t="s">
        <v>78</v>
      </c>
      <c r="F431" s="148">
        <v>30847</v>
      </c>
      <c r="I431" t="s">
        <v>143</v>
      </c>
      <c r="N431" s="230"/>
      <c r="AL431" s="230"/>
      <c r="AM431" s="230"/>
      <c r="AN431" s="230"/>
    </row>
    <row r="432" spans="1:49" customFormat="1" ht="15" x14ac:dyDescent="0.25">
      <c r="A432">
        <v>428090</v>
      </c>
      <c r="B432" t="s">
        <v>692</v>
      </c>
      <c r="C432" t="s">
        <v>575</v>
      </c>
      <c r="D432" t="s">
        <v>677</v>
      </c>
      <c r="E432" t="s">
        <v>79</v>
      </c>
      <c r="F432" s="148">
        <v>36478</v>
      </c>
      <c r="G432" t="s">
        <v>610</v>
      </c>
      <c r="H432" t="s">
        <v>25</v>
      </c>
      <c r="I432" t="s">
        <v>832</v>
      </c>
      <c r="J432" t="s">
        <v>26</v>
      </c>
      <c r="K432">
        <v>2020</v>
      </c>
      <c r="L432" t="s">
        <v>40</v>
      </c>
      <c r="M432" t="s">
        <v>28</v>
      </c>
      <c r="N432" s="230"/>
      <c r="AG432" t="s">
        <v>1642</v>
      </c>
      <c r="AI432">
        <v>994644791</v>
      </c>
      <c r="AK432" t="s">
        <v>28</v>
      </c>
      <c r="AL432" s="230"/>
      <c r="AM432" s="230"/>
      <c r="AN432" s="230"/>
      <c r="AW432">
        <v>1020187954</v>
      </c>
    </row>
    <row r="433" spans="1:49" customFormat="1" ht="15" x14ac:dyDescent="0.25">
      <c r="A433">
        <v>428091</v>
      </c>
      <c r="B433" t="s">
        <v>1295</v>
      </c>
      <c r="C433" t="s">
        <v>442</v>
      </c>
      <c r="D433" t="s">
        <v>388</v>
      </c>
      <c r="E433" t="s">
        <v>79</v>
      </c>
      <c r="F433" s="148">
        <v>36617</v>
      </c>
      <c r="G433" t="s">
        <v>28</v>
      </c>
      <c r="H433" t="s">
        <v>25</v>
      </c>
      <c r="I433" t="s">
        <v>143</v>
      </c>
      <c r="J433" t="s">
        <v>26</v>
      </c>
      <c r="K433">
        <v>2018</v>
      </c>
      <c r="L433" t="s">
        <v>77</v>
      </c>
      <c r="M433" t="s">
        <v>28</v>
      </c>
      <c r="N433" s="230"/>
      <c r="AG433" t="s">
        <v>1642</v>
      </c>
      <c r="AI433">
        <v>934448159</v>
      </c>
      <c r="AL433" s="230"/>
      <c r="AM433" s="230"/>
      <c r="AN433" s="230"/>
      <c r="AW433">
        <v>1010181791</v>
      </c>
    </row>
    <row r="434" spans="1:49" customFormat="1" ht="15" x14ac:dyDescent="0.25">
      <c r="A434">
        <v>428101</v>
      </c>
      <c r="B434" t="s">
        <v>1297</v>
      </c>
      <c r="C434" t="s">
        <v>1298</v>
      </c>
      <c r="D434" t="s">
        <v>749</v>
      </c>
      <c r="E434" t="s">
        <v>79</v>
      </c>
      <c r="F434" s="148">
        <v>0</v>
      </c>
      <c r="G434" t="s">
        <v>28</v>
      </c>
      <c r="H434" t="s">
        <v>668</v>
      </c>
      <c r="I434" t="s">
        <v>143</v>
      </c>
      <c r="L434" t="s">
        <v>28</v>
      </c>
      <c r="M434" t="s">
        <v>657</v>
      </c>
      <c r="N434" s="230"/>
      <c r="AG434" t="s">
        <v>1642</v>
      </c>
      <c r="AI434">
        <v>957541013</v>
      </c>
      <c r="AL434" s="230"/>
      <c r="AM434" s="230"/>
      <c r="AN434" s="230"/>
      <c r="AP434" t="s">
        <v>682</v>
      </c>
    </row>
    <row r="435" spans="1:49" customFormat="1" ht="15" x14ac:dyDescent="0.25">
      <c r="A435">
        <v>428108</v>
      </c>
      <c r="B435" t="s">
        <v>1299</v>
      </c>
      <c r="C435" t="s">
        <v>268</v>
      </c>
      <c r="D435" t="s">
        <v>308</v>
      </c>
      <c r="E435" t="s">
        <v>79</v>
      </c>
      <c r="F435" s="148">
        <v>35612</v>
      </c>
      <c r="I435" t="s">
        <v>143</v>
      </c>
      <c r="N435" s="230"/>
      <c r="AL435" s="230"/>
      <c r="AM435" s="230"/>
      <c r="AN435" s="230"/>
    </row>
    <row r="436" spans="1:49" customFormat="1" ht="15" x14ac:dyDescent="0.25">
      <c r="A436">
        <v>428116</v>
      </c>
      <c r="B436" t="s">
        <v>1300</v>
      </c>
      <c r="C436" t="s">
        <v>378</v>
      </c>
      <c r="D436" t="s">
        <v>433</v>
      </c>
      <c r="E436" t="s">
        <v>79</v>
      </c>
      <c r="F436" s="148">
        <v>0</v>
      </c>
      <c r="G436" t="s">
        <v>424</v>
      </c>
      <c r="H436" t="s">
        <v>25</v>
      </c>
      <c r="I436" t="s">
        <v>143</v>
      </c>
      <c r="J436" t="s">
        <v>23</v>
      </c>
      <c r="K436">
        <v>2018</v>
      </c>
      <c r="L436" t="s">
        <v>73</v>
      </c>
      <c r="N436" s="230"/>
      <c r="AG436" t="s">
        <v>1642</v>
      </c>
      <c r="AI436">
        <v>934911902</v>
      </c>
      <c r="AK436" t="s">
        <v>28</v>
      </c>
      <c r="AL436" s="230"/>
      <c r="AM436" s="230"/>
      <c r="AN436" s="230"/>
      <c r="AW436">
        <v>12110023994</v>
      </c>
    </row>
    <row r="437" spans="1:49" customFormat="1" ht="15" x14ac:dyDescent="0.25">
      <c r="A437">
        <v>428117</v>
      </c>
      <c r="B437" t="s">
        <v>1301</v>
      </c>
      <c r="C437" t="s">
        <v>249</v>
      </c>
      <c r="D437" t="s">
        <v>456</v>
      </c>
      <c r="E437" t="s">
        <v>79</v>
      </c>
      <c r="F437" s="148">
        <v>33621</v>
      </c>
      <c r="G437" t="s">
        <v>536</v>
      </c>
      <c r="H437" t="s">
        <v>25</v>
      </c>
      <c r="I437" t="s">
        <v>143</v>
      </c>
      <c r="J437" t="s">
        <v>23</v>
      </c>
      <c r="K437">
        <v>2009</v>
      </c>
      <c r="L437" t="s">
        <v>73</v>
      </c>
      <c r="N437" s="230"/>
      <c r="AG437" t="s">
        <v>1642</v>
      </c>
      <c r="AI437">
        <v>992591305</v>
      </c>
      <c r="AL437" s="230"/>
      <c r="AM437" s="230"/>
      <c r="AN437" s="230"/>
      <c r="AW437">
        <v>12170000413</v>
      </c>
    </row>
    <row r="438" spans="1:49" customFormat="1" ht="15" x14ac:dyDescent="0.25">
      <c r="A438">
        <v>428121</v>
      </c>
      <c r="B438" t="s">
        <v>1302</v>
      </c>
      <c r="C438" t="s">
        <v>256</v>
      </c>
      <c r="D438" t="s">
        <v>292</v>
      </c>
      <c r="E438" t="s">
        <v>79</v>
      </c>
      <c r="F438" s="148">
        <v>35066</v>
      </c>
      <c r="I438" t="s">
        <v>143</v>
      </c>
      <c r="N438" s="230"/>
      <c r="AL438" s="230"/>
      <c r="AM438" s="230"/>
      <c r="AN438" s="230"/>
      <c r="AP438" t="s">
        <v>682</v>
      </c>
      <c r="AQ438" t="s">
        <v>681</v>
      </c>
    </row>
    <row r="439" spans="1:49" customFormat="1" ht="15" x14ac:dyDescent="0.25">
      <c r="A439">
        <v>428122</v>
      </c>
      <c r="B439" t="s">
        <v>693</v>
      </c>
      <c r="C439" t="s">
        <v>244</v>
      </c>
      <c r="D439" t="s">
        <v>257</v>
      </c>
      <c r="E439" t="s">
        <v>79</v>
      </c>
      <c r="F439" s="148">
        <v>31691</v>
      </c>
      <c r="G439" t="s">
        <v>572</v>
      </c>
      <c r="H439" t="s">
        <v>25</v>
      </c>
      <c r="I439" t="s">
        <v>143</v>
      </c>
      <c r="J439" t="s">
        <v>26</v>
      </c>
      <c r="K439">
        <v>2005</v>
      </c>
      <c r="L439" t="s">
        <v>28</v>
      </c>
      <c r="M439" t="s">
        <v>40</v>
      </c>
      <c r="N439" s="230"/>
      <c r="AG439" t="s">
        <v>1642</v>
      </c>
      <c r="AK439" t="s">
        <v>28</v>
      </c>
      <c r="AL439" s="230"/>
      <c r="AM439" s="230"/>
      <c r="AN439" s="230"/>
      <c r="AW439">
        <v>3330032499</v>
      </c>
    </row>
    <row r="440" spans="1:49" customFormat="1" ht="15" x14ac:dyDescent="0.25">
      <c r="A440">
        <v>428123</v>
      </c>
      <c r="B440" t="s">
        <v>1303</v>
      </c>
      <c r="C440" t="s">
        <v>300</v>
      </c>
      <c r="D440" t="s">
        <v>310</v>
      </c>
      <c r="E440" t="s">
        <v>79</v>
      </c>
      <c r="F440" s="148">
        <v>33080</v>
      </c>
      <c r="G440" t="s">
        <v>344</v>
      </c>
      <c r="H440" t="s">
        <v>668</v>
      </c>
      <c r="I440" t="s">
        <v>143</v>
      </c>
      <c r="J440" t="s">
        <v>23</v>
      </c>
      <c r="K440">
        <v>2009</v>
      </c>
      <c r="L440" t="s">
        <v>40</v>
      </c>
      <c r="M440" t="s">
        <v>657</v>
      </c>
      <c r="N440" s="230"/>
      <c r="AG440" t="s">
        <v>1642</v>
      </c>
      <c r="AL440" s="230"/>
      <c r="AM440" s="230"/>
      <c r="AN440" s="230"/>
    </row>
    <row r="441" spans="1:49" customFormat="1" ht="15" x14ac:dyDescent="0.25">
      <c r="A441">
        <v>428124</v>
      </c>
      <c r="B441" t="s">
        <v>1304</v>
      </c>
      <c r="C441" t="s">
        <v>268</v>
      </c>
      <c r="D441" t="s">
        <v>1305</v>
      </c>
      <c r="E441" t="s">
        <v>79</v>
      </c>
      <c r="F441" s="148">
        <v>37834</v>
      </c>
      <c r="I441" t="s">
        <v>143</v>
      </c>
      <c r="N441" s="230"/>
      <c r="AL441" s="230"/>
      <c r="AM441" s="230"/>
      <c r="AN441" s="230"/>
      <c r="AP441" t="s">
        <v>681</v>
      </c>
      <c r="AQ441" t="s">
        <v>681</v>
      </c>
    </row>
    <row r="442" spans="1:49" customFormat="1" ht="15" x14ac:dyDescent="0.25">
      <c r="A442">
        <v>428125</v>
      </c>
      <c r="B442" t="s">
        <v>1307</v>
      </c>
      <c r="C442" t="s">
        <v>361</v>
      </c>
      <c r="D442" t="s">
        <v>1308</v>
      </c>
      <c r="E442" t="s">
        <v>79</v>
      </c>
      <c r="F442" s="148">
        <v>36161</v>
      </c>
      <c r="I442" t="s">
        <v>143</v>
      </c>
      <c r="N442" s="230"/>
      <c r="AL442" s="230"/>
      <c r="AM442" s="230"/>
      <c r="AN442" s="230"/>
      <c r="AP442" t="s">
        <v>682</v>
      </c>
    </row>
    <row r="443" spans="1:49" customFormat="1" ht="15" x14ac:dyDescent="0.25">
      <c r="A443">
        <v>428141</v>
      </c>
      <c r="B443" t="s">
        <v>1309</v>
      </c>
      <c r="C443" t="s">
        <v>494</v>
      </c>
      <c r="D443" t="s">
        <v>625</v>
      </c>
      <c r="E443" t="s">
        <v>79</v>
      </c>
      <c r="F443" s="148">
        <v>37257</v>
      </c>
      <c r="G443" t="s">
        <v>28</v>
      </c>
      <c r="H443" t="s">
        <v>25</v>
      </c>
      <c r="I443" t="s">
        <v>143</v>
      </c>
      <c r="J443" t="s">
        <v>26</v>
      </c>
      <c r="K443">
        <v>2020</v>
      </c>
      <c r="L443" t="s">
        <v>28</v>
      </c>
      <c r="N443" s="230"/>
      <c r="AG443" t="s">
        <v>1642</v>
      </c>
      <c r="AL443" s="230"/>
      <c r="AM443" s="230"/>
      <c r="AN443" s="230"/>
      <c r="AP443" t="s">
        <v>682</v>
      </c>
    </row>
    <row r="444" spans="1:49" customFormat="1" ht="15" x14ac:dyDescent="0.25">
      <c r="A444">
        <v>428143</v>
      </c>
      <c r="B444" t="s">
        <v>1310</v>
      </c>
      <c r="C444" t="s">
        <v>837</v>
      </c>
      <c r="D444" t="s">
        <v>259</v>
      </c>
      <c r="E444" t="s">
        <v>79</v>
      </c>
      <c r="F444" s="148">
        <v>0</v>
      </c>
      <c r="I444" t="s">
        <v>143</v>
      </c>
      <c r="N444" s="230"/>
      <c r="AL444" s="230"/>
      <c r="AM444" s="230"/>
      <c r="AN444" s="230"/>
    </row>
    <row r="445" spans="1:49" customFormat="1" ht="15" x14ac:dyDescent="0.25">
      <c r="A445">
        <v>428147</v>
      </c>
      <c r="B445" t="s">
        <v>1311</v>
      </c>
      <c r="C445" t="s">
        <v>475</v>
      </c>
      <c r="D445" t="s">
        <v>292</v>
      </c>
      <c r="E445" t="s">
        <v>79</v>
      </c>
      <c r="F445" s="148">
        <v>32160</v>
      </c>
      <c r="G445" t="s">
        <v>28</v>
      </c>
      <c r="H445" t="s">
        <v>25</v>
      </c>
      <c r="I445" t="s">
        <v>143</v>
      </c>
      <c r="J445" t="s">
        <v>23</v>
      </c>
      <c r="K445">
        <v>2004</v>
      </c>
      <c r="L445" t="s">
        <v>28</v>
      </c>
      <c r="M445" t="s">
        <v>50</v>
      </c>
      <c r="N445" s="230"/>
      <c r="AG445" t="s">
        <v>1642</v>
      </c>
      <c r="AI445">
        <v>945738334</v>
      </c>
      <c r="AK445" t="s">
        <v>28</v>
      </c>
      <c r="AL445" s="230"/>
      <c r="AM445" s="230"/>
      <c r="AN445" s="230"/>
      <c r="AW445">
        <v>5180001469</v>
      </c>
    </row>
    <row r="446" spans="1:49" customFormat="1" ht="15" x14ac:dyDescent="0.25">
      <c r="A446">
        <v>428149</v>
      </c>
      <c r="B446" t="s">
        <v>1312</v>
      </c>
      <c r="C446" t="s">
        <v>1313</v>
      </c>
      <c r="D446" t="s">
        <v>1314</v>
      </c>
      <c r="E446" t="s">
        <v>78</v>
      </c>
      <c r="F446" s="148">
        <v>0</v>
      </c>
      <c r="I446" t="s">
        <v>143</v>
      </c>
      <c r="N446" s="230"/>
      <c r="AL446" s="230"/>
      <c r="AM446" s="230"/>
      <c r="AN446" s="230"/>
      <c r="AP446" t="s">
        <v>681</v>
      </c>
      <c r="AQ446" t="s">
        <v>681</v>
      </c>
    </row>
    <row r="447" spans="1:49" customFormat="1" ht="15" x14ac:dyDescent="0.25">
      <c r="A447">
        <v>428159</v>
      </c>
      <c r="B447" t="s">
        <v>1628</v>
      </c>
      <c r="C447" t="s">
        <v>579</v>
      </c>
      <c r="D447" t="s">
        <v>489</v>
      </c>
      <c r="E447" t="s">
        <v>79</v>
      </c>
      <c r="F447" s="148">
        <v>0</v>
      </c>
      <c r="I447" t="s">
        <v>143</v>
      </c>
      <c r="M447" t="s">
        <v>657</v>
      </c>
      <c r="N447" s="230"/>
      <c r="AG447" t="s">
        <v>1642</v>
      </c>
      <c r="AI447">
        <v>958392835</v>
      </c>
      <c r="AL447" s="230"/>
      <c r="AM447" s="230"/>
      <c r="AN447" s="230"/>
    </row>
    <row r="448" spans="1:49" customFormat="1" ht="15" x14ac:dyDescent="0.25">
      <c r="A448">
        <v>428160</v>
      </c>
      <c r="B448" t="s">
        <v>1629</v>
      </c>
      <c r="C448" t="s">
        <v>559</v>
      </c>
      <c r="D448" t="s">
        <v>869</v>
      </c>
      <c r="E448" t="s">
        <v>78</v>
      </c>
      <c r="F448" s="148">
        <v>36161</v>
      </c>
      <c r="I448" t="s">
        <v>143</v>
      </c>
      <c r="N448" s="230"/>
      <c r="AL448" s="230"/>
      <c r="AM448" s="230"/>
      <c r="AN448" s="230"/>
    </row>
    <row r="449" spans="1:49" customFormat="1" ht="15" x14ac:dyDescent="0.25">
      <c r="A449">
        <v>428161</v>
      </c>
      <c r="B449" t="s">
        <v>1315</v>
      </c>
      <c r="C449" t="s">
        <v>328</v>
      </c>
      <c r="D449" t="s">
        <v>1316</v>
      </c>
      <c r="E449" t="s">
        <v>79</v>
      </c>
      <c r="F449" s="148">
        <v>0</v>
      </c>
      <c r="I449" t="s">
        <v>143</v>
      </c>
      <c r="N449" s="230"/>
      <c r="AL449" s="230"/>
      <c r="AM449" s="230"/>
      <c r="AN449" s="230"/>
      <c r="AP449" t="s">
        <v>681</v>
      </c>
      <c r="AQ449" t="s">
        <v>681</v>
      </c>
    </row>
    <row r="450" spans="1:49" customFormat="1" ht="15" x14ac:dyDescent="0.25">
      <c r="A450">
        <v>428162</v>
      </c>
      <c r="B450" t="s">
        <v>1317</v>
      </c>
      <c r="C450" t="s">
        <v>378</v>
      </c>
      <c r="D450" t="s">
        <v>430</v>
      </c>
      <c r="E450" t="s">
        <v>79</v>
      </c>
      <c r="F450" s="148">
        <v>26764</v>
      </c>
      <c r="I450" t="s">
        <v>143</v>
      </c>
      <c r="N450" s="230"/>
      <c r="AL450" s="230"/>
      <c r="AM450" s="230"/>
      <c r="AN450" s="230"/>
    </row>
    <row r="451" spans="1:49" customFormat="1" ht="15" x14ac:dyDescent="0.25">
      <c r="A451">
        <v>428163</v>
      </c>
      <c r="B451" t="s">
        <v>1318</v>
      </c>
      <c r="C451" t="s">
        <v>786</v>
      </c>
      <c r="D451" t="s">
        <v>587</v>
      </c>
      <c r="E451" t="s">
        <v>79</v>
      </c>
      <c r="F451" s="148">
        <v>35431</v>
      </c>
      <c r="I451" t="s">
        <v>143</v>
      </c>
      <c r="N451" s="230"/>
      <c r="AL451" s="230"/>
      <c r="AM451" s="230"/>
      <c r="AN451" s="230"/>
    </row>
    <row r="452" spans="1:49" customFormat="1" ht="15" x14ac:dyDescent="0.25">
      <c r="A452">
        <v>428164</v>
      </c>
      <c r="B452" t="s">
        <v>695</v>
      </c>
      <c r="C452" t="s">
        <v>241</v>
      </c>
      <c r="D452" t="s">
        <v>399</v>
      </c>
      <c r="E452" t="s">
        <v>79</v>
      </c>
      <c r="F452" s="148">
        <v>36484</v>
      </c>
      <c r="G452" t="s">
        <v>246</v>
      </c>
      <c r="H452" t="s">
        <v>696</v>
      </c>
      <c r="I452" t="s">
        <v>832</v>
      </c>
      <c r="J452" t="s">
        <v>26</v>
      </c>
      <c r="K452">
        <v>2017</v>
      </c>
      <c r="L452" t="s">
        <v>40</v>
      </c>
      <c r="M452" t="s">
        <v>657</v>
      </c>
      <c r="N452" s="230"/>
      <c r="AG452" t="s">
        <v>1642</v>
      </c>
      <c r="AI452">
        <v>998154577</v>
      </c>
      <c r="AK452" t="s">
        <v>28</v>
      </c>
      <c r="AL452" s="230"/>
      <c r="AM452" s="230"/>
      <c r="AN452" s="230"/>
    </row>
    <row r="453" spans="1:49" customFormat="1" ht="15" x14ac:dyDescent="0.25">
      <c r="A453">
        <v>428165</v>
      </c>
      <c r="B453" t="s">
        <v>1319</v>
      </c>
      <c r="C453" t="s">
        <v>256</v>
      </c>
      <c r="D453" t="s">
        <v>528</v>
      </c>
      <c r="E453" t="s">
        <v>79</v>
      </c>
      <c r="F453" s="148">
        <v>34292</v>
      </c>
      <c r="G453" t="s">
        <v>28</v>
      </c>
      <c r="H453" t="s">
        <v>25</v>
      </c>
      <c r="I453" t="s">
        <v>143</v>
      </c>
      <c r="J453" t="s">
        <v>23</v>
      </c>
      <c r="K453">
        <v>2011</v>
      </c>
      <c r="L453" t="s">
        <v>77</v>
      </c>
      <c r="N453" s="230"/>
      <c r="O453">
        <v>912</v>
      </c>
      <c r="P453" s="148">
        <v>45757</v>
      </c>
      <c r="Q453">
        <v>1000</v>
      </c>
      <c r="AG453" t="s">
        <v>1642</v>
      </c>
      <c r="AL453" s="230"/>
      <c r="AM453" s="230"/>
      <c r="AN453" s="230"/>
      <c r="AP453" t="s">
        <v>682</v>
      </c>
    </row>
    <row r="454" spans="1:49" customFormat="1" ht="15" x14ac:dyDescent="0.25">
      <c r="A454">
        <v>428169</v>
      </c>
      <c r="B454" t="s">
        <v>1320</v>
      </c>
      <c r="C454" t="s">
        <v>346</v>
      </c>
      <c r="D454" t="s">
        <v>292</v>
      </c>
      <c r="E454" t="s">
        <v>79</v>
      </c>
      <c r="F454" s="148">
        <v>36161</v>
      </c>
      <c r="I454" t="s">
        <v>143</v>
      </c>
      <c r="N454" s="230"/>
      <c r="AL454" s="230"/>
      <c r="AM454" s="230"/>
      <c r="AN454" s="230"/>
    </row>
    <row r="455" spans="1:49" customFormat="1" ht="15" x14ac:dyDescent="0.25">
      <c r="A455">
        <v>428173</v>
      </c>
      <c r="B455" t="s">
        <v>1322</v>
      </c>
      <c r="C455" t="s">
        <v>750</v>
      </c>
      <c r="D455" t="s">
        <v>496</v>
      </c>
      <c r="E455" t="s">
        <v>79</v>
      </c>
      <c r="F455" s="148">
        <v>38565</v>
      </c>
      <c r="G455" t="s">
        <v>28</v>
      </c>
      <c r="H455" t="s">
        <v>668</v>
      </c>
      <c r="I455" t="s">
        <v>143</v>
      </c>
      <c r="J455" t="s">
        <v>23</v>
      </c>
      <c r="K455">
        <v>2021</v>
      </c>
      <c r="L455" t="s">
        <v>28</v>
      </c>
      <c r="M455" t="s">
        <v>657</v>
      </c>
      <c r="N455" s="230"/>
      <c r="AG455" t="s">
        <v>1642</v>
      </c>
      <c r="AI455">
        <v>969233587</v>
      </c>
      <c r="AL455" s="230"/>
      <c r="AM455" s="230"/>
      <c r="AN455" s="230"/>
      <c r="AP455" t="s">
        <v>682</v>
      </c>
    </row>
    <row r="456" spans="1:49" customFormat="1" ht="15" x14ac:dyDescent="0.25">
      <c r="A456">
        <v>428174</v>
      </c>
      <c r="B456" t="s">
        <v>1323</v>
      </c>
      <c r="C456" t="s">
        <v>1324</v>
      </c>
      <c r="D456" t="s">
        <v>282</v>
      </c>
      <c r="E456" t="s">
        <v>79</v>
      </c>
      <c r="F456" s="148">
        <v>36913</v>
      </c>
      <c r="G456" t="s">
        <v>28</v>
      </c>
      <c r="H456" t="s">
        <v>25</v>
      </c>
      <c r="I456" t="s">
        <v>143</v>
      </c>
      <c r="J456" t="s">
        <v>26</v>
      </c>
      <c r="K456">
        <v>2018</v>
      </c>
      <c r="L456" t="s">
        <v>28</v>
      </c>
      <c r="N456" s="230"/>
      <c r="AG456" t="s">
        <v>1642</v>
      </c>
      <c r="AL456" s="230"/>
      <c r="AM456" s="230"/>
      <c r="AN456" s="230"/>
      <c r="AP456" t="s">
        <v>682</v>
      </c>
    </row>
    <row r="457" spans="1:49" customFormat="1" ht="15" x14ac:dyDescent="0.25">
      <c r="A457">
        <v>428175</v>
      </c>
      <c r="B457" t="s">
        <v>1325</v>
      </c>
      <c r="C457" t="s">
        <v>1174</v>
      </c>
      <c r="D457" t="s">
        <v>365</v>
      </c>
      <c r="E457" t="s">
        <v>79</v>
      </c>
      <c r="F457" s="148">
        <v>0</v>
      </c>
      <c r="G457" t="s">
        <v>28</v>
      </c>
      <c r="H457" t="s">
        <v>25</v>
      </c>
      <c r="I457" t="s">
        <v>143</v>
      </c>
      <c r="J457" t="s">
        <v>23</v>
      </c>
      <c r="K457">
        <v>2022</v>
      </c>
      <c r="L457" t="s">
        <v>28</v>
      </c>
      <c r="M457" t="s">
        <v>28</v>
      </c>
      <c r="N457" s="230"/>
      <c r="AG457" t="s">
        <v>1642</v>
      </c>
      <c r="AL457" s="230"/>
      <c r="AM457" s="230"/>
      <c r="AN457" s="230"/>
      <c r="AP457" t="s">
        <v>681</v>
      </c>
      <c r="AW457">
        <v>1030366809</v>
      </c>
    </row>
    <row r="458" spans="1:49" customFormat="1" ht="15" x14ac:dyDescent="0.25">
      <c r="A458">
        <v>428180</v>
      </c>
      <c r="B458" t="s">
        <v>1327</v>
      </c>
      <c r="C458" t="s">
        <v>488</v>
      </c>
      <c r="D458" t="s">
        <v>857</v>
      </c>
      <c r="E458" t="s">
        <v>79</v>
      </c>
      <c r="F458" s="148">
        <v>38565</v>
      </c>
      <c r="I458" t="s">
        <v>143</v>
      </c>
      <c r="N458" s="230"/>
      <c r="AL458" s="230"/>
      <c r="AM458" s="230"/>
      <c r="AN458" s="230"/>
    </row>
    <row r="459" spans="1:49" customFormat="1" ht="15" x14ac:dyDescent="0.25">
      <c r="A459">
        <v>428181</v>
      </c>
      <c r="B459" t="s">
        <v>1328</v>
      </c>
      <c r="C459" t="s">
        <v>514</v>
      </c>
      <c r="D459" t="s">
        <v>459</v>
      </c>
      <c r="E459" t="s">
        <v>79</v>
      </c>
      <c r="F459" s="148">
        <v>36913</v>
      </c>
      <c r="I459" t="s">
        <v>143</v>
      </c>
      <c r="N459" s="230"/>
      <c r="AL459" s="230"/>
      <c r="AM459" s="230"/>
      <c r="AN459" s="230"/>
    </row>
    <row r="460" spans="1:49" customFormat="1" ht="15" x14ac:dyDescent="0.25">
      <c r="A460">
        <v>428182</v>
      </c>
      <c r="B460" t="s">
        <v>1329</v>
      </c>
      <c r="C460" t="s">
        <v>621</v>
      </c>
      <c r="D460" t="s">
        <v>437</v>
      </c>
      <c r="E460" t="s">
        <v>78</v>
      </c>
      <c r="F460" s="148">
        <v>37423</v>
      </c>
      <c r="G460" t="s">
        <v>1330</v>
      </c>
      <c r="H460" t="s">
        <v>25</v>
      </c>
      <c r="I460" t="s">
        <v>143</v>
      </c>
      <c r="J460" t="s">
        <v>26</v>
      </c>
      <c r="K460">
        <v>2020</v>
      </c>
      <c r="L460" t="s">
        <v>40</v>
      </c>
      <c r="M460" t="s">
        <v>40</v>
      </c>
      <c r="N460" s="230"/>
      <c r="AI460">
        <v>943936281</v>
      </c>
      <c r="AL460" s="230"/>
      <c r="AM460" s="230"/>
      <c r="AN460" s="230"/>
      <c r="AW460">
        <v>3020039717</v>
      </c>
    </row>
    <row r="461" spans="1:49" customFormat="1" ht="15" x14ac:dyDescent="0.25">
      <c r="A461">
        <v>428189</v>
      </c>
      <c r="B461" t="s">
        <v>1331</v>
      </c>
      <c r="C461" t="s">
        <v>361</v>
      </c>
      <c r="D461" t="s">
        <v>315</v>
      </c>
      <c r="E461" t="s">
        <v>79</v>
      </c>
      <c r="F461" s="148">
        <v>0</v>
      </c>
      <c r="I461" t="s">
        <v>143</v>
      </c>
      <c r="N461" s="230"/>
      <c r="AL461" s="230"/>
      <c r="AM461" s="230"/>
      <c r="AN461" s="230"/>
    </row>
    <row r="462" spans="1:49" customFormat="1" ht="15" x14ac:dyDescent="0.25">
      <c r="A462">
        <v>428195</v>
      </c>
      <c r="B462" t="s">
        <v>1332</v>
      </c>
      <c r="C462" t="s">
        <v>461</v>
      </c>
      <c r="D462" t="s">
        <v>541</v>
      </c>
      <c r="E462" t="s">
        <v>78</v>
      </c>
      <c r="F462" s="148">
        <v>35947</v>
      </c>
      <c r="I462" t="s">
        <v>143</v>
      </c>
      <c r="N462" s="230"/>
      <c r="AL462" s="230"/>
      <c r="AM462" s="230"/>
      <c r="AN462" s="230"/>
    </row>
    <row r="463" spans="1:49" customFormat="1" ht="15" x14ac:dyDescent="0.25">
      <c r="A463">
        <v>428198</v>
      </c>
      <c r="B463" t="s">
        <v>676</v>
      </c>
      <c r="C463" t="s">
        <v>697</v>
      </c>
      <c r="D463" t="s">
        <v>520</v>
      </c>
      <c r="E463" t="s">
        <v>78</v>
      </c>
      <c r="F463" s="148">
        <v>0</v>
      </c>
      <c r="G463" t="s">
        <v>243</v>
      </c>
      <c r="H463" t="s">
        <v>669</v>
      </c>
      <c r="I463" t="s">
        <v>143</v>
      </c>
      <c r="J463" t="s">
        <v>23</v>
      </c>
      <c r="K463">
        <v>2022</v>
      </c>
      <c r="L463" t="s">
        <v>40</v>
      </c>
      <c r="M463" t="s">
        <v>657</v>
      </c>
      <c r="N463" s="230"/>
      <c r="AG463" t="s">
        <v>1642</v>
      </c>
      <c r="AI463">
        <v>992523743</v>
      </c>
      <c r="AL463" s="230"/>
      <c r="AM463" s="230"/>
      <c r="AN463" s="230"/>
      <c r="AP463" t="s">
        <v>682</v>
      </c>
    </row>
    <row r="464" spans="1:49" customFormat="1" ht="15" x14ac:dyDescent="0.25">
      <c r="A464">
        <v>428201</v>
      </c>
      <c r="B464" t="s">
        <v>1333</v>
      </c>
      <c r="C464" t="s">
        <v>271</v>
      </c>
      <c r="D464" t="s">
        <v>400</v>
      </c>
      <c r="E464" t="s">
        <v>78</v>
      </c>
      <c r="F464" s="148">
        <v>37389</v>
      </c>
      <c r="G464" t="s">
        <v>344</v>
      </c>
      <c r="H464" t="s">
        <v>25</v>
      </c>
      <c r="I464" t="s">
        <v>143</v>
      </c>
      <c r="J464" t="s">
        <v>26</v>
      </c>
      <c r="K464">
        <v>2021</v>
      </c>
      <c r="L464" t="s">
        <v>28</v>
      </c>
      <c r="M464" t="s">
        <v>40</v>
      </c>
      <c r="N464" s="230"/>
      <c r="AG464" t="s">
        <v>630</v>
      </c>
      <c r="AI464">
        <v>943697671</v>
      </c>
      <c r="AK464" t="s">
        <v>389</v>
      </c>
      <c r="AL464" s="230"/>
      <c r="AM464" s="230"/>
      <c r="AN464" s="230"/>
      <c r="AW464">
        <v>3030010166</v>
      </c>
    </row>
    <row r="465" spans="1:49" customFormat="1" ht="15" x14ac:dyDescent="0.25">
      <c r="A465">
        <v>428202</v>
      </c>
      <c r="B465" t="s">
        <v>1334</v>
      </c>
      <c r="C465" t="s">
        <v>319</v>
      </c>
      <c r="D465" t="s">
        <v>400</v>
      </c>
      <c r="E465" t="s">
        <v>78</v>
      </c>
      <c r="F465" s="148">
        <v>38004</v>
      </c>
      <c r="G465" t="s">
        <v>1335</v>
      </c>
      <c r="H465" t="s">
        <v>25</v>
      </c>
      <c r="I465" t="s">
        <v>143</v>
      </c>
      <c r="J465" t="s">
        <v>26</v>
      </c>
      <c r="K465">
        <v>2021</v>
      </c>
      <c r="L465" t="s">
        <v>40</v>
      </c>
      <c r="M465" t="s">
        <v>40</v>
      </c>
      <c r="N465" s="230"/>
      <c r="AI465">
        <v>980087417</v>
      </c>
      <c r="AL465" s="230"/>
      <c r="AM465" s="230"/>
      <c r="AN465" s="230"/>
      <c r="AP465" t="s">
        <v>682</v>
      </c>
      <c r="AQ465" t="s">
        <v>681</v>
      </c>
      <c r="AW465">
        <v>3120034797</v>
      </c>
    </row>
    <row r="466" spans="1:49" customFormat="1" ht="15" x14ac:dyDescent="0.25">
      <c r="A466">
        <v>428203</v>
      </c>
      <c r="B466" t="s">
        <v>1336</v>
      </c>
      <c r="C466" t="s">
        <v>1337</v>
      </c>
      <c r="D466" t="s">
        <v>313</v>
      </c>
      <c r="E466" t="s">
        <v>78</v>
      </c>
      <c r="F466" s="148">
        <v>31439</v>
      </c>
      <c r="I466" t="s">
        <v>143</v>
      </c>
      <c r="N466" s="230"/>
      <c r="AL466" s="230"/>
      <c r="AM466" s="230"/>
      <c r="AN466" s="230"/>
      <c r="AP466" t="s">
        <v>681</v>
      </c>
      <c r="AQ466" t="s">
        <v>681</v>
      </c>
    </row>
    <row r="467" spans="1:49" customFormat="1" ht="15" x14ac:dyDescent="0.25">
      <c r="A467">
        <v>428206</v>
      </c>
      <c r="B467" t="s">
        <v>1338</v>
      </c>
      <c r="C467" t="s">
        <v>368</v>
      </c>
      <c r="D467" t="s">
        <v>1339</v>
      </c>
      <c r="E467" t="s">
        <v>79</v>
      </c>
      <c r="F467" s="148">
        <v>30894</v>
      </c>
      <c r="G467" t="s">
        <v>28</v>
      </c>
      <c r="H467" t="s">
        <v>25</v>
      </c>
      <c r="I467" t="s">
        <v>143</v>
      </c>
      <c r="J467" t="s">
        <v>23</v>
      </c>
      <c r="K467">
        <v>2003</v>
      </c>
      <c r="L467" t="s">
        <v>28</v>
      </c>
      <c r="N467" s="230"/>
      <c r="AG467" t="s">
        <v>1642</v>
      </c>
      <c r="AL467" s="230"/>
      <c r="AM467" s="230"/>
      <c r="AN467" s="230"/>
    </row>
    <row r="468" spans="1:49" customFormat="1" ht="15" x14ac:dyDescent="0.25">
      <c r="A468">
        <v>428207</v>
      </c>
      <c r="B468" t="s">
        <v>1340</v>
      </c>
      <c r="C468" t="s">
        <v>256</v>
      </c>
      <c r="D468" t="s">
        <v>1341</v>
      </c>
      <c r="E468" t="s">
        <v>78</v>
      </c>
      <c r="F468" s="148">
        <v>35796</v>
      </c>
      <c r="G468" t="s">
        <v>516</v>
      </c>
      <c r="H468" t="s">
        <v>686</v>
      </c>
      <c r="I468" t="s">
        <v>143</v>
      </c>
      <c r="J468" t="s">
        <v>23</v>
      </c>
      <c r="K468">
        <v>2015</v>
      </c>
      <c r="L468" t="s">
        <v>516</v>
      </c>
      <c r="M468" t="s">
        <v>657</v>
      </c>
      <c r="N468" s="230"/>
      <c r="AG468" t="s">
        <v>1642</v>
      </c>
      <c r="AL468" s="230"/>
      <c r="AM468" s="230"/>
      <c r="AN468" s="230"/>
    </row>
    <row r="469" spans="1:49" customFormat="1" ht="15" x14ac:dyDescent="0.25">
      <c r="A469">
        <v>428208</v>
      </c>
      <c r="B469" t="s">
        <v>1342</v>
      </c>
      <c r="C469" t="s">
        <v>268</v>
      </c>
      <c r="D469" t="s">
        <v>1171</v>
      </c>
      <c r="E469" t="s">
        <v>78</v>
      </c>
      <c r="F469" s="148">
        <v>0</v>
      </c>
      <c r="G469" t="s">
        <v>28</v>
      </c>
      <c r="H469" t="s">
        <v>669</v>
      </c>
      <c r="I469" t="s">
        <v>143</v>
      </c>
      <c r="J469" t="s">
        <v>23</v>
      </c>
      <c r="K469">
        <v>2014</v>
      </c>
      <c r="L469" t="s">
        <v>68</v>
      </c>
      <c r="M469" t="s">
        <v>657</v>
      </c>
      <c r="N469" s="230"/>
      <c r="O469">
        <v>411</v>
      </c>
      <c r="P469" s="148">
        <v>45699</v>
      </c>
      <c r="Q469">
        <v>135000</v>
      </c>
      <c r="AG469" t="s">
        <v>1642</v>
      </c>
      <c r="AI469">
        <v>936474966</v>
      </c>
      <c r="AL469" s="230"/>
      <c r="AM469" s="230"/>
      <c r="AN469" s="230"/>
      <c r="AP469" t="s">
        <v>682</v>
      </c>
    </row>
    <row r="470" spans="1:49" customFormat="1" ht="15" x14ac:dyDescent="0.25">
      <c r="A470">
        <v>428218</v>
      </c>
      <c r="B470" t="s">
        <v>1343</v>
      </c>
      <c r="C470" t="s">
        <v>241</v>
      </c>
      <c r="D470" t="s">
        <v>484</v>
      </c>
      <c r="E470" t="s">
        <v>79</v>
      </c>
      <c r="F470" s="148">
        <v>37411</v>
      </c>
      <c r="I470" t="s">
        <v>143</v>
      </c>
      <c r="N470" s="230"/>
      <c r="AL470" s="230"/>
      <c r="AM470" s="230"/>
      <c r="AN470" s="230"/>
    </row>
    <row r="471" spans="1:49" customFormat="1" ht="15" x14ac:dyDescent="0.25">
      <c r="A471">
        <v>428223</v>
      </c>
      <c r="B471" t="s">
        <v>698</v>
      </c>
      <c r="C471" t="s">
        <v>553</v>
      </c>
      <c r="D471" t="s">
        <v>290</v>
      </c>
      <c r="E471" t="s">
        <v>78</v>
      </c>
      <c r="F471" s="148">
        <v>37647</v>
      </c>
      <c r="I471" t="s">
        <v>143</v>
      </c>
      <c r="N471" s="230"/>
      <c r="AL471" s="230"/>
      <c r="AM471" s="230"/>
      <c r="AN471" s="230"/>
    </row>
    <row r="472" spans="1:49" customFormat="1" ht="15" x14ac:dyDescent="0.25">
      <c r="A472">
        <v>428228</v>
      </c>
      <c r="B472" t="s">
        <v>1344</v>
      </c>
      <c r="C472" t="s">
        <v>271</v>
      </c>
      <c r="D472" t="s">
        <v>643</v>
      </c>
      <c r="E472" t="s">
        <v>79</v>
      </c>
      <c r="F472" s="148">
        <v>36670</v>
      </c>
      <c r="I472" t="s">
        <v>143</v>
      </c>
      <c r="N472" s="230"/>
      <c r="AL472" s="230"/>
      <c r="AM472" s="230"/>
      <c r="AN472" s="230"/>
    </row>
    <row r="473" spans="1:49" customFormat="1" ht="15" x14ac:dyDescent="0.25">
      <c r="A473">
        <v>428234</v>
      </c>
      <c r="B473" t="s">
        <v>699</v>
      </c>
      <c r="C473" t="s">
        <v>332</v>
      </c>
      <c r="D473" t="s">
        <v>700</v>
      </c>
      <c r="E473" t="s">
        <v>79</v>
      </c>
      <c r="F473" s="148">
        <v>34505</v>
      </c>
      <c r="G473" t="s">
        <v>28</v>
      </c>
      <c r="H473" t="s">
        <v>691</v>
      </c>
      <c r="I473" t="s">
        <v>143</v>
      </c>
      <c r="J473" t="s">
        <v>23</v>
      </c>
      <c r="K473">
        <v>2012</v>
      </c>
      <c r="L473" t="s">
        <v>77</v>
      </c>
      <c r="M473" t="s">
        <v>657</v>
      </c>
      <c r="N473" s="230"/>
      <c r="AG473" t="s">
        <v>1642</v>
      </c>
      <c r="AL473" s="230"/>
      <c r="AM473" s="230"/>
      <c r="AN473" s="230"/>
    </row>
    <row r="474" spans="1:49" customFormat="1" ht="15" x14ac:dyDescent="0.25">
      <c r="A474">
        <v>428235</v>
      </c>
      <c r="B474" t="s">
        <v>1345</v>
      </c>
      <c r="C474" t="s">
        <v>336</v>
      </c>
      <c r="D474" t="s">
        <v>588</v>
      </c>
      <c r="E474" t="s">
        <v>79</v>
      </c>
      <c r="F474" s="148">
        <v>37257</v>
      </c>
      <c r="G474" t="s">
        <v>767</v>
      </c>
      <c r="H474" t="s">
        <v>25</v>
      </c>
      <c r="I474" t="s">
        <v>143</v>
      </c>
      <c r="J474" t="s">
        <v>26</v>
      </c>
      <c r="K474">
        <v>2019</v>
      </c>
      <c r="L474" t="s">
        <v>28</v>
      </c>
      <c r="M474" t="s">
        <v>40</v>
      </c>
      <c r="N474" s="230"/>
      <c r="AG474" t="s">
        <v>1642</v>
      </c>
      <c r="AI474">
        <v>996887565</v>
      </c>
      <c r="AL474" s="230"/>
      <c r="AM474" s="230"/>
      <c r="AN474" s="230"/>
      <c r="AW474">
        <v>3310070128</v>
      </c>
    </row>
    <row r="475" spans="1:49" customFormat="1" ht="15" x14ac:dyDescent="0.25">
      <c r="A475">
        <v>428241</v>
      </c>
      <c r="B475" t="s">
        <v>701</v>
      </c>
      <c r="C475" t="s">
        <v>702</v>
      </c>
      <c r="D475" t="s">
        <v>451</v>
      </c>
      <c r="E475" t="s">
        <v>79</v>
      </c>
      <c r="F475" s="148">
        <v>37429</v>
      </c>
      <c r="G475" t="s">
        <v>28</v>
      </c>
      <c r="H475" t="s">
        <v>25</v>
      </c>
      <c r="I475" t="s">
        <v>143</v>
      </c>
      <c r="J475" t="s">
        <v>26</v>
      </c>
      <c r="K475">
        <v>2020</v>
      </c>
      <c r="L475" t="s">
        <v>28</v>
      </c>
      <c r="M475" t="s">
        <v>28</v>
      </c>
      <c r="N475" s="230"/>
      <c r="AG475" t="s">
        <v>1642</v>
      </c>
      <c r="AL475" s="230"/>
      <c r="AM475" s="230"/>
      <c r="AN475" s="230"/>
      <c r="AP475" t="s">
        <v>682</v>
      </c>
      <c r="AW475">
        <v>1030117584</v>
      </c>
    </row>
    <row r="476" spans="1:49" customFormat="1" ht="15" x14ac:dyDescent="0.25">
      <c r="A476">
        <v>428245</v>
      </c>
      <c r="B476" t="s">
        <v>1346</v>
      </c>
      <c r="C476" t="s">
        <v>268</v>
      </c>
      <c r="D476" t="s">
        <v>642</v>
      </c>
      <c r="E476" t="s">
        <v>78</v>
      </c>
      <c r="F476" s="148">
        <v>36892</v>
      </c>
      <c r="I476" t="s">
        <v>143</v>
      </c>
      <c r="N476" s="230"/>
      <c r="AL476" s="230"/>
      <c r="AM476" s="230"/>
      <c r="AN476" s="230"/>
      <c r="AP476" t="s">
        <v>681</v>
      </c>
      <c r="AQ476" t="s">
        <v>681</v>
      </c>
    </row>
    <row r="477" spans="1:49" customFormat="1" ht="15" x14ac:dyDescent="0.25">
      <c r="A477">
        <v>428247</v>
      </c>
      <c r="B477" t="s">
        <v>703</v>
      </c>
      <c r="C477" t="s">
        <v>244</v>
      </c>
      <c r="D477" t="s">
        <v>663</v>
      </c>
      <c r="E477" t="s">
        <v>78</v>
      </c>
      <c r="F477" s="148">
        <v>28497</v>
      </c>
      <c r="G477" t="s">
        <v>516</v>
      </c>
      <c r="H477" t="s">
        <v>25</v>
      </c>
      <c r="I477" t="s">
        <v>143</v>
      </c>
      <c r="J477" t="s">
        <v>26</v>
      </c>
      <c r="K477">
        <v>1995</v>
      </c>
      <c r="L477" t="s">
        <v>516</v>
      </c>
      <c r="M477" t="s">
        <v>50</v>
      </c>
      <c r="N477" s="230"/>
      <c r="AI477">
        <v>988807669</v>
      </c>
      <c r="AL477" s="230"/>
      <c r="AM477" s="230"/>
      <c r="AN477" s="230"/>
      <c r="AW477">
        <v>5070003116</v>
      </c>
    </row>
    <row r="478" spans="1:49" customFormat="1" ht="15" x14ac:dyDescent="0.25">
      <c r="A478">
        <v>428255</v>
      </c>
      <c r="B478" t="s">
        <v>704</v>
      </c>
      <c r="C478" t="s">
        <v>300</v>
      </c>
      <c r="D478" t="s">
        <v>286</v>
      </c>
      <c r="E478" t="s">
        <v>78</v>
      </c>
      <c r="F478" s="148">
        <v>0</v>
      </c>
      <c r="G478" t="s">
        <v>28</v>
      </c>
      <c r="H478" t="s">
        <v>25</v>
      </c>
      <c r="I478" t="s">
        <v>143</v>
      </c>
      <c r="J478" t="s">
        <v>26</v>
      </c>
      <c r="K478">
        <v>2021</v>
      </c>
      <c r="L478" t="s">
        <v>28</v>
      </c>
      <c r="M478" t="s">
        <v>28</v>
      </c>
      <c r="N478" s="230"/>
      <c r="AI478">
        <v>952504440</v>
      </c>
      <c r="AK478" t="s">
        <v>28</v>
      </c>
      <c r="AL478" s="230"/>
      <c r="AM478" s="230"/>
      <c r="AN478" s="230"/>
      <c r="AW478">
        <v>1030070355</v>
      </c>
    </row>
    <row r="479" spans="1:49" customFormat="1" ht="15" x14ac:dyDescent="0.25">
      <c r="A479">
        <v>428260</v>
      </c>
      <c r="B479" t="s">
        <v>1347</v>
      </c>
      <c r="C479" t="s">
        <v>552</v>
      </c>
      <c r="D479" t="s">
        <v>365</v>
      </c>
      <c r="E479" t="s">
        <v>78</v>
      </c>
      <c r="F479" s="148">
        <v>0</v>
      </c>
      <c r="I479" t="s">
        <v>143</v>
      </c>
      <c r="N479" s="230"/>
      <c r="AL479" s="230"/>
      <c r="AM479" s="230"/>
      <c r="AN479" s="230"/>
    </row>
    <row r="480" spans="1:49" customFormat="1" ht="15" x14ac:dyDescent="0.25">
      <c r="A480">
        <v>428261</v>
      </c>
      <c r="B480" t="s">
        <v>1348</v>
      </c>
      <c r="C480" t="s">
        <v>1349</v>
      </c>
      <c r="D480" t="s">
        <v>301</v>
      </c>
      <c r="E480" t="s">
        <v>78</v>
      </c>
      <c r="F480" s="148">
        <v>37987</v>
      </c>
      <c r="G480" t="s">
        <v>385</v>
      </c>
      <c r="H480" t="s">
        <v>305</v>
      </c>
      <c r="I480" t="s">
        <v>143</v>
      </c>
      <c r="J480" t="s">
        <v>23</v>
      </c>
      <c r="K480">
        <v>2022</v>
      </c>
      <c r="L480" t="s">
        <v>28</v>
      </c>
      <c r="M480" t="s">
        <v>657</v>
      </c>
      <c r="N480" s="230"/>
      <c r="AG480" t="s">
        <v>1642</v>
      </c>
      <c r="AL480" s="230"/>
      <c r="AM480" s="230"/>
      <c r="AN480" s="230"/>
      <c r="AP480" t="s">
        <v>682</v>
      </c>
    </row>
    <row r="481" spans="1:49" customFormat="1" ht="15" x14ac:dyDescent="0.25">
      <c r="A481">
        <v>428262</v>
      </c>
      <c r="B481" t="s">
        <v>1350</v>
      </c>
      <c r="C481" t="s">
        <v>502</v>
      </c>
      <c r="D481" t="s">
        <v>407</v>
      </c>
      <c r="E481" t="s">
        <v>78</v>
      </c>
      <c r="F481" s="148">
        <v>31830</v>
      </c>
      <c r="G481" t="s">
        <v>243</v>
      </c>
      <c r="H481" t="s">
        <v>25</v>
      </c>
      <c r="I481" t="s">
        <v>143</v>
      </c>
      <c r="J481" t="s">
        <v>23</v>
      </c>
      <c r="K481">
        <v>2005</v>
      </c>
      <c r="L481" t="s">
        <v>28</v>
      </c>
      <c r="M481" t="s">
        <v>28</v>
      </c>
      <c r="N481" s="230"/>
      <c r="AI481">
        <v>991124838</v>
      </c>
      <c r="AK481" t="s">
        <v>28</v>
      </c>
      <c r="AL481" s="230"/>
      <c r="AM481" s="230"/>
      <c r="AN481" s="230"/>
      <c r="AP481" t="s">
        <v>682</v>
      </c>
      <c r="AW481">
        <v>1020061805</v>
      </c>
    </row>
    <row r="482" spans="1:49" customFormat="1" ht="15" x14ac:dyDescent="0.25">
      <c r="A482">
        <v>428263</v>
      </c>
      <c r="B482" t="s">
        <v>705</v>
      </c>
      <c r="C482" t="s">
        <v>465</v>
      </c>
      <c r="D482" t="s">
        <v>706</v>
      </c>
      <c r="E482" t="s">
        <v>78</v>
      </c>
      <c r="F482" s="148">
        <v>37623</v>
      </c>
      <c r="G482" t="s">
        <v>28</v>
      </c>
      <c r="H482" t="s">
        <v>669</v>
      </c>
      <c r="I482" t="s">
        <v>143</v>
      </c>
      <c r="J482" t="s">
        <v>26</v>
      </c>
      <c r="K482">
        <v>2020</v>
      </c>
      <c r="L482" t="s">
        <v>40</v>
      </c>
      <c r="M482" t="s">
        <v>657</v>
      </c>
      <c r="N482" s="230"/>
      <c r="AG482" t="s">
        <v>1642</v>
      </c>
      <c r="AI482">
        <v>997801243</v>
      </c>
      <c r="AK482" t="s">
        <v>293</v>
      </c>
      <c r="AL482" s="230"/>
      <c r="AM482" s="230"/>
      <c r="AN482" s="230"/>
    </row>
    <row r="483" spans="1:49" customFormat="1" ht="15" x14ac:dyDescent="0.25">
      <c r="A483">
        <v>428267</v>
      </c>
      <c r="B483" t="s">
        <v>1351</v>
      </c>
      <c r="C483" t="s">
        <v>343</v>
      </c>
      <c r="D483" t="s">
        <v>377</v>
      </c>
      <c r="E483" t="s">
        <v>79</v>
      </c>
      <c r="F483" s="148">
        <v>37987</v>
      </c>
      <c r="I483" t="s">
        <v>143</v>
      </c>
      <c r="N483" s="230"/>
      <c r="AL483" s="230"/>
      <c r="AM483" s="230"/>
      <c r="AN483" s="230"/>
    </row>
    <row r="484" spans="1:49" customFormat="1" ht="15" x14ac:dyDescent="0.25">
      <c r="A484">
        <v>428268</v>
      </c>
      <c r="B484" t="s">
        <v>1351</v>
      </c>
      <c r="C484" t="s">
        <v>256</v>
      </c>
      <c r="D484" t="s">
        <v>374</v>
      </c>
      <c r="E484" t="s">
        <v>79</v>
      </c>
      <c r="F484" s="148">
        <v>34763</v>
      </c>
      <c r="G484" t="s">
        <v>47</v>
      </c>
      <c r="H484" t="s">
        <v>25</v>
      </c>
      <c r="I484" t="s">
        <v>143</v>
      </c>
      <c r="J484" t="s">
        <v>23</v>
      </c>
      <c r="K484">
        <v>2013</v>
      </c>
      <c r="L484" t="s">
        <v>28</v>
      </c>
      <c r="M484" t="s">
        <v>50</v>
      </c>
      <c r="N484" s="230"/>
      <c r="AG484" t="s">
        <v>1642</v>
      </c>
      <c r="AI484">
        <v>985987308</v>
      </c>
      <c r="AL484" s="230"/>
      <c r="AM484" s="230"/>
      <c r="AN484" s="230"/>
      <c r="AW484">
        <v>5050152999</v>
      </c>
    </row>
    <row r="485" spans="1:49" customFormat="1" ht="15" x14ac:dyDescent="0.25">
      <c r="A485">
        <v>428269</v>
      </c>
      <c r="B485" t="s">
        <v>707</v>
      </c>
      <c r="C485" t="s">
        <v>673</v>
      </c>
      <c r="D485" t="s">
        <v>299</v>
      </c>
      <c r="E485" t="s">
        <v>79</v>
      </c>
      <c r="F485" s="148">
        <v>32540</v>
      </c>
      <c r="G485" t="s">
        <v>28</v>
      </c>
      <c r="H485" t="s">
        <v>668</v>
      </c>
      <c r="I485" t="s">
        <v>143</v>
      </c>
      <c r="J485" t="s">
        <v>26</v>
      </c>
      <c r="K485">
        <v>2006</v>
      </c>
      <c r="L485" t="s">
        <v>28</v>
      </c>
      <c r="M485" t="s">
        <v>657</v>
      </c>
      <c r="N485" s="230"/>
      <c r="AG485" t="s">
        <v>1642</v>
      </c>
      <c r="AL485" s="230"/>
      <c r="AM485" s="230"/>
      <c r="AN485" s="230"/>
    </row>
    <row r="486" spans="1:49" customFormat="1" ht="15" x14ac:dyDescent="0.25">
      <c r="A486">
        <v>428272</v>
      </c>
      <c r="B486" t="s">
        <v>1353</v>
      </c>
      <c r="C486" t="s">
        <v>514</v>
      </c>
      <c r="D486" t="s">
        <v>348</v>
      </c>
      <c r="E486" t="s">
        <v>79</v>
      </c>
      <c r="F486" s="148">
        <v>37667</v>
      </c>
      <c r="G486" t="s">
        <v>1354</v>
      </c>
      <c r="H486" t="s">
        <v>25</v>
      </c>
      <c r="I486" t="s">
        <v>143</v>
      </c>
      <c r="J486" t="s">
        <v>23</v>
      </c>
      <c r="K486">
        <v>2022</v>
      </c>
      <c r="L486" t="s">
        <v>28</v>
      </c>
      <c r="N486" s="230"/>
      <c r="AG486" t="s">
        <v>1642</v>
      </c>
      <c r="AL486" s="230"/>
      <c r="AM486" s="230"/>
      <c r="AN486" s="230"/>
      <c r="AP486" t="s">
        <v>682</v>
      </c>
    </row>
    <row r="487" spans="1:49" customFormat="1" ht="15" x14ac:dyDescent="0.25">
      <c r="A487">
        <v>428279</v>
      </c>
      <c r="B487" t="s">
        <v>1355</v>
      </c>
      <c r="C487" t="s">
        <v>586</v>
      </c>
      <c r="D487" t="s">
        <v>1356</v>
      </c>
      <c r="E487" t="s">
        <v>78</v>
      </c>
      <c r="F487" s="148">
        <v>31647</v>
      </c>
      <c r="I487" t="s">
        <v>143</v>
      </c>
      <c r="N487" s="230"/>
      <c r="AL487" s="230"/>
      <c r="AM487" s="230"/>
      <c r="AN487" s="230"/>
    </row>
    <row r="488" spans="1:49" customFormat="1" ht="15" x14ac:dyDescent="0.25">
      <c r="A488">
        <v>428281</v>
      </c>
      <c r="B488" t="s">
        <v>1357</v>
      </c>
      <c r="C488" t="s">
        <v>442</v>
      </c>
      <c r="D488" t="s">
        <v>384</v>
      </c>
      <c r="E488" t="s">
        <v>78</v>
      </c>
      <c r="F488" s="148">
        <v>37150</v>
      </c>
      <c r="I488" t="s">
        <v>143</v>
      </c>
      <c r="N488" s="230"/>
      <c r="AL488" s="230"/>
      <c r="AM488" s="230"/>
      <c r="AN488" s="230"/>
      <c r="AP488" t="s">
        <v>682</v>
      </c>
      <c r="AQ488" t="s">
        <v>681</v>
      </c>
    </row>
    <row r="489" spans="1:49" customFormat="1" ht="15" x14ac:dyDescent="0.25">
      <c r="A489">
        <v>428285</v>
      </c>
      <c r="B489" t="s">
        <v>1358</v>
      </c>
      <c r="C489" t="s">
        <v>271</v>
      </c>
      <c r="D489" t="s">
        <v>291</v>
      </c>
      <c r="E489" t="s">
        <v>78</v>
      </c>
      <c r="F489" s="148">
        <v>36704</v>
      </c>
      <c r="G489" t="s">
        <v>572</v>
      </c>
      <c r="H489" t="s">
        <v>25</v>
      </c>
      <c r="I489" t="s">
        <v>143</v>
      </c>
      <c r="J489" t="s">
        <v>23</v>
      </c>
      <c r="K489">
        <v>2018</v>
      </c>
      <c r="L489" t="s">
        <v>28</v>
      </c>
      <c r="M489" t="s">
        <v>65</v>
      </c>
      <c r="N489" s="230"/>
      <c r="AL489" s="230"/>
      <c r="AM489" s="230"/>
      <c r="AN489" s="230"/>
      <c r="AW489">
        <v>8050033222</v>
      </c>
    </row>
    <row r="490" spans="1:49" customFormat="1" ht="15" x14ac:dyDescent="0.25">
      <c r="A490">
        <v>428288</v>
      </c>
      <c r="B490" t="s">
        <v>1359</v>
      </c>
      <c r="C490" t="s">
        <v>477</v>
      </c>
      <c r="D490" t="s">
        <v>250</v>
      </c>
      <c r="E490" t="s">
        <v>79</v>
      </c>
      <c r="F490" s="148">
        <v>32977</v>
      </c>
      <c r="G490" t="s">
        <v>28</v>
      </c>
      <c r="H490" t="s">
        <v>25</v>
      </c>
      <c r="I490" t="s">
        <v>143</v>
      </c>
      <c r="J490" t="s">
        <v>23</v>
      </c>
      <c r="L490" t="s">
        <v>28</v>
      </c>
      <c r="N490" s="230"/>
      <c r="AG490" t="s">
        <v>1642</v>
      </c>
      <c r="AL490" s="230"/>
      <c r="AM490" s="230"/>
      <c r="AN490" s="230"/>
    </row>
    <row r="491" spans="1:49" customFormat="1" ht="15" x14ac:dyDescent="0.25">
      <c r="A491">
        <v>428293</v>
      </c>
      <c r="B491" t="s">
        <v>708</v>
      </c>
      <c r="C491" t="s">
        <v>575</v>
      </c>
      <c r="D491" t="s">
        <v>677</v>
      </c>
      <c r="E491" t="s">
        <v>79</v>
      </c>
      <c r="F491" s="148">
        <v>37330</v>
      </c>
      <c r="G491" t="s">
        <v>610</v>
      </c>
      <c r="H491" t="s">
        <v>25</v>
      </c>
      <c r="I491" t="s">
        <v>143</v>
      </c>
      <c r="J491" t="s">
        <v>26</v>
      </c>
      <c r="K491">
        <v>2020</v>
      </c>
      <c r="L491" t="s">
        <v>40</v>
      </c>
      <c r="M491" t="s">
        <v>28</v>
      </c>
      <c r="N491" s="230"/>
      <c r="AG491" t="s">
        <v>1642</v>
      </c>
      <c r="AI491">
        <v>932187914</v>
      </c>
      <c r="AK491" t="s">
        <v>28</v>
      </c>
      <c r="AL491" s="230"/>
      <c r="AM491" s="230"/>
      <c r="AN491" s="230"/>
      <c r="AP491" t="s">
        <v>682</v>
      </c>
      <c r="AW491">
        <v>1020187966</v>
      </c>
    </row>
    <row r="492" spans="1:49" customFormat="1" ht="15" x14ac:dyDescent="0.25">
      <c r="A492">
        <v>428296</v>
      </c>
      <c r="B492" t="s">
        <v>1360</v>
      </c>
      <c r="C492" t="s">
        <v>460</v>
      </c>
      <c r="D492" t="s">
        <v>283</v>
      </c>
      <c r="E492" t="s">
        <v>78</v>
      </c>
      <c r="F492" s="148">
        <v>0</v>
      </c>
      <c r="I492" t="s">
        <v>143</v>
      </c>
      <c r="N492" s="230"/>
      <c r="AL492" s="230"/>
      <c r="AM492" s="230"/>
      <c r="AN492" s="230"/>
    </row>
    <row r="493" spans="1:49" customFormat="1" ht="15" x14ac:dyDescent="0.25">
      <c r="A493">
        <v>428297</v>
      </c>
      <c r="B493" t="s">
        <v>1361</v>
      </c>
      <c r="C493" t="s">
        <v>1362</v>
      </c>
      <c r="D493" t="s">
        <v>413</v>
      </c>
      <c r="E493" t="s">
        <v>79</v>
      </c>
      <c r="F493" s="148">
        <v>34402</v>
      </c>
      <c r="G493" t="s">
        <v>1363</v>
      </c>
      <c r="H493" t="s">
        <v>669</v>
      </c>
      <c r="I493" t="s">
        <v>143</v>
      </c>
      <c r="J493" t="s">
        <v>23</v>
      </c>
      <c r="K493">
        <v>2012</v>
      </c>
      <c r="L493" t="s">
        <v>28</v>
      </c>
      <c r="M493" t="s">
        <v>657</v>
      </c>
      <c r="N493" s="230"/>
      <c r="AG493" t="s">
        <v>1642</v>
      </c>
      <c r="AI493">
        <v>945342356</v>
      </c>
      <c r="AL493" s="230"/>
      <c r="AM493" s="230"/>
      <c r="AN493" s="230"/>
      <c r="AP493" t="s">
        <v>682</v>
      </c>
    </row>
    <row r="494" spans="1:49" customFormat="1" ht="15" x14ac:dyDescent="0.25">
      <c r="A494">
        <v>428301</v>
      </c>
      <c r="B494" t="s">
        <v>709</v>
      </c>
      <c r="C494" t="s">
        <v>444</v>
      </c>
      <c r="D494" t="s">
        <v>302</v>
      </c>
      <c r="E494" t="s">
        <v>79</v>
      </c>
      <c r="F494" s="148">
        <v>37707</v>
      </c>
      <c r="G494" t="s">
        <v>243</v>
      </c>
      <c r="H494" t="s">
        <v>669</v>
      </c>
      <c r="I494" t="s">
        <v>143</v>
      </c>
      <c r="L494" t="s">
        <v>28</v>
      </c>
      <c r="M494" t="s">
        <v>657</v>
      </c>
      <c r="N494" s="230"/>
      <c r="AG494" t="s">
        <v>1642</v>
      </c>
      <c r="AI494">
        <v>935917833</v>
      </c>
      <c r="AL494" s="230"/>
      <c r="AM494" s="230"/>
      <c r="AN494" s="230"/>
    </row>
    <row r="495" spans="1:49" customFormat="1" ht="15" x14ac:dyDescent="0.25">
      <c r="A495">
        <v>428302</v>
      </c>
      <c r="B495" t="s">
        <v>1364</v>
      </c>
      <c r="C495" t="s">
        <v>638</v>
      </c>
      <c r="D495" t="s">
        <v>422</v>
      </c>
      <c r="E495" t="s">
        <v>79</v>
      </c>
      <c r="F495" s="148">
        <v>38085</v>
      </c>
      <c r="I495" t="s">
        <v>143</v>
      </c>
      <c r="N495" s="230"/>
      <c r="AL495" s="230"/>
      <c r="AM495" s="230"/>
      <c r="AN495" s="230"/>
    </row>
    <row r="496" spans="1:49" customFormat="1" ht="15" x14ac:dyDescent="0.25">
      <c r="A496">
        <v>428307</v>
      </c>
      <c r="B496" t="s">
        <v>1365</v>
      </c>
      <c r="C496" t="s">
        <v>778</v>
      </c>
      <c r="D496" t="s">
        <v>457</v>
      </c>
      <c r="E496" t="s">
        <v>79</v>
      </c>
      <c r="F496" s="148">
        <v>37707</v>
      </c>
      <c r="I496" t="s">
        <v>143</v>
      </c>
      <c r="N496" s="230"/>
      <c r="AL496" s="230"/>
      <c r="AM496" s="230"/>
      <c r="AN496" s="230"/>
      <c r="AP496" t="s">
        <v>681</v>
      </c>
      <c r="AQ496" t="s">
        <v>681</v>
      </c>
    </row>
    <row r="497" spans="1:49" customFormat="1" ht="15" x14ac:dyDescent="0.25">
      <c r="A497">
        <v>428309</v>
      </c>
      <c r="B497" t="s">
        <v>1366</v>
      </c>
      <c r="C497" t="s">
        <v>319</v>
      </c>
      <c r="D497" t="s">
        <v>377</v>
      </c>
      <c r="E497" t="s">
        <v>79</v>
      </c>
      <c r="F497" s="148">
        <v>33604</v>
      </c>
      <c r="G497" t="s">
        <v>28</v>
      </c>
      <c r="H497" t="s">
        <v>668</v>
      </c>
      <c r="I497" t="s">
        <v>143</v>
      </c>
      <c r="J497" t="s">
        <v>26</v>
      </c>
      <c r="K497">
        <v>2010</v>
      </c>
      <c r="L497" t="s">
        <v>28</v>
      </c>
      <c r="M497" t="s">
        <v>657</v>
      </c>
      <c r="N497" s="230"/>
      <c r="AG497" t="s">
        <v>1642</v>
      </c>
      <c r="AL497" s="230"/>
      <c r="AM497" s="230"/>
      <c r="AN497" s="230"/>
    </row>
    <row r="498" spans="1:49" customFormat="1" ht="15" x14ac:dyDescent="0.25">
      <c r="A498">
        <v>428325</v>
      </c>
      <c r="B498" t="s">
        <v>710</v>
      </c>
      <c r="C498" t="s">
        <v>323</v>
      </c>
      <c r="D498" t="s">
        <v>408</v>
      </c>
      <c r="E498" t="s">
        <v>79</v>
      </c>
      <c r="F498" s="148">
        <v>32307</v>
      </c>
      <c r="G498" t="s">
        <v>28</v>
      </c>
      <c r="H498" t="s">
        <v>668</v>
      </c>
      <c r="I498" t="s">
        <v>143</v>
      </c>
      <c r="J498" t="s">
        <v>26</v>
      </c>
      <c r="K498">
        <v>2006</v>
      </c>
      <c r="L498" t="s">
        <v>28</v>
      </c>
      <c r="M498" t="s">
        <v>657</v>
      </c>
      <c r="N498" s="230"/>
      <c r="AG498" t="s">
        <v>1642</v>
      </c>
      <c r="AI498">
        <v>999363587</v>
      </c>
      <c r="AL498" s="230"/>
      <c r="AM498" s="230"/>
      <c r="AN498" s="230"/>
      <c r="AP498" t="s">
        <v>682</v>
      </c>
    </row>
    <row r="499" spans="1:49" customFormat="1" ht="15" x14ac:dyDescent="0.25">
      <c r="A499">
        <v>428326</v>
      </c>
      <c r="B499" t="s">
        <v>711</v>
      </c>
      <c r="C499" t="s">
        <v>712</v>
      </c>
      <c r="D499" t="s">
        <v>496</v>
      </c>
      <c r="E499" t="s">
        <v>78</v>
      </c>
      <c r="F499" s="148">
        <v>33970</v>
      </c>
      <c r="G499" t="s">
        <v>597</v>
      </c>
      <c r="H499" t="s">
        <v>670</v>
      </c>
      <c r="I499" t="s">
        <v>832</v>
      </c>
      <c r="M499" t="s">
        <v>657</v>
      </c>
      <c r="N499" s="230"/>
      <c r="AG499" t="s">
        <v>1642</v>
      </c>
      <c r="AL499" s="230"/>
      <c r="AM499" s="230"/>
      <c r="AN499" s="230"/>
    </row>
    <row r="500" spans="1:49" customFormat="1" ht="15" x14ac:dyDescent="0.25">
      <c r="A500">
        <v>428328</v>
      </c>
      <c r="B500" t="s">
        <v>1367</v>
      </c>
      <c r="C500" t="s">
        <v>513</v>
      </c>
      <c r="D500" t="s">
        <v>356</v>
      </c>
      <c r="E500" t="s">
        <v>78</v>
      </c>
      <c r="F500" s="148">
        <v>37073</v>
      </c>
      <c r="I500" t="s">
        <v>143</v>
      </c>
      <c r="N500" s="230"/>
      <c r="AL500" s="230"/>
      <c r="AM500" s="230"/>
      <c r="AN500" s="230"/>
      <c r="AP500" t="s">
        <v>681</v>
      </c>
      <c r="AQ500" t="s">
        <v>681</v>
      </c>
    </row>
    <row r="501" spans="1:49" customFormat="1" ht="15" x14ac:dyDescent="0.25">
      <c r="A501">
        <v>428329</v>
      </c>
      <c r="B501" t="s">
        <v>1368</v>
      </c>
      <c r="C501" t="s">
        <v>478</v>
      </c>
      <c r="D501" t="s">
        <v>283</v>
      </c>
      <c r="E501" t="s">
        <v>78</v>
      </c>
      <c r="F501" s="148">
        <v>29772</v>
      </c>
      <c r="G501" t="s">
        <v>57</v>
      </c>
      <c r="H501" t="s">
        <v>25</v>
      </c>
      <c r="I501" t="s">
        <v>143</v>
      </c>
      <c r="J501" t="s">
        <v>26</v>
      </c>
      <c r="K501">
        <v>1999</v>
      </c>
      <c r="L501" t="s">
        <v>28</v>
      </c>
      <c r="M501" t="s">
        <v>57</v>
      </c>
      <c r="N501" s="230"/>
      <c r="AI501">
        <v>988042229</v>
      </c>
      <c r="AL501" s="230"/>
      <c r="AM501" s="230"/>
      <c r="AN501" s="230"/>
      <c r="AP501" t="s">
        <v>682</v>
      </c>
      <c r="AW501">
        <v>6090107244</v>
      </c>
    </row>
    <row r="502" spans="1:49" customFormat="1" ht="15" x14ac:dyDescent="0.25">
      <c r="A502">
        <v>428339</v>
      </c>
      <c r="B502" t="s">
        <v>1372</v>
      </c>
      <c r="C502" t="s">
        <v>1373</v>
      </c>
      <c r="D502" t="s">
        <v>251</v>
      </c>
      <c r="E502" t="s">
        <v>78</v>
      </c>
      <c r="F502" s="148">
        <v>37245</v>
      </c>
      <c r="I502" t="s">
        <v>143</v>
      </c>
      <c r="N502" s="230"/>
      <c r="AL502" s="230"/>
      <c r="AM502" s="230"/>
      <c r="AN502" s="230"/>
      <c r="AP502" t="s">
        <v>681</v>
      </c>
      <c r="AQ502" t="s">
        <v>681</v>
      </c>
    </row>
    <row r="503" spans="1:49" customFormat="1" ht="15" x14ac:dyDescent="0.25">
      <c r="A503">
        <v>428343</v>
      </c>
      <c r="B503" t="s">
        <v>1374</v>
      </c>
      <c r="C503" t="s">
        <v>1375</v>
      </c>
      <c r="D503" t="s">
        <v>1055</v>
      </c>
      <c r="E503" t="s">
        <v>79</v>
      </c>
      <c r="F503" s="148">
        <v>36892</v>
      </c>
      <c r="I503" t="s">
        <v>143</v>
      </c>
      <c r="N503" s="230"/>
      <c r="AL503" s="230"/>
      <c r="AM503" s="230"/>
      <c r="AN503" s="230"/>
    </row>
    <row r="504" spans="1:49" customFormat="1" ht="15" x14ac:dyDescent="0.25">
      <c r="A504">
        <v>428348</v>
      </c>
      <c r="B504" t="s">
        <v>1376</v>
      </c>
      <c r="C504" t="s">
        <v>751</v>
      </c>
      <c r="D504" t="s">
        <v>1377</v>
      </c>
      <c r="E504" t="s">
        <v>78</v>
      </c>
      <c r="F504" s="148">
        <v>32266</v>
      </c>
      <c r="G504" t="s">
        <v>28</v>
      </c>
      <c r="H504" t="s">
        <v>25</v>
      </c>
      <c r="I504" t="s">
        <v>143</v>
      </c>
      <c r="J504" t="s">
        <v>23</v>
      </c>
      <c r="K504">
        <v>2009</v>
      </c>
      <c r="L504" t="s">
        <v>28</v>
      </c>
      <c r="M504" t="s">
        <v>28</v>
      </c>
      <c r="N504" s="230"/>
      <c r="AL504" s="230"/>
      <c r="AM504" s="230"/>
      <c r="AN504" s="230"/>
      <c r="AW504">
        <v>1020079368</v>
      </c>
    </row>
    <row r="505" spans="1:49" customFormat="1" ht="15" x14ac:dyDescent="0.25">
      <c r="A505">
        <v>428349</v>
      </c>
      <c r="B505" t="s">
        <v>1378</v>
      </c>
      <c r="C505" t="s">
        <v>465</v>
      </c>
      <c r="D505" t="s">
        <v>286</v>
      </c>
      <c r="E505" t="s">
        <v>78</v>
      </c>
      <c r="F505" s="148">
        <v>0</v>
      </c>
      <c r="H505" t="s">
        <v>25</v>
      </c>
      <c r="I505" t="s">
        <v>143</v>
      </c>
      <c r="J505" t="s">
        <v>26</v>
      </c>
      <c r="K505">
        <v>2021</v>
      </c>
      <c r="L505" t="s">
        <v>40</v>
      </c>
      <c r="M505" t="s">
        <v>28</v>
      </c>
      <c r="N505" s="230"/>
      <c r="AI505">
        <v>948835993</v>
      </c>
      <c r="AL505" s="230"/>
      <c r="AM505" s="230"/>
      <c r="AN505" s="230"/>
      <c r="AW505">
        <v>1020270764</v>
      </c>
    </row>
    <row r="506" spans="1:49" customFormat="1" ht="15" x14ac:dyDescent="0.25">
      <c r="A506">
        <v>428351</v>
      </c>
      <c r="B506" t="s">
        <v>839</v>
      </c>
      <c r="C506" t="s">
        <v>1379</v>
      </c>
      <c r="D506" t="s">
        <v>251</v>
      </c>
      <c r="E506" t="s">
        <v>78</v>
      </c>
      <c r="F506" s="148">
        <v>37388</v>
      </c>
      <c r="G506" t="s">
        <v>758</v>
      </c>
      <c r="H506" t="s">
        <v>25</v>
      </c>
      <c r="I506" t="s">
        <v>143</v>
      </c>
      <c r="J506" t="s">
        <v>23</v>
      </c>
      <c r="K506">
        <v>2020</v>
      </c>
      <c r="L506" t="s">
        <v>28</v>
      </c>
      <c r="N506" s="230"/>
      <c r="AL506" s="230"/>
      <c r="AM506" s="230"/>
      <c r="AN506" s="230"/>
      <c r="AP506" t="s">
        <v>682</v>
      </c>
    </row>
    <row r="507" spans="1:49" customFormat="1" ht="15" x14ac:dyDescent="0.25">
      <c r="A507">
        <v>428353</v>
      </c>
      <c r="B507" t="s">
        <v>1380</v>
      </c>
      <c r="C507" t="s">
        <v>509</v>
      </c>
      <c r="D507" t="s">
        <v>450</v>
      </c>
      <c r="E507" t="s">
        <v>78</v>
      </c>
      <c r="F507" s="148">
        <v>38005</v>
      </c>
      <c r="G507" t="s">
        <v>68</v>
      </c>
      <c r="H507" t="s">
        <v>25</v>
      </c>
      <c r="I507" t="s">
        <v>143</v>
      </c>
      <c r="J507" t="s">
        <v>23</v>
      </c>
      <c r="K507">
        <v>2021</v>
      </c>
      <c r="L507" t="s">
        <v>77</v>
      </c>
      <c r="M507" t="s">
        <v>68</v>
      </c>
      <c r="N507" s="230"/>
      <c r="AL507" s="230"/>
      <c r="AM507" s="230"/>
      <c r="AN507" s="230"/>
      <c r="AW507">
        <v>9010335191</v>
      </c>
    </row>
    <row r="508" spans="1:49" customFormat="1" ht="15" x14ac:dyDescent="0.25">
      <c r="A508">
        <v>428355</v>
      </c>
      <c r="B508" t="s">
        <v>1381</v>
      </c>
      <c r="C508" t="s">
        <v>563</v>
      </c>
      <c r="D508" t="s">
        <v>517</v>
      </c>
      <c r="E508" t="s">
        <v>79</v>
      </c>
      <c r="F508" s="148">
        <v>34084</v>
      </c>
      <c r="G508" t="s">
        <v>28</v>
      </c>
      <c r="H508" t="s">
        <v>38</v>
      </c>
      <c r="I508" t="s">
        <v>143</v>
      </c>
      <c r="J508" t="s">
        <v>23</v>
      </c>
      <c r="K508">
        <v>2011</v>
      </c>
      <c r="L508" t="s">
        <v>40</v>
      </c>
      <c r="M508" t="s">
        <v>657</v>
      </c>
      <c r="N508" s="230"/>
      <c r="AG508" t="s">
        <v>1642</v>
      </c>
      <c r="AI508">
        <v>992548371</v>
      </c>
      <c r="AK508" t="s">
        <v>28</v>
      </c>
      <c r="AL508" s="230"/>
      <c r="AM508" s="230"/>
      <c r="AN508" s="230"/>
    </row>
    <row r="509" spans="1:49" customFormat="1" ht="15" x14ac:dyDescent="0.25">
      <c r="A509">
        <v>428356</v>
      </c>
      <c r="B509" t="s">
        <v>1382</v>
      </c>
      <c r="C509" t="s">
        <v>457</v>
      </c>
      <c r="D509" t="s">
        <v>331</v>
      </c>
      <c r="E509" t="s">
        <v>79</v>
      </c>
      <c r="F509" s="148">
        <v>36161</v>
      </c>
      <c r="G509" t="s">
        <v>28</v>
      </c>
      <c r="H509" t="s">
        <v>25</v>
      </c>
      <c r="I509" t="s">
        <v>143</v>
      </c>
      <c r="J509" t="s">
        <v>23</v>
      </c>
      <c r="K509">
        <v>2016</v>
      </c>
      <c r="L509" t="s">
        <v>40</v>
      </c>
      <c r="M509" t="s">
        <v>28</v>
      </c>
      <c r="N509" s="230"/>
      <c r="AG509" t="s">
        <v>1642</v>
      </c>
      <c r="AI509">
        <v>949588958</v>
      </c>
      <c r="AK509" t="s">
        <v>1711</v>
      </c>
      <c r="AL509" s="230"/>
      <c r="AM509" s="230"/>
      <c r="AN509" s="230"/>
      <c r="AP509" t="s">
        <v>682</v>
      </c>
      <c r="AW509">
        <v>1010111535</v>
      </c>
    </row>
    <row r="510" spans="1:49" customFormat="1" ht="15" x14ac:dyDescent="0.25">
      <c r="A510">
        <v>428360</v>
      </c>
      <c r="B510" t="s">
        <v>1383</v>
      </c>
      <c r="C510" t="s">
        <v>244</v>
      </c>
      <c r="D510" t="s">
        <v>242</v>
      </c>
      <c r="E510" t="s">
        <v>79</v>
      </c>
      <c r="F510" s="148">
        <v>32863</v>
      </c>
      <c r="G510" t="s">
        <v>28</v>
      </c>
      <c r="H510" t="s">
        <v>25</v>
      </c>
      <c r="I510" t="s">
        <v>143</v>
      </c>
      <c r="J510" t="s">
        <v>26</v>
      </c>
      <c r="K510">
        <v>2007</v>
      </c>
      <c r="L510" t="s">
        <v>77</v>
      </c>
      <c r="N510" s="230"/>
      <c r="AG510" t="s">
        <v>1642</v>
      </c>
      <c r="AI510">
        <v>942354623</v>
      </c>
      <c r="AK510" t="s">
        <v>438</v>
      </c>
      <c r="AL510" s="230"/>
      <c r="AM510" s="230"/>
      <c r="AN510" s="230"/>
      <c r="AW510">
        <v>14040019235</v>
      </c>
    </row>
    <row r="511" spans="1:49" customFormat="1" ht="15" x14ac:dyDescent="0.25">
      <c r="A511">
        <v>428363</v>
      </c>
      <c r="B511" t="s">
        <v>1384</v>
      </c>
      <c r="C511" t="s">
        <v>491</v>
      </c>
      <c r="D511" t="s">
        <v>339</v>
      </c>
      <c r="E511" t="s">
        <v>79</v>
      </c>
      <c r="F511" s="148">
        <v>38355</v>
      </c>
      <c r="G511" t="s">
        <v>28</v>
      </c>
      <c r="H511" t="s">
        <v>25</v>
      </c>
      <c r="I511" t="s">
        <v>143</v>
      </c>
      <c r="J511" t="s">
        <v>23</v>
      </c>
      <c r="K511">
        <v>2022</v>
      </c>
      <c r="L511" t="s">
        <v>40</v>
      </c>
      <c r="N511" s="230"/>
      <c r="AG511" t="s">
        <v>1642</v>
      </c>
      <c r="AI511">
        <v>997613056</v>
      </c>
      <c r="AK511" t="s">
        <v>28</v>
      </c>
      <c r="AL511" s="230"/>
      <c r="AM511" s="230"/>
      <c r="AN511" s="230"/>
      <c r="AP511" t="s">
        <v>682</v>
      </c>
      <c r="AW511">
        <v>14010101543</v>
      </c>
    </row>
    <row r="512" spans="1:49" customFormat="1" ht="15" x14ac:dyDescent="0.25">
      <c r="A512">
        <v>428364</v>
      </c>
      <c r="B512" t="s">
        <v>844</v>
      </c>
      <c r="C512" t="s">
        <v>268</v>
      </c>
      <c r="D512" t="s">
        <v>1385</v>
      </c>
      <c r="E512" t="s">
        <v>79</v>
      </c>
      <c r="F512" s="148">
        <v>0</v>
      </c>
      <c r="G512" t="s">
        <v>28</v>
      </c>
      <c r="H512" t="s">
        <v>25</v>
      </c>
      <c r="I512" t="s">
        <v>143</v>
      </c>
      <c r="J512" t="s">
        <v>23</v>
      </c>
      <c r="K512">
        <v>2016</v>
      </c>
      <c r="L512" t="s">
        <v>516</v>
      </c>
      <c r="M512" t="s">
        <v>50</v>
      </c>
      <c r="N512" s="230"/>
      <c r="AG512" t="s">
        <v>1642</v>
      </c>
      <c r="AL512" s="230"/>
      <c r="AM512" s="230"/>
      <c r="AN512" s="230"/>
      <c r="AP512" t="s">
        <v>682</v>
      </c>
      <c r="AQ512" t="s">
        <v>681</v>
      </c>
      <c r="AW512">
        <v>5160037755</v>
      </c>
    </row>
    <row r="513" spans="1:49" customFormat="1" ht="15" x14ac:dyDescent="0.25">
      <c r="A513">
        <v>428365</v>
      </c>
      <c r="B513" t="s">
        <v>1386</v>
      </c>
      <c r="C513" t="s">
        <v>340</v>
      </c>
      <c r="D513" t="s">
        <v>1387</v>
      </c>
      <c r="E513" t="s">
        <v>79</v>
      </c>
      <c r="F513" s="148">
        <v>30249</v>
      </c>
      <c r="G513" t="s">
        <v>28</v>
      </c>
      <c r="H513" t="s">
        <v>25</v>
      </c>
      <c r="I513" t="s">
        <v>143</v>
      </c>
      <c r="J513" t="s">
        <v>26</v>
      </c>
      <c r="K513">
        <v>2000</v>
      </c>
      <c r="L513" t="s">
        <v>28</v>
      </c>
      <c r="N513" s="230"/>
      <c r="AG513" t="s">
        <v>1642</v>
      </c>
      <c r="AI513">
        <v>936375247</v>
      </c>
      <c r="AL513" s="230"/>
      <c r="AM513" s="230"/>
      <c r="AN513" s="230"/>
      <c r="AW513">
        <v>13070019478</v>
      </c>
    </row>
    <row r="514" spans="1:49" customFormat="1" ht="15" x14ac:dyDescent="0.25">
      <c r="A514">
        <v>428367</v>
      </c>
      <c r="B514" t="s">
        <v>1388</v>
      </c>
      <c r="C514" t="s">
        <v>467</v>
      </c>
      <c r="D514" t="s">
        <v>1389</v>
      </c>
      <c r="E514" t="s">
        <v>78</v>
      </c>
      <c r="F514" s="148">
        <v>36292</v>
      </c>
      <c r="G514" t="s">
        <v>28</v>
      </c>
      <c r="H514" t="s">
        <v>25</v>
      </c>
      <c r="I514" t="s">
        <v>143</v>
      </c>
      <c r="J514" t="s">
        <v>23</v>
      </c>
      <c r="K514">
        <v>2017</v>
      </c>
      <c r="L514" t="s">
        <v>28</v>
      </c>
      <c r="N514" s="230"/>
      <c r="AL514" s="230"/>
      <c r="AM514" s="230"/>
      <c r="AN514" s="230"/>
      <c r="AP514" t="s">
        <v>682</v>
      </c>
    </row>
    <row r="515" spans="1:49" customFormat="1" ht="15" x14ac:dyDescent="0.25">
      <c r="A515">
        <v>428368</v>
      </c>
      <c r="B515" t="s">
        <v>1390</v>
      </c>
      <c r="C515" t="s">
        <v>268</v>
      </c>
      <c r="D515" t="s">
        <v>287</v>
      </c>
      <c r="E515" t="s">
        <v>79</v>
      </c>
      <c r="F515" s="148">
        <v>37048</v>
      </c>
      <c r="G515" t="s">
        <v>1220</v>
      </c>
      <c r="H515" t="s">
        <v>25</v>
      </c>
      <c r="I515" t="s">
        <v>143</v>
      </c>
      <c r="J515" t="s">
        <v>23</v>
      </c>
      <c r="K515">
        <v>2020</v>
      </c>
      <c r="L515" t="s">
        <v>28</v>
      </c>
      <c r="M515" t="s">
        <v>68</v>
      </c>
      <c r="N515" s="230"/>
      <c r="AG515" t="s">
        <v>1642</v>
      </c>
      <c r="AI515">
        <v>940088156</v>
      </c>
      <c r="AL515" s="230"/>
      <c r="AM515" s="230"/>
      <c r="AN515" s="230"/>
      <c r="AW515">
        <v>9080119673</v>
      </c>
    </row>
    <row r="516" spans="1:49" customFormat="1" ht="15" x14ac:dyDescent="0.25">
      <c r="A516">
        <v>428371</v>
      </c>
      <c r="B516" t="s">
        <v>1391</v>
      </c>
      <c r="C516" t="s">
        <v>581</v>
      </c>
      <c r="D516" t="s">
        <v>356</v>
      </c>
      <c r="E516" t="s">
        <v>79</v>
      </c>
      <c r="F516" s="148">
        <v>33444</v>
      </c>
      <c r="G516" t="s">
        <v>375</v>
      </c>
      <c r="H516" t="s">
        <v>25</v>
      </c>
      <c r="I516" t="s">
        <v>143</v>
      </c>
      <c r="J516" t="s">
        <v>23</v>
      </c>
      <c r="K516">
        <v>2011</v>
      </c>
      <c r="L516" t="s">
        <v>40</v>
      </c>
      <c r="M516" t="s">
        <v>40</v>
      </c>
      <c r="N516" s="230"/>
      <c r="AG516" t="s">
        <v>1642</v>
      </c>
      <c r="AI516">
        <v>938982498</v>
      </c>
      <c r="AK516" t="s">
        <v>1027</v>
      </c>
      <c r="AL516" s="230"/>
      <c r="AM516" s="230"/>
      <c r="AN516" s="230"/>
      <c r="AW516">
        <v>3330063757</v>
      </c>
    </row>
    <row r="517" spans="1:49" customFormat="1" ht="15" x14ac:dyDescent="0.25">
      <c r="A517">
        <v>428372</v>
      </c>
      <c r="B517" t="s">
        <v>1392</v>
      </c>
      <c r="C517" t="s">
        <v>535</v>
      </c>
      <c r="D517" t="s">
        <v>1199</v>
      </c>
      <c r="E517" t="s">
        <v>78</v>
      </c>
      <c r="F517" s="148">
        <v>37739</v>
      </c>
      <c r="G517" t="s">
        <v>47</v>
      </c>
      <c r="H517" t="s">
        <v>25</v>
      </c>
      <c r="I517" t="s">
        <v>143</v>
      </c>
      <c r="J517" t="s">
        <v>26</v>
      </c>
      <c r="K517">
        <v>2021</v>
      </c>
      <c r="L517" t="s">
        <v>47</v>
      </c>
      <c r="M517" t="s">
        <v>47</v>
      </c>
      <c r="N517" s="230"/>
      <c r="AG517" t="s">
        <v>1712</v>
      </c>
      <c r="AI517">
        <v>988348387</v>
      </c>
      <c r="AK517" t="s">
        <v>1713</v>
      </c>
      <c r="AL517" s="230"/>
      <c r="AM517" s="230"/>
      <c r="AN517" s="230"/>
      <c r="AP517" t="s">
        <v>682</v>
      </c>
      <c r="AW517">
        <v>4010800004</v>
      </c>
    </row>
    <row r="518" spans="1:49" customFormat="1" ht="15" x14ac:dyDescent="0.25">
      <c r="A518">
        <v>428376</v>
      </c>
      <c r="B518" t="s">
        <v>1393</v>
      </c>
      <c r="C518" t="s">
        <v>675</v>
      </c>
      <c r="D518" t="s">
        <v>601</v>
      </c>
      <c r="E518" t="s">
        <v>79</v>
      </c>
      <c r="F518" s="148">
        <v>38321</v>
      </c>
      <c r="G518" t="s">
        <v>75</v>
      </c>
      <c r="H518" t="s">
        <v>25</v>
      </c>
      <c r="I518" t="s">
        <v>143</v>
      </c>
      <c r="J518" t="s">
        <v>26</v>
      </c>
      <c r="K518">
        <v>2022</v>
      </c>
      <c r="L518" t="s">
        <v>75</v>
      </c>
      <c r="N518" s="230"/>
      <c r="AG518" t="s">
        <v>1642</v>
      </c>
      <c r="AI518">
        <v>996879347</v>
      </c>
      <c r="AL518" s="230"/>
      <c r="AM518" s="230"/>
      <c r="AN518" s="230"/>
      <c r="AP518" t="s">
        <v>682</v>
      </c>
      <c r="AW518">
        <v>13090053896</v>
      </c>
    </row>
    <row r="519" spans="1:49" customFormat="1" ht="15" x14ac:dyDescent="0.25">
      <c r="A519">
        <v>428377</v>
      </c>
      <c r="B519" t="s">
        <v>1394</v>
      </c>
      <c r="C519" t="s">
        <v>300</v>
      </c>
      <c r="D519" t="s">
        <v>1395</v>
      </c>
      <c r="E519" t="s">
        <v>79</v>
      </c>
      <c r="F519" s="148">
        <v>33684</v>
      </c>
      <c r="G519" t="s">
        <v>28</v>
      </c>
      <c r="H519" t="s">
        <v>25</v>
      </c>
      <c r="I519" t="s">
        <v>143</v>
      </c>
      <c r="J519" t="s">
        <v>23</v>
      </c>
      <c r="K519">
        <v>2010</v>
      </c>
      <c r="L519" t="s">
        <v>28</v>
      </c>
      <c r="M519" t="s">
        <v>40</v>
      </c>
      <c r="N519" s="230"/>
      <c r="AG519" t="s">
        <v>1642</v>
      </c>
      <c r="AI519">
        <v>951266980</v>
      </c>
      <c r="AL519" s="230"/>
      <c r="AM519" s="230"/>
      <c r="AN519" s="230"/>
      <c r="AW519">
        <v>3090000388</v>
      </c>
    </row>
    <row r="520" spans="1:49" customFormat="1" ht="15" x14ac:dyDescent="0.25">
      <c r="A520">
        <v>428378</v>
      </c>
      <c r="B520" t="s">
        <v>1396</v>
      </c>
      <c r="C520" t="s">
        <v>244</v>
      </c>
      <c r="D520" t="s">
        <v>415</v>
      </c>
      <c r="E520" t="s">
        <v>79</v>
      </c>
      <c r="F520" s="148">
        <v>36314</v>
      </c>
      <c r="G520" t="s">
        <v>28</v>
      </c>
      <c r="H520" t="s">
        <v>25</v>
      </c>
      <c r="I520" t="s">
        <v>143</v>
      </c>
      <c r="J520" t="s">
        <v>23</v>
      </c>
      <c r="K520">
        <v>2019</v>
      </c>
      <c r="L520" t="s">
        <v>40</v>
      </c>
      <c r="M520" t="s">
        <v>40</v>
      </c>
      <c r="N520" s="230"/>
      <c r="AG520" t="s">
        <v>1642</v>
      </c>
      <c r="AI520">
        <v>954429009</v>
      </c>
      <c r="AK520" t="s">
        <v>28</v>
      </c>
      <c r="AL520" s="230"/>
      <c r="AM520" s="230"/>
      <c r="AN520" s="230"/>
      <c r="AW520">
        <v>3280079254</v>
      </c>
    </row>
    <row r="521" spans="1:49" customFormat="1" ht="15" x14ac:dyDescent="0.25">
      <c r="A521">
        <v>428379</v>
      </c>
      <c r="B521" t="s">
        <v>1397</v>
      </c>
      <c r="C521" t="s">
        <v>289</v>
      </c>
      <c r="D521" t="s">
        <v>292</v>
      </c>
      <c r="E521" t="s">
        <v>78</v>
      </c>
      <c r="F521" s="148">
        <v>29830</v>
      </c>
      <c r="G521" t="s">
        <v>472</v>
      </c>
      <c r="H521" t="s">
        <v>25</v>
      </c>
      <c r="I521" t="s">
        <v>143</v>
      </c>
      <c r="J521" t="s">
        <v>26</v>
      </c>
      <c r="K521">
        <v>2000</v>
      </c>
      <c r="L521" t="s">
        <v>28</v>
      </c>
      <c r="N521" s="230"/>
      <c r="AL521" s="230"/>
      <c r="AM521" s="230"/>
      <c r="AN521" s="230"/>
    </row>
    <row r="522" spans="1:49" customFormat="1" ht="15" x14ac:dyDescent="0.25">
      <c r="A522">
        <v>428380</v>
      </c>
      <c r="B522" t="s">
        <v>1398</v>
      </c>
      <c r="C522" t="s">
        <v>486</v>
      </c>
      <c r="D522" t="s">
        <v>245</v>
      </c>
      <c r="E522" t="s">
        <v>79</v>
      </c>
      <c r="F522" s="148">
        <v>36661</v>
      </c>
      <c r="G522" t="s">
        <v>389</v>
      </c>
      <c r="H522" t="s">
        <v>25</v>
      </c>
      <c r="I522" t="s">
        <v>143</v>
      </c>
      <c r="J522" t="s">
        <v>26</v>
      </c>
      <c r="K522">
        <v>2021</v>
      </c>
      <c r="L522" t="s">
        <v>28</v>
      </c>
      <c r="M522" t="s">
        <v>40</v>
      </c>
      <c r="N522" s="230"/>
      <c r="AG522" t="s">
        <v>1642</v>
      </c>
      <c r="AI522">
        <v>940589355</v>
      </c>
      <c r="AK522" t="s">
        <v>28</v>
      </c>
      <c r="AL522" s="230"/>
      <c r="AM522" s="230"/>
      <c r="AN522" s="230"/>
      <c r="AW522">
        <v>3030004247</v>
      </c>
    </row>
    <row r="523" spans="1:49" customFormat="1" ht="15" x14ac:dyDescent="0.25">
      <c r="A523">
        <v>428382</v>
      </c>
      <c r="B523" t="s">
        <v>1399</v>
      </c>
      <c r="C523" t="s">
        <v>288</v>
      </c>
      <c r="D523" t="s">
        <v>1400</v>
      </c>
      <c r="E523" t="s">
        <v>79</v>
      </c>
      <c r="F523" s="148">
        <v>37622</v>
      </c>
      <c r="G523" t="s">
        <v>28</v>
      </c>
      <c r="H523" t="s">
        <v>25</v>
      </c>
      <c r="I523" t="s">
        <v>143</v>
      </c>
      <c r="J523" t="s">
        <v>23</v>
      </c>
      <c r="K523">
        <v>2019</v>
      </c>
      <c r="L523" t="s">
        <v>40</v>
      </c>
      <c r="M523" t="s">
        <v>28</v>
      </c>
      <c r="N523" s="230"/>
      <c r="AG523" t="s">
        <v>1642</v>
      </c>
      <c r="AI523">
        <v>945428979</v>
      </c>
      <c r="AK523" t="s">
        <v>293</v>
      </c>
      <c r="AL523" s="230"/>
      <c r="AM523" s="230"/>
      <c r="AN523" s="230"/>
      <c r="AP523" t="s">
        <v>682</v>
      </c>
      <c r="AW523">
        <v>1010661057</v>
      </c>
    </row>
    <row r="524" spans="1:49" customFormat="1" ht="15" x14ac:dyDescent="0.25">
      <c r="A524">
        <v>428384</v>
      </c>
      <c r="B524" t="s">
        <v>1401</v>
      </c>
      <c r="C524" t="s">
        <v>917</v>
      </c>
      <c r="D524" t="s">
        <v>456</v>
      </c>
      <c r="E524" t="s">
        <v>79</v>
      </c>
      <c r="F524" s="148">
        <v>0</v>
      </c>
      <c r="G524" t="s">
        <v>28</v>
      </c>
      <c r="H524" t="s">
        <v>25</v>
      </c>
      <c r="I524" t="s">
        <v>832</v>
      </c>
      <c r="J524" t="s">
        <v>26</v>
      </c>
      <c r="K524">
        <v>2004</v>
      </c>
      <c r="L524" t="s">
        <v>28</v>
      </c>
      <c r="M524" t="s">
        <v>28</v>
      </c>
      <c r="N524" s="230"/>
      <c r="AG524" t="s">
        <v>1642</v>
      </c>
      <c r="AL524" s="230"/>
      <c r="AM524" s="230"/>
      <c r="AN524" s="230"/>
      <c r="AP524" t="s">
        <v>682</v>
      </c>
      <c r="AW524">
        <v>1010435954</v>
      </c>
    </row>
    <row r="525" spans="1:49" customFormat="1" ht="15" x14ac:dyDescent="0.25">
      <c r="A525">
        <v>428386</v>
      </c>
      <c r="B525" t="s">
        <v>1402</v>
      </c>
      <c r="C525" t="s">
        <v>273</v>
      </c>
      <c r="D525" t="s">
        <v>261</v>
      </c>
      <c r="E525" t="s">
        <v>78</v>
      </c>
      <c r="F525" s="148">
        <v>30682</v>
      </c>
      <c r="G525" t="s">
        <v>28</v>
      </c>
      <c r="H525" t="s">
        <v>25</v>
      </c>
      <c r="I525" t="s">
        <v>143</v>
      </c>
      <c r="J525" t="s">
        <v>26</v>
      </c>
      <c r="K525">
        <v>2002</v>
      </c>
      <c r="L525" t="s">
        <v>28</v>
      </c>
      <c r="M525" t="s">
        <v>28</v>
      </c>
      <c r="N525" s="230"/>
      <c r="AG525" t="s">
        <v>28</v>
      </c>
      <c r="AI525">
        <v>944517443</v>
      </c>
      <c r="AK525" t="s">
        <v>28</v>
      </c>
      <c r="AL525" s="230"/>
      <c r="AM525" s="230"/>
      <c r="AN525" s="230"/>
      <c r="AW525">
        <v>1040092879</v>
      </c>
    </row>
    <row r="526" spans="1:49" customFormat="1" ht="15" x14ac:dyDescent="0.25">
      <c r="A526">
        <v>428390</v>
      </c>
      <c r="B526" t="s">
        <v>1403</v>
      </c>
      <c r="C526" t="s">
        <v>378</v>
      </c>
      <c r="D526" t="s">
        <v>412</v>
      </c>
      <c r="E526" t="s">
        <v>79</v>
      </c>
      <c r="F526" s="148">
        <v>36555</v>
      </c>
      <c r="G526" t="s">
        <v>1404</v>
      </c>
      <c r="H526" t="s">
        <v>25</v>
      </c>
      <c r="I526" t="s">
        <v>143</v>
      </c>
      <c r="J526" t="s">
        <v>23</v>
      </c>
      <c r="K526">
        <v>2017</v>
      </c>
      <c r="L526" t="s">
        <v>40</v>
      </c>
      <c r="M526" t="s">
        <v>40</v>
      </c>
      <c r="N526" s="230"/>
      <c r="AG526" t="s">
        <v>1642</v>
      </c>
      <c r="AI526">
        <v>981244657</v>
      </c>
      <c r="AK526" t="s">
        <v>1714</v>
      </c>
      <c r="AL526" s="230"/>
      <c r="AM526" s="230"/>
      <c r="AN526" s="230"/>
      <c r="AW526">
        <v>3360005187</v>
      </c>
    </row>
    <row r="527" spans="1:49" customFormat="1" ht="15" x14ac:dyDescent="0.25">
      <c r="A527">
        <v>428392</v>
      </c>
      <c r="B527" t="s">
        <v>1405</v>
      </c>
      <c r="C527" t="s">
        <v>343</v>
      </c>
      <c r="D527" t="s">
        <v>292</v>
      </c>
      <c r="E527" t="s">
        <v>79</v>
      </c>
      <c r="F527" s="148">
        <v>37257</v>
      </c>
      <c r="G527" t="s">
        <v>28</v>
      </c>
      <c r="H527" t="s">
        <v>25</v>
      </c>
      <c r="I527" t="s">
        <v>832</v>
      </c>
      <c r="J527" t="s">
        <v>26</v>
      </c>
      <c r="K527">
        <v>2020</v>
      </c>
      <c r="L527" t="s">
        <v>28</v>
      </c>
      <c r="N527" s="230"/>
      <c r="AG527" t="s">
        <v>1642</v>
      </c>
      <c r="AL527" s="230"/>
      <c r="AM527" s="230"/>
      <c r="AN527" s="230"/>
      <c r="AP527" t="s">
        <v>682</v>
      </c>
    </row>
    <row r="528" spans="1:49" customFormat="1" ht="15" x14ac:dyDescent="0.25">
      <c r="A528">
        <v>428393</v>
      </c>
      <c r="B528" t="s">
        <v>1406</v>
      </c>
      <c r="C528" t="s">
        <v>256</v>
      </c>
      <c r="D528" t="s">
        <v>251</v>
      </c>
      <c r="E528" t="s">
        <v>78</v>
      </c>
      <c r="F528" s="148">
        <v>0</v>
      </c>
      <c r="H528" t="s">
        <v>25</v>
      </c>
      <c r="I528" t="s">
        <v>832</v>
      </c>
      <c r="J528" t="s">
        <v>26</v>
      </c>
      <c r="K528">
        <v>2022</v>
      </c>
      <c r="L528" t="s">
        <v>28</v>
      </c>
      <c r="M528" t="s">
        <v>28</v>
      </c>
      <c r="N528" s="230"/>
      <c r="AI528">
        <v>992189018</v>
      </c>
      <c r="AL528" s="230"/>
      <c r="AM528" s="230"/>
      <c r="AN528" s="230"/>
      <c r="AP528" t="s">
        <v>682</v>
      </c>
      <c r="AW528">
        <v>1030371528</v>
      </c>
    </row>
    <row r="529" spans="1:49" customFormat="1" ht="15" x14ac:dyDescent="0.25">
      <c r="A529">
        <v>428395</v>
      </c>
      <c r="B529" t="s">
        <v>1407</v>
      </c>
      <c r="C529" t="s">
        <v>336</v>
      </c>
      <c r="D529" t="s">
        <v>365</v>
      </c>
      <c r="E529" t="s">
        <v>78</v>
      </c>
      <c r="F529" s="148">
        <v>33315</v>
      </c>
      <c r="I529" t="s">
        <v>143</v>
      </c>
      <c r="N529" s="230"/>
      <c r="AL529" s="230"/>
      <c r="AM529" s="230"/>
      <c r="AN529" s="230"/>
    </row>
    <row r="530" spans="1:49" customFormat="1" ht="15" x14ac:dyDescent="0.25">
      <c r="A530">
        <v>428397</v>
      </c>
      <c r="B530" t="s">
        <v>1408</v>
      </c>
      <c r="C530" t="s">
        <v>325</v>
      </c>
      <c r="D530" t="s">
        <v>896</v>
      </c>
      <c r="E530" t="s">
        <v>79</v>
      </c>
      <c r="F530" s="148">
        <v>0</v>
      </c>
      <c r="H530" t="s">
        <v>25</v>
      </c>
      <c r="I530" t="s">
        <v>143</v>
      </c>
      <c r="J530" t="s">
        <v>23</v>
      </c>
      <c r="K530">
        <v>2009</v>
      </c>
      <c r="L530" t="s">
        <v>28</v>
      </c>
      <c r="N530" s="230"/>
      <c r="AG530" t="s">
        <v>1642</v>
      </c>
      <c r="AL530" s="230"/>
      <c r="AM530" s="230"/>
      <c r="AN530" s="230"/>
    </row>
    <row r="531" spans="1:49" customFormat="1" ht="15" x14ac:dyDescent="0.25">
      <c r="A531">
        <v>428398</v>
      </c>
      <c r="B531" t="s">
        <v>1409</v>
      </c>
      <c r="C531" t="s">
        <v>300</v>
      </c>
      <c r="D531" t="s">
        <v>453</v>
      </c>
      <c r="E531" t="s">
        <v>79</v>
      </c>
      <c r="F531" s="148">
        <v>33604</v>
      </c>
      <c r="G531" t="s">
        <v>393</v>
      </c>
      <c r="H531" t="s">
        <v>38</v>
      </c>
      <c r="I531" t="s">
        <v>143</v>
      </c>
      <c r="J531" t="s">
        <v>23</v>
      </c>
      <c r="K531">
        <v>2009</v>
      </c>
      <c r="L531" t="s">
        <v>28</v>
      </c>
      <c r="M531" t="s">
        <v>657</v>
      </c>
      <c r="N531" s="230"/>
      <c r="AG531" t="s">
        <v>1642</v>
      </c>
      <c r="AI531">
        <v>988348029</v>
      </c>
      <c r="AK531" t="s">
        <v>1715</v>
      </c>
      <c r="AL531" s="230"/>
      <c r="AM531" s="230"/>
      <c r="AN531" s="230"/>
    </row>
    <row r="532" spans="1:49" customFormat="1" ht="15" x14ac:dyDescent="0.25">
      <c r="A532">
        <v>428399</v>
      </c>
      <c r="B532" t="s">
        <v>1410</v>
      </c>
      <c r="C532" t="s">
        <v>501</v>
      </c>
      <c r="D532" t="s">
        <v>564</v>
      </c>
      <c r="E532" t="s">
        <v>79</v>
      </c>
      <c r="F532" s="148">
        <v>37452</v>
      </c>
      <c r="G532" t="s">
        <v>1411</v>
      </c>
      <c r="H532" t="s">
        <v>25</v>
      </c>
      <c r="I532" t="s">
        <v>143</v>
      </c>
      <c r="J532" t="s">
        <v>26</v>
      </c>
      <c r="K532">
        <v>2020</v>
      </c>
      <c r="L532" t="s">
        <v>28</v>
      </c>
      <c r="M532" t="s">
        <v>37</v>
      </c>
      <c r="N532" s="230"/>
      <c r="AG532" t="s">
        <v>1642</v>
      </c>
      <c r="AI532">
        <v>956962030</v>
      </c>
      <c r="AK532" t="s">
        <v>1716</v>
      </c>
      <c r="AL532" s="230"/>
      <c r="AM532" s="230"/>
      <c r="AN532" s="230"/>
      <c r="AW532">
        <v>2320339078</v>
      </c>
    </row>
    <row r="533" spans="1:49" customFormat="1" ht="15" x14ac:dyDescent="0.25">
      <c r="A533">
        <v>428402</v>
      </c>
      <c r="B533" t="s">
        <v>1412</v>
      </c>
      <c r="C533" t="s">
        <v>595</v>
      </c>
      <c r="D533" t="s">
        <v>454</v>
      </c>
      <c r="E533" t="s">
        <v>79</v>
      </c>
      <c r="F533" s="148">
        <v>36566</v>
      </c>
      <c r="G533" t="s">
        <v>267</v>
      </c>
      <c r="H533" t="s">
        <v>25</v>
      </c>
      <c r="I533" t="s">
        <v>143</v>
      </c>
      <c r="J533" t="s">
        <v>26</v>
      </c>
      <c r="K533">
        <v>2018</v>
      </c>
      <c r="L533" t="s">
        <v>40</v>
      </c>
      <c r="M533" t="s">
        <v>28</v>
      </c>
      <c r="N533" s="230"/>
      <c r="AG533" t="s">
        <v>1642</v>
      </c>
      <c r="AI533">
        <v>935349014</v>
      </c>
      <c r="AL533" s="230"/>
      <c r="AM533" s="230"/>
      <c r="AN533" s="230"/>
      <c r="AW533">
        <v>1040157063</v>
      </c>
    </row>
    <row r="534" spans="1:49" customFormat="1" ht="15" x14ac:dyDescent="0.25">
      <c r="A534">
        <v>428404</v>
      </c>
      <c r="B534" t="s">
        <v>1413</v>
      </c>
      <c r="C534" t="s">
        <v>974</v>
      </c>
      <c r="D534" t="s">
        <v>582</v>
      </c>
      <c r="E534" t="s">
        <v>79</v>
      </c>
      <c r="F534" s="148">
        <v>37474</v>
      </c>
      <c r="G534" t="s">
        <v>1088</v>
      </c>
      <c r="H534" t="s">
        <v>25</v>
      </c>
      <c r="I534" t="s">
        <v>143</v>
      </c>
      <c r="J534" t="s">
        <v>26</v>
      </c>
      <c r="K534">
        <v>2020</v>
      </c>
      <c r="L534" t="s">
        <v>28</v>
      </c>
      <c r="M534" t="s">
        <v>60</v>
      </c>
      <c r="N534" s="230"/>
      <c r="AG534" t="s">
        <v>1642</v>
      </c>
      <c r="AI534">
        <v>940852731</v>
      </c>
      <c r="AK534" t="s">
        <v>243</v>
      </c>
      <c r="AL534" s="230"/>
      <c r="AM534" s="230"/>
      <c r="AN534" s="230"/>
      <c r="AP534" t="s">
        <v>682</v>
      </c>
      <c r="AW534">
        <v>7160072535</v>
      </c>
    </row>
    <row r="535" spans="1:49" customFormat="1" ht="15" x14ac:dyDescent="0.25">
      <c r="A535">
        <v>428407</v>
      </c>
      <c r="B535" t="s">
        <v>1414</v>
      </c>
      <c r="C535" t="s">
        <v>345</v>
      </c>
      <c r="D535" t="s">
        <v>316</v>
      </c>
      <c r="E535" t="s">
        <v>79</v>
      </c>
      <c r="F535" s="148">
        <v>37108</v>
      </c>
      <c r="G535" t="s">
        <v>28</v>
      </c>
      <c r="H535" t="s">
        <v>25</v>
      </c>
      <c r="I535" t="s">
        <v>143</v>
      </c>
      <c r="J535" t="s">
        <v>23</v>
      </c>
      <c r="K535">
        <v>2019</v>
      </c>
      <c r="L535" t="s">
        <v>40</v>
      </c>
      <c r="M535" t="s">
        <v>28</v>
      </c>
      <c r="N535" s="230"/>
      <c r="AG535" t="s">
        <v>1642</v>
      </c>
      <c r="AI535">
        <v>956472214</v>
      </c>
      <c r="AL535" s="230"/>
      <c r="AM535" s="230"/>
      <c r="AN535" s="230"/>
      <c r="AP535" t="s">
        <v>682</v>
      </c>
      <c r="AW535">
        <v>1010613992</v>
      </c>
    </row>
    <row r="536" spans="1:49" customFormat="1" ht="15" x14ac:dyDescent="0.25">
      <c r="A536">
        <v>428415</v>
      </c>
      <c r="B536" t="s">
        <v>1415</v>
      </c>
      <c r="C536" t="s">
        <v>364</v>
      </c>
      <c r="D536" t="s">
        <v>292</v>
      </c>
      <c r="E536" t="s">
        <v>79</v>
      </c>
      <c r="F536" s="148">
        <v>37813</v>
      </c>
      <c r="G536" t="s">
        <v>28</v>
      </c>
      <c r="H536" t="s">
        <v>38</v>
      </c>
      <c r="I536" t="s">
        <v>143</v>
      </c>
      <c r="J536" t="s">
        <v>23</v>
      </c>
      <c r="M536" t="s">
        <v>657</v>
      </c>
      <c r="N536" s="230"/>
      <c r="AG536" t="s">
        <v>1642</v>
      </c>
      <c r="AL536" s="230"/>
      <c r="AM536" s="230"/>
      <c r="AN536" s="230"/>
    </row>
    <row r="537" spans="1:49" customFormat="1" ht="15" x14ac:dyDescent="0.25">
      <c r="A537">
        <v>428416</v>
      </c>
      <c r="B537" t="s">
        <v>1416</v>
      </c>
      <c r="C537" t="s">
        <v>499</v>
      </c>
      <c r="D537" t="s">
        <v>250</v>
      </c>
      <c r="E537" t="s">
        <v>79</v>
      </c>
      <c r="F537" s="148">
        <v>32289</v>
      </c>
      <c r="G537" t="s">
        <v>596</v>
      </c>
      <c r="H537" t="s">
        <v>25</v>
      </c>
      <c r="I537" t="s">
        <v>143</v>
      </c>
      <c r="J537" t="s">
        <v>23</v>
      </c>
      <c r="K537">
        <v>2006</v>
      </c>
      <c r="L537" t="s">
        <v>40</v>
      </c>
      <c r="M537" t="s">
        <v>40</v>
      </c>
      <c r="N537" s="230"/>
      <c r="AG537" t="s">
        <v>1642</v>
      </c>
      <c r="AI537">
        <v>968295805</v>
      </c>
      <c r="AK537" t="s">
        <v>293</v>
      </c>
      <c r="AL537" s="230"/>
      <c r="AM537" s="230"/>
      <c r="AN537" s="230"/>
      <c r="AP537" t="s">
        <v>682</v>
      </c>
      <c r="AW537">
        <v>3080004946</v>
      </c>
    </row>
    <row r="538" spans="1:49" customFormat="1" ht="15" x14ac:dyDescent="0.25">
      <c r="A538">
        <v>428419</v>
      </c>
      <c r="B538" t="s">
        <v>1417</v>
      </c>
      <c r="C538" t="s">
        <v>325</v>
      </c>
      <c r="D538" t="s">
        <v>446</v>
      </c>
      <c r="E538" t="s">
        <v>79</v>
      </c>
      <c r="F538" s="148">
        <v>36545</v>
      </c>
      <c r="I538" t="s">
        <v>143</v>
      </c>
      <c r="N538" s="230"/>
      <c r="AL538" s="230"/>
      <c r="AM538" s="230"/>
      <c r="AN538" s="230"/>
    </row>
    <row r="539" spans="1:49" customFormat="1" ht="15" x14ac:dyDescent="0.25">
      <c r="A539">
        <v>428420</v>
      </c>
      <c r="B539" t="s">
        <v>1418</v>
      </c>
      <c r="C539" t="s">
        <v>272</v>
      </c>
      <c r="D539" t="s">
        <v>619</v>
      </c>
      <c r="E539" t="s">
        <v>78</v>
      </c>
      <c r="F539" s="148">
        <v>35368</v>
      </c>
      <c r="G539" t="s">
        <v>1419</v>
      </c>
      <c r="H539" t="s">
        <v>25</v>
      </c>
      <c r="I539" t="s">
        <v>832</v>
      </c>
      <c r="J539" t="s">
        <v>23</v>
      </c>
      <c r="K539">
        <v>2014</v>
      </c>
      <c r="L539" t="s">
        <v>28</v>
      </c>
      <c r="N539" s="230"/>
      <c r="AI539">
        <v>947009850</v>
      </c>
      <c r="AK539" t="s">
        <v>28</v>
      </c>
      <c r="AL539" s="230"/>
      <c r="AM539" s="230"/>
      <c r="AN539" s="230"/>
      <c r="AW539">
        <v>10140010921</v>
      </c>
    </row>
    <row r="540" spans="1:49" customFormat="1" ht="15" x14ac:dyDescent="0.25">
      <c r="A540">
        <v>428425</v>
      </c>
      <c r="B540" t="s">
        <v>1421</v>
      </c>
      <c r="C540" t="s">
        <v>874</v>
      </c>
      <c r="D540" t="s">
        <v>490</v>
      </c>
      <c r="E540" t="s">
        <v>78</v>
      </c>
      <c r="F540" s="148">
        <v>37960</v>
      </c>
      <c r="G540" t="s">
        <v>1213</v>
      </c>
      <c r="H540" t="s">
        <v>25</v>
      </c>
      <c r="I540" t="s">
        <v>143</v>
      </c>
      <c r="J540" t="s">
        <v>23</v>
      </c>
      <c r="K540">
        <v>2021</v>
      </c>
      <c r="L540" t="s">
        <v>320</v>
      </c>
      <c r="N540" s="230"/>
      <c r="AL540" s="230"/>
      <c r="AM540" s="230"/>
      <c r="AN540" s="230"/>
    </row>
    <row r="541" spans="1:49" customFormat="1" ht="15" x14ac:dyDescent="0.25">
      <c r="A541">
        <v>428426</v>
      </c>
      <c r="B541" t="s">
        <v>1422</v>
      </c>
      <c r="C541" t="s">
        <v>256</v>
      </c>
      <c r="D541" t="s">
        <v>1423</v>
      </c>
      <c r="E541" t="s">
        <v>78</v>
      </c>
      <c r="F541" s="148">
        <v>38035</v>
      </c>
      <c r="G541" t="s">
        <v>73</v>
      </c>
      <c r="H541" t="s">
        <v>38</v>
      </c>
      <c r="I541" t="s">
        <v>143</v>
      </c>
      <c r="J541" t="s">
        <v>23</v>
      </c>
      <c r="K541">
        <v>2022</v>
      </c>
      <c r="L541" t="s">
        <v>73</v>
      </c>
      <c r="M541" t="s">
        <v>657</v>
      </c>
      <c r="N541" s="230"/>
      <c r="AG541" t="s">
        <v>1642</v>
      </c>
      <c r="AL541" s="230"/>
      <c r="AM541" s="230"/>
      <c r="AN541" s="230"/>
    </row>
    <row r="542" spans="1:49" customFormat="1" ht="15" x14ac:dyDescent="0.25">
      <c r="A542">
        <v>428427</v>
      </c>
      <c r="B542" t="s">
        <v>1424</v>
      </c>
      <c r="C542" t="s">
        <v>268</v>
      </c>
      <c r="D542" t="s">
        <v>583</v>
      </c>
      <c r="E542" t="s">
        <v>78</v>
      </c>
      <c r="F542" s="148">
        <v>30713</v>
      </c>
      <c r="I542" t="s">
        <v>143</v>
      </c>
      <c r="N542" s="230"/>
      <c r="AL542" s="230"/>
      <c r="AM542" s="230"/>
      <c r="AN542" s="230"/>
    </row>
    <row r="543" spans="1:49" customFormat="1" ht="15" x14ac:dyDescent="0.25">
      <c r="A543">
        <v>428428</v>
      </c>
      <c r="B543" t="s">
        <v>1425</v>
      </c>
      <c r="C543" t="s">
        <v>457</v>
      </c>
      <c r="D543" t="s">
        <v>251</v>
      </c>
      <c r="E543" t="s">
        <v>78</v>
      </c>
      <c r="F543" s="148">
        <v>36928</v>
      </c>
      <c r="G543" t="s">
        <v>68</v>
      </c>
      <c r="H543" t="s">
        <v>25</v>
      </c>
      <c r="I543" t="s">
        <v>143</v>
      </c>
      <c r="J543" t="s">
        <v>23</v>
      </c>
      <c r="M543" t="s">
        <v>68</v>
      </c>
      <c r="N543" s="230"/>
      <c r="AI543">
        <v>966699796</v>
      </c>
      <c r="AK543" t="s">
        <v>28</v>
      </c>
      <c r="AL543" s="230"/>
      <c r="AM543" s="230"/>
      <c r="AN543" s="230"/>
      <c r="AP543" t="s">
        <v>682</v>
      </c>
      <c r="AW543">
        <v>9010110303</v>
      </c>
    </row>
    <row r="544" spans="1:49" customFormat="1" ht="15" x14ac:dyDescent="0.25">
      <c r="A544">
        <v>428429</v>
      </c>
      <c r="B544" t="s">
        <v>1426</v>
      </c>
      <c r="C544" t="s">
        <v>1427</v>
      </c>
      <c r="D544" t="s">
        <v>1428</v>
      </c>
      <c r="E544" t="s">
        <v>79</v>
      </c>
      <c r="F544" s="148">
        <v>37257</v>
      </c>
      <c r="G544" t="s">
        <v>1429</v>
      </c>
      <c r="H544" t="s">
        <v>25</v>
      </c>
      <c r="I544" t="s">
        <v>143</v>
      </c>
      <c r="J544" t="s">
        <v>26</v>
      </c>
      <c r="K544">
        <v>2020</v>
      </c>
      <c r="L544" t="s">
        <v>28</v>
      </c>
      <c r="N544" s="230"/>
      <c r="AG544" t="s">
        <v>1642</v>
      </c>
      <c r="AL544" s="230"/>
      <c r="AM544" s="230"/>
      <c r="AN544" s="230"/>
    </row>
    <row r="545" spans="1:49" customFormat="1" ht="15" x14ac:dyDescent="0.25">
      <c r="A545">
        <v>428430</v>
      </c>
      <c r="B545" t="s">
        <v>1430</v>
      </c>
      <c r="C545" t="s">
        <v>441</v>
      </c>
      <c r="D545" t="s">
        <v>264</v>
      </c>
      <c r="E545" t="s">
        <v>78</v>
      </c>
      <c r="F545" s="148">
        <v>37257</v>
      </c>
      <c r="G545" t="s">
        <v>28</v>
      </c>
      <c r="H545" t="s">
        <v>305</v>
      </c>
      <c r="I545" t="s">
        <v>143</v>
      </c>
      <c r="J545" t="s">
        <v>26</v>
      </c>
      <c r="K545">
        <v>2019</v>
      </c>
      <c r="L545" t="s">
        <v>28</v>
      </c>
      <c r="M545" t="s">
        <v>28</v>
      </c>
      <c r="N545" s="230"/>
      <c r="AG545" t="s">
        <v>1645</v>
      </c>
      <c r="AI545">
        <v>940220324</v>
      </c>
      <c r="AK545" t="s">
        <v>1669</v>
      </c>
      <c r="AL545" s="230"/>
      <c r="AM545" s="230"/>
      <c r="AN545" s="230"/>
      <c r="AW545">
        <v>1020318452</v>
      </c>
    </row>
    <row r="546" spans="1:49" customFormat="1" ht="15" x14ac:dyDescent="0.25">
      <c r="A546">
        <v>428431</v>
      </c>
      <c r="B546" t="s">
        <v>1431</v>
      </c>
      <c r="C546" t="s">
        <v>298</v>
      </c>
      <c r="D546" t="s">
        <v>635</v>
      </c>
      <c r="E546" t="s">
        <v>79</v>
      </c>
      <c r="F546" s="148">
        <v>38234</v>
      </c>
      <c r="G546" t="s">
        <v>417</v>
      </c>
      <c r="H546" t="s">
        <v>25</v>
      </c>
      <c r="I546" t="s">
        <v>143</v>
      </c>
      <c r="J546" t="s">
        <v>23</v>
      </c>
      <c r="K546">
        <v>2023</v>
      </c>
      <c r="L546" t="s">
        <v>40</v>
      </c>
      <c r="M546" t="s">
        <v>40</v>
      </c>
      <c r="N546" s="230"/>
      <c r="AG546" t="s">
        <v>1642</v>
      </c>
      <c r="AI546">
        <v>995279743</v>
      </c>
      <c r="AK546" t="s">
        <v>417</v>
      </c>
      <c r="AL546" s="230"/>
      <c r="AM546" s="230"/>
      <c r="AN546" s="230"/>
      <c r="AW546">
        <v>3110069158</v>
      </c>
    </row>
    <row r="547" spans="1:49" customFormat="1" ht="15" x14ac:dyDescent="0.25">
      <c r="A547">
        <v>428432</v>
      </c>
      <c r="B547" t="s">
        <v>1432</v>
      </c>
      <c r="C547" t="s">
        <v>256</v>
      </c>
      <c r="D547" t="s">
        <v>400</v>
      </c>
      <c r="E547" t="s">
        <v>78</v>
      </c>
      <c r="F547" s="148">
        <v>0</v>
      </c>
      <c r="H547" t="s">
        <v>25</v>
      </c>
      <c r="I547" t="s">
        <v>832</v>
      </c>
      <c r="J547" t="s">
        <v>26</v>
      </c>
      <c r="K547">
        <v>2022</v>
      </c>
      <c r="L547" t="s">
        <v>40</v>
      </c>
      <c r="M547" t="s">
        <v>40</v>
      </c>
      <c r="N547" s="230"/>
      <c r="AL547" s="230"/>
      <c r="AM547" s="230"/>
      <c r="AN547" s="230"/>
      <c r="AW547">
        <v>3310085091</v>
      </c>
    </row>
    <row r="548" spans="1:49" customFormat="1" ht="15" x14ac:dyDescent="0.25">
      <c r="A548">
        <v>428435</v>
      </c>
      <c r="B548" t="s">
        <v>1433</v>
      </c>
      <c r="C548" t="s">
        <v>1434</v>
      </c>
      <c r="D548" t="s">
        <v>582</v>
      </c>
      <c r="E548" t="s">
        <v>79</v>
      </c>
      <c r="F548" s="148">
        <v>32714</v>
      </c>
      <c r="G548" t="s">
        <v>28</v>
      </c>
      <c r="H548" t="s">
        <v>25</v>
      </c>
      <c r="I548" t="s">
        <v>143</v>
      </c>
      <c r="J548" t="s">
        <v>26</v>
      </c>
      <c r="K548">
        <v>2007</v>
      </c>
      <c r="L548" t="s">
        <v>28</v>
      </c>
      <c r="M548" t="s">
        <v>28</v>
      </c>
      <c r="N548" s="230"/>
      <c r="AG548" t="s">
        <v>1642</v>
      </c>
      <c r="AI548">
        <v>953929784</v>
      </c>
      <c r="AK548" t="s">
        <v>1717</v>
      </c>
      <c r="AL548" s="230"/>
      <c r="AM548" s="230"/>
      <c r="AN548" s="230"/>
      <c r="AP548" t="s">
        <v>682</v>
      </c>
      <c r="AW548">
        <v>1030075910</v>
      </c>
    </row>
    <row r="549" spans="1:49" customFormat="1" ht="15" x14ac:dyDescent="0.25">
      <c r="A549">
        <v>428437</v>
      </c>
      <c r="B549" t="s">
        <v>1435</v>
      </c>
      <c r="C549" t="s">
        <v>256</v>
      </c>
      <c r="D549" t="s">
        <v>450</v>
      </c>
      <c r="E549" t="s">
        <v>79</v>
      </c>
      <c r="F549" s="148">
        <v>37650</v>
      </c>
      <c r="G549" t="s">
        <v>458</v>
      </c>
      <c r="H549" t="s">
        <v>25</v>
      </c>
      <c r="I549" t="s">
        <v>143</v>
      </c>
      <c r="J549" t="s">
        <v>26</v>
      </c>
      <c r="K549">
        <v>2020</v>
      </c>
      <c r="L549" t="s">
        <v>516</v>
      </c>
      <c r="M549" t="s">
        <v>60</v>
      </c>
      <c r="N549" s="230"/>
      <c r="AG549" t="s">
        <v>1642</v>
      </c>
      <c r="AL549" s="230"/>
      <c r="AM549" s="230"/>
      <c r="AN549" s="230"/>
      <c r="AP549" t="s">
        <v>682</v>
      </c>
      <c r="AW549">
        <v>7010028090</v>
      </c>
    </row>
    <row r="550" spans="1:49" customFormat="1" ht="15" x14ac:dyDescent="0.25">
      <c r="A550">
        <v>428440</v>
      </c>
      <c r="B550" t="s">
        <v>1436</v>
      </c>
      <c r="C550" t="s">
        <v>271</v>
      </c>
      <c r="D550" t="s">
        <v>408</v>
      </c>
      <c r="E550" t="s">
        <v>78</v>
      </c>
      <c r="F550" s="148">
        <v>37045</v>
      </c>
      <c r="G550" t="s">
        <v>40</v>
      </c>
      <c r="H550" t="s">
        <v>25</v>
      </c>
      <c r="I550" t="s">
        <v>143</v>
      </c>
      <c r="J550" t="s">
        <v>26</v>
      </c>
      <c r="K550">
        <v>2021</v>
      </c>
      <c r="L550" t="s">
        <v>40</v>
      </c>
      <c r="M550" t="s">
        <v>40</v>
      </c>
      <c r="N550" s="230"/>
      <c r="AG550" t="s">
        <v>1718</v>
      </c>
      <c r="AI550">
        <v>986960352</v>
      </c>
      <c r="AK550" t="s">
        <v>28</v>
      </c>
      <c r="AL550" s="230"/>
      <c r="AM550" s="230"/>
      <c r="AN550" s="230"/>
      <c r="AW550">
        <v>3060048932</v>
      </c>
    </row>
    <row r="551" spans="1:49" customFormat="1" ht="15" x14ac:dyDescent="0.25">
      <c r="A551">
        <v>428442</v>
      </c>
      <c r="B551" t="s">
        <v>1437</v>
      </c>
      <c r="C551" t="s">
        <v>1072</v>
      </c>
      <c r="D551" t="s">
        <v>765</v>
      </c>
      <c r="E551" t="s">
        <v>78</v>
      </c>
      <c r="F551" s="148">
        <v>31164</v>
      </c>
      <c r="G551" t="s">
        <v>28</v>
      </c>
      <c r="H551" t="s">
        <v>25</v>
      </c>
      <c r="I551" t="s">
        <v>832</v>
      </c>
      <c r="J551" t="s">
        <v>23</v>
      </c>
      <c r="K551">
        <v>2004</v>
      </c>
      <c r="L551" t="s">
        <v>40</v>
      </c>
      <c r="M551" t="s">
        <v>57</v>
      </c>
      <c r="N551" s="230"/>
      <c r="AK551" t="s">
        <v>1719</v>
      </c>
      <c r="AL551" s="230"/>
      <c r="AM551" s="230"/>
      <c r="AN551" s="230"/>
      <c r="AW551">
        <v>6010087896</v>
      </c>
    </row>
    <row r="552" spans="1:49" customFormat="1" ht="15" x14ac:dyDescent="0.25">
      <c r="A552">
        <v>428444</v>
      </c>
      <c r="B552" t="s">
        <v>1438</v>
      </c>
      <c r="C552" t="s">
        <v>241</v>
      </c>
      <c r="D552" t="s">
        <v>1296</v>
      </c>
      <c r="E552" t="s">
        <v>79</v>
      </c>
      <c r="F552" s="148">
        <v>33725</v>
      </c>
      <c r="G552" t="s">
        <v>77</v>
      </c>
      <c r="H552" t="s">
        <v>25</v>
      </c>
      <c r="I552" t="s">
        <v>143</v>
      </c>
      <c r="J552" t="s">
        <v>23</v>
      </c>
      <c r="K552">
        <v>2009</v>
      </c>
      <c r="L552" t="s">
        <v>77</v>
      </c>
      <c r="N552" s="230"/>
      <c r="AG552" t="s">
        <v>1642</v>
      </c>
      <c r="AI552">
        <v>947216223</v>
      </c>
      <c r="AK552" t="s">
        <v>1720</v>
      </c>
      <c r="AL552" s="230"/>
      <c r="AM552" s="230"/>
      <c r="AN552" s="230"/>
      <c r="AW552">
        <v>14010104666</v>
      </c>
    </row>
    <row r="553" spans="1:49" customFormat="1" ht="15" x14ac:dyDescent="0.25">
      <c r="A553">
        <v>428447</v>
      </c>
      <c r="B553" t="s">
        <v>1439</v>
      </c>
      <c r="C553" t="s">
        <v>457</v>
      </c>
      <c r="D553" t="s">
        <v>1440</v>
      </c>
      <c r="E553" t="s">
        <v>79</v>
      </c>
      <c r="F553" s="148">
        <v>36870</v>
      </c>
      <c r="G553" t="s">
        <v>28</v>
      </c>
      <c r="H553" t="s">
        <v>25</v>
      </c>
      <c r="I553" t="s">
        <v>832</v>
      </c>
      <c r="J553" t="s">
        <v>23</v>
      </c>
      <c r="K553">
        <v>2018</v>
      </c>
      <c r="L553" t="s">
        <v>28</v>
      </c>
      <c r="N553" s="230"/>
      <c r="AG553" t="s">
        <v>1642</v>
      </c>
      <c r="AL553" s="230"/>
      <c r="AM553" s="230"/>
      <c r="AN553" s="230"/>
    </row>
    <row r="554" spans="1:49" customFormat="1" ht="15" x14ac:dyDescent="0.25">
      <c r="A554">
        <v>428448</v>
      </c>
      <c r="B554" t="s">
        <v>1441</v>
      </c>
      <c r="C554" t="s">
        <v>909</v>
      </c>
      <c r="D554" t="s">
        <v>299</v>
      </c>
      <c r="E554" t="s">
        <v>79</v>
      </c>
      <c r="F554" s="148">
        <v>31164</v>
      </c>
      <c r="I554" t="s">
        <v>143</v>
      </c>
      <c r="N554" s="230"/>
      <c r="AL554" s="230"/>
      <c r="AM554" s="230"/>
      <c r="AN554" s="230"/>
    </row>
    <row r="555" spans="1:49" customFormat="1" ht="15" x14ac:dyDescent="0.25">
      <c r="A555">
        <v>428450</v>
      </c>
      <c r="B555" t="s">
        <v>1442</v>
      </c>
      <c r="C555" t="s">
        <v>276</v>
      </c>
      <c r="D555" t="s">
        <v>359</v>
      </c>
      <c r="E555" t="s">
        <v>79</v>
      </c>
      <c r="F555" s="148">
        <v>37735</v>
      </c>
      <c r="G555" t="s">
        <v>375</v>
      </c>
      <c r="H555" t="s">
        <v>25</v>
      </c>
      <c r="I555" t="s">
        <v>143</v>
      </c>
      <c r="J555" t="s">
        <v>23</v>
      </c>
      <c r="K555">
        <v>2021</v>
      </c>
      <c r="L555" t="s">
        <v>40</v>
      </c>
      <c r="M555" t="s">
        <v>40</v>
      </c>
      <c r="N555" s="230"/>
      <c r="AG555" t="s">
        <v>1642</v>
      </c>
      <c r="AI555">
        <v>992905967</v>
      </c>
      <c r="AL555" s="230"/>
      <c r="AM555" s="230"/>
      <c r="AN555" s="230"/>
      <c r="AW555">
        <v>3330032553</v>
      </c>
    </row>
    <row r="556" spans="1:49" customFormat="1" ht="15" x14ac:dyDescent="0.25">
      <c r="A556">
        <v>428451</v>
      </c>
      <c r="B556" t="s">
        <v>1443</v>
      </c>
      <c r="C556" t="s">
        <v>1444</v>
      </c>
      <c r="D556" t="s">
        <v>262</v>
      </c>
      <c r="E556" t="s">
        <v>78</v>
      </c>
      <c r="F556" s="148">
        <v>36899</v>
      </c>
      <c r="I556" t="s">
        <v>143</v>
      </c>
      <c r="N556" s="230"/>
      <c r="AL556" s="230"/>
      <c r="AM556" s="230"/>
      <c r="AN556" s="230"/>
    </row>
    <row r="557" spans="1:49" customFormat="1" ht="15" x14ac:dyDescent="0.25">
      <c r="A557">
        <v>428455</v>
      </c>
      <c r="B557" t="s">
        <v>1445</v>
      </c>
      <c r="C557" t="s">
        <v>828</v>
      </c>
      <c r="D557" t="s">
        <v>1446</v>
      </c>
      <c r="E557" t="s">
        <v>79</v>
      </c>
      <c r="F557" s="148">
        <v>37108</v>
      </c>
      <c r="G557" t="s">
        <v>28</v>
      </c>
      <c r="H557" t="s">
        <v>25</v>
      </c>
      <c r="I557" t="s">
        <v>143</v>
      </c>
      <c r="J557" t="s">
        <v>23</v>
      </c>
      <c r="K557">
        <v>2019</v>
      </c>
      <c r="L557" t="s">
        <v>40</v>
      </c>
      <c r="M557" t="s">
        <v>40</v>
      </c>
      <c r="N557" s="230"/>
      <c r="AG557" t="s">
        <v>1642</v>
      </c>
      <c r="AI557">
        <v>938318571</v>
      </c>
      <c r="AK557" t="s">
        <v>1721</v>
      </c>
      <c r="AL557" s="230"/>
      <c r="AM557" s="230"/>
      <c r="AN557" s="230"/>
      <c r="AW557">
        <v>3100001233</v>
      </c>
    </row>
    <row r="558" spans="1:49" customFormat="1" ht="15" x14ac:dyDescent="0.25">
      <c r="A558">
        <v>428456</v>
      </c>
      <c r="B558" t="s">
        <v>1447</v>
      </c>
      <c r="C558" t="s">
        <v>256</v>
      </c>
      <c r="D558" t="s">
        <v>376</v>
      </c>
      <c r="E558" t="s">
        <v>79</v>
      </c>
      <c r="F558" s="148">
        <v>37735</v>
      </c>
      <c r="I558" t="s">
        <v>143</v>
      </c>
      <c r="N558" s="230"/>
      <c r="AL558" s="230"/>
      <c r="AM558" s="230"/>
      <c r="AN558" s="230"/>
      <c r="AP558" t="s">
        <v>682</v>
      </c>
    </row>
    <row r="559" spans="1:49" customFormat="1" ht="15" x14ac:dyDescent="0.25">
      <c r="A559">
        <v>428461</v>
      </c>
      <c r="B559" t="s">
        <v>1448</v>
      </c>
      <c r="C559" t="s">
        <v>533</v>
      </c>
      <c r="D559" t="s">
        <v>998</v>
      </c>
      <c r="E559" t="s">
        <v>79</v>
      </c>
      <c r="F559" s="148" t="s">
        <v>1722</v>
      </c>
      <c r="G559" t="s">
        <v>1723</v>
      </c>
      <c r="H559" t="s">
        <v>25</v>
      </c>
      <c r="I559" t="s">
        <v>143</v>
      </c>
      <c r="J559" t="s">
        <v>23</v>
      </c>
      <c r="K559">
        <v>2009</v>
      </c>
      <c r="L559" t="s">
        <v>40</v>
      </c>
      <c r="M559" t="s">
        <v>40</v>
      </c>
      <c r="N559" s="230"/>
      <c r="AG559" t="s">
        <v>1642</v>
      </c>
      <c r="AI559">
        <v>935294626</v>
      </c>
      <c r="AK559" t="s">
        <v>1724</v>
      </c>
      <c r="AL559" s="230"/>
      <c r="AM559" s="230"/>
      <c r="AN559" s="230"/>
      <c r="AP559" t="s">
        <v>682</v>
      </c>
      <c r="AW559">
        <v>3190015333</v>
      </c>
    </row>
    <row r="560" spans="1:49" customFormat="1" ht="15" x14ac:dyDescent="0.25">
      <c r="A560">
        <v>428462</v>
      </c>
      <c r="B560" t="s">
        <v>1449</v>
      </c>
      <c r="C560" t="s">
        <v>841</v>
      </c>
      <c r="D560" t="s">
        <v>474</v>
      </c>
      <c r="E560" t="s">
        <v>79</v>
      </c>
      <c r="F560" s="148">
        <v>35527</v>
      </c>
      <c r="G560" t="s">
        <v>28</v>
      </c>
      <c r="H560" t="s">
        <v>25</v>
      </c>
      <c r="I560" t="s">
        <v>143</v>
      </c>
      <c r="J560" t="s">
        <v>23</v>
      </c>
      <c r="K560">
        <v>2015</v>
      </c>
      <c r="L560" t="s">
        <v>75</v>
      </c>
      <c r="N560" s="230"/>
      <c r="AG560" t="s">
        <v>1642</v>
      </c>
      <c r="AI560">
        <v>933884396</v>
      </c>
      <c r="AL560" s="230"/>
      <c r="AM560" s="230"/>
      <c r="AN560" s="230"/>
      <c r="AP560" t="s">
        <v>682</v>
      </c>
      <c r="AW560">
        <v>13060031362</v>
      </c>
    </row>
    <row r="561" spans="1:49" customFormat="1" ht="15" x14ac:dyDescent="0.25">
      <c r="A561">
        <v>428463</v>
      </c>
      <c r="B561" t="s">
        <v>1450</v>
      </c>
      <c r="C561" t="s">
        <v>271</v>
      </c>
      <c r="D561" t="s">
        <v>242</v>
      </c>
      <c r="E561" t="s">
        <v>79</v>
      </c>
      <c r="F561" s="148">
        <v>0</v>
      </c>
      <c r="H561" t="s">
        <v>25</v>
      </c>
      <c r="I561" t="s">
        <v>832</v>
      </c>
      <c r="J561" t="s">
        <v>26</v>
      </c>
      <c r="K561">
        <v>2006</v>
      </c>
      <c r="L561" t="s">
        <v>516</v>
      </c>
      <c r="N561" s="230"/>
      <c r="AG561" t="s">
        <v>1642</v>
      </c>
      <c r="AL561" s="230"/>
      <c r="AM561" s="230"/>
      <c r="AN561" s="230"/>
    </row>
    <row r="562" spans="1:49" customFormat="1" ht="15" x14ac:dyDescent="0.25">
      <c r="A562">
        <v>428468</v>
      </c>
      <c r="B562" t="s">
        <v>1451</v>
      </c>
      <c r="C562" t="s">
        <v>546</v>
      </c>
      <c r="D562" t="s">
        <v>313</v>
      </c>
      <c r="E562" t="s">
        <v>79</v>
      </c>
      <c r="F562" s="148">
        <v>37854</v>
      </c>
      <c r="G562" t="s">
        <v>28</v>
      </c>
      <c r="H562" t="s">
        <v>25</v>
      </c>
      <c r="I562" t="s">
        <v>143</v>
      </c>
      <c r="J562" t="s">
        <v>26</v>
      </c>
      <c r="K562">
        <v>2021</v>
      </c>
      <c r="L562" t="s">
        <v>28</v>
      </c>
      <c r="M562" t="s">
        <v>28</v>
      </c>
      <c r="N562" s="230"/>
      <c r="AG562" t="s">
        <v>1642</v>
      </c>
      <c r="AI562">
        <v>980294794</v>
      </c>
      <c r="AK562" t="s">
        <v>1707</v>
      </c>
      <c r="AL562" s="230"/>
      <c r="AM562" s="230"/>
      <c r="AN562" s="230"/>
      <c r="AW562">
        <v>1020333386</v>
      </c>
    </row>
    <row r="563" spans="1:49" customFormat="1" ht="15" x14ac:dyDescent="0.25">
      <c r="A563">
        <v>428469</v>
      </c>
      <c r="B563" t="s">
        <v>1452</v>
      </c>
      <c r="C563" t="s">
        <v>1453</v>
      </c>
      <c r="D563" t="s">
        <v>250</v>
      </c>
      <c r="E563" t="s">
        <v>79</v>
      </c>
      <c r="F563" s="148">
        <v>30534</v>
      </c>
      <c r="G563" t="s">
        <v>28</v>
      </c>
      <c r="H563" t="s">
        <v>25</v>
      </c>
      <c r="I563" t="s">
        <v>143</v>
      </c>
      <c r="J563" t="s">
        <v>23</v>
      </c>
      <c r="K563">
        <v>2001</v>
      </c>
      <c r="L563" t="s">
        <v>28</v>
      </c>
      <c r="M563" t="s">
        <v>28</v>
      </c>
      <c r="N563" s="230"/>
      <c r="AG563" t="s">
        <v>1642</v>
      </c>
      <c r="AI563">
        <v>988728927</v>
      </c>
      <c r="AL563" s="230"/>
      <c r="AM563" s="230"/>
      <c r="AN563" s="230"/>
      <c r="AW563">
        <v>1020067417</v>
      </c>
    </row>
    <row r="564" spans="1:49" customFormat="1" ht="15" x14ac:dyDescent="0.25">
      <c r="A564">
        <v>428470</v>
      </c>
      <c r="B564" t="s">
        <v>1454</v>
      </c>
      <c r="C564" t="s">
        <v>244</v>
      </c>
      <c r="D564" t="s">
        <v>1455</v>
      </c>
      <c r="E564" t="s">
        <v>79</v>
      </c>
      <c r="F564" s="148">
        <v>32878</v>
      </c>
      <c r="I564" t="s">
        <v>143</v>
      </c>
      <c r="N564" s="230"/>
      <c r="AL564" s="230"/>
      <c r="AM564" s="230"/>
      <c r="AN564" s="230"/>
      <c r="AP564" t="s">
        <v>682</v>
      </c>
    </row>
    <row r="565" spans="1:49" customFormat="1" ht="15" x14ac:dyDescent="0.25">
      <c r="A565">
        <v>428474</v>
      </c>
      <c r="B565" t="s">
        <v>1456</v>
      </c>
      <c r="C565" t="s">
        <v>268</v>
      </c>
      <c r="D565" t="s">
        <v>304</v>
      </c>
      <c r="E565" t="s">
        <v>79</v>
      </c>
      <c r="F565" s="148">
        <v>36526</v>
      </c>
      <c r="G565" t="s">
        <v>1457</v>
      </c>
      <c r="H565" t="s">
        <v>25</v>
      </c>
      <c r="I565" t="s">
        <v>143</v>
      </c>
      <c r="J565" t="s">
        <v>23</v>
      </c>
      <c r="K565">
        <v>2018</v>
      </c>
      <c r="L565" t="s">
        <v>73</v>
      </c>
      <c r="N565" s="230"/>
      <c r="AG565" t="s">
        <v>1642</v>
      </c>
      <c r="AI565">
        <v>957439685</v>
      </c>
      <c r="AL565" s="230"/>
      <c r="AM565" s="230"/>
      <c r="AN565" s="230"/>
      <c r="AW565">
        <v>14060033086</v>
      </c>
    </row>
    <row r="566" spans="1:49" customFormat="1" ht="15" x14ac:dyDescent="0.25">
      <c r="A566">
        <v>428476</v>
      </c>
      <c r="B566" t="s">
        <v>1458</v>
      </c>
      <c r="C566" t="s">
        <v>272</v>
      </c>
      <c r="D566" t="s">
        <v>287</v>
      </c>
      <c r="E566" t="s">
        <v>79</v>
      </c>
      <c r="F566" s="148">
        <v>0</v>
      </c>
      <c r="G566" t="s">
        <v>1459</v>
      </c>
      <c r="H566" t="s">
        <v>25</v>
      </c>
      <c r="I566" t="s">
        <v>143</v>
      </c>
      <c r="J566" t="s">
        <v>23</v>
      </c>
      <c r="K566">
        <v>2022</v>
      </c>
      <c r="L566" t="s">
        <v>40</v>
      </c>
      <c r="M566" t="s">
        <v>40</v>
      </c>
      <c r="N566" s="230"/>
      <c r="AG566" t="s">
        <v>1642</v>
      </c>
      <c r="AI566">
        <v>985489390</v>
      </c>
      <c r="AL566" s="230"/>
      <c r="AM566" s="230"/>
      <c r="AN566" s="230"/>
      <c r="AW566">
        <v>3120041271</v>
      </c>
    </row>
    <row r="567" spans="1:49" customFormat="1" ht="15" x14ac:dyDescent="0.25">
      <c r="A567">
        <v>428479</v>
      </c>
      <c r="B567" t="s">
        <v>1460</v>
      </c>
      <c r="C567" t="s">
        <v>271</v>
      </c>
      <c r="D567" t="s">
        <v>507</v>
      </c>
      <c r="E567" t="s">
        <v>79</v>
      </c>
      <c r="F567" s="148">
        <v>37742</v>
      </c>
      <c r="G567" t="s">
        <v>28</v>
      </c>
      <c r="H567" t="s">
        <v>25</v>
      </c>
      <c r="I567" t="s">
        <v>143</v>
      </c>
      <c r="J567" t="s">
        <v>23</v>
      </c>
      <c r="K567">
        <v>2020</v>
      </c>
      <c r="L567" t="s">
        <v>40</v>
      </c>
      <c r="M567" t="s">
        <v>28</v>
      </c>
      <c r="N567" s="230"/>
      <c r="AG567" t="s">
        <v>1642</v>
      </c>
      <c r="AI567">
        <v>991118156</v>
      </c>
      <c r="AL567" s="230"/>
      <c r="AM567" s="230"/>
      <c r="AN567" s="230"/>
      <c r="AW567">
        <v>1010316433</v>
      </c>
    </row>
    <row r="568" spans="1:49" customFormat="1" ht="15" x14ac:dyDescent="0.25">
      <c r="A568">
        <v>428482</v>
      </c>
      <c r="B568" t="s">
        <v>1461</v>
      </c>
      <c r="C568" t="s">
        <v>589</v>
      </c>
      <c r="D568" t="s">
        <v>433</v>
      </c>
      <c r="E568" t="s">
        <v>79</v>
      </c>
      <c r="F568" s="148">
        <v>0</v>
      </c>
      <c r="I568" t="s">
        <v>143</v>
      </c>
      <c r="N568" s="230"/>
      <c r="AL568" s="230"/>
      <c r="AM568" s="230"/>
      <c r="AN568" s="230"/>
      <c r="AP568" t="s">
        <v>682</v>
      </c>
    </row>
    <row r="569" spans="1:49" customFormat="1" ht="15" x14ac:dyDescent="0.25">
      <c r="A569">
        <v>428483</v>
      </c>
      <c r="B569" t="s">
        <v>1462</v>
      </c>
      <c r="C569" t="s">
        <v>426</v>
      </c>
      <c r="D569" t="s">
        <v>1463</v>
      </c>
      <c r="E569" t="s">
        <v>79</v>
      </c>
      <c r="F569" s="148">
        <v>0</v>
      </c>
      <c r="G569" t="s">
        <v>28</v>
      </c>
      <c r="H569" t="s">
        <v>25</v>
      </c>
      <c r="I569" t="s">
        <v>143</v>
      </c>
      <c r="J569" t="s">
        <v>23</v>
      </c>
      <c r="K569">
        <v>2016</v>
      </c>
      <c r="L569" t="s">
        <v>28</v>
      </c>
      <c r="N569" s="230"/>
      <c r="AG569" t="s">
        <v>1642</v>
      </c>
      <c r="AL569" s="230"/>
      <c r="AM569" s="230"/>
      <c r="AN569" s="230"/>
    </row>
    <row r="570" spans="1:49" customFormat="1" ht="15" x14ac:dyDescent="0.25">
      <c r="A570">
        <v>428484</v>
      </c>
      <c r="B570" t="s">
        <v>1464</v>
      </c>
      <c r="C570" t="s">
        <v>256</v>
      </c>
      <c r="D570" t="s">
        <v>1465</v>
      </c>
      <c r="E570" t="s">
        <v>79</v>
      </c>
      <c r="F570" s="148">
        <v>32653</v>
      </c>
      <c r="G570" t="s">
        <v>28</v>
      </c>
      <c r="H570" t="s">
        <v>25</v>
      </c>
      <c r="I570" t="s">
        <v>143</v>
      </c>
      <c r="J570" t="s">
        <v>26</v>
      </c>
      <c r="K570">
        <v>2007</v>
      </c>
      <c r="L570" t="s">
        <v>28</v>
      </c>
      <c r="M570" t="s">
        <v>28</v>
      </c>
      <c r="N570" s="230"/>
      <c r="AG570" t="s">
        <v>1642</v>
      </c>
      <c r="AI570">
        <v>932470840</v>
      </c>
      <c r="AK570" t="s">
        <v>1725</v>
      </c>
      <c r="AL570" s="230"/>
      <c r="AM570" s="230"/>
      <c r="AN570" s="230"/>
      <c r="AW570">
        <v>1010219444</v>
      </c>
    </row>
    <row r="571" spans="1:49" customFormat="1" ht="15" x14ac:dyDescent="0.25">
      <c r="A571">
        <v>428485</v>
      </c>
      <c r="B571" t="s">
        <v>1466</v>
      </c>
      <c r="C571" t="s">
        <v>992</v>
      </c>
      <c r="D571" t="s">
        <v>1467</v>
      </c>
      <c r="E571" t="s">
        <v>79</v>
      </c>
      <c r="F571" s="148">
        <v>35819</v>
      </c>
      <c r="G571" t="s">
        <v>1468</v>
      </c>
      <c r="H571" t="s">
        <v>25</v>
      </c>
      <c r="I571" t="s">
        <v>143</v>
      </c>
      <c r="J571" t="s">
        <v>23</v>
      </c>
      <c r="K571">
        <v>2015</v>
      </c>
      <c r="L571" t="s">
        <v>75</v>
      </c>
      <c r="N571" s="230"/>
      <c r="AG571" t="s">
        <v>1642</v>
      </c>
      <c r="AI571">
        <v>935815329</v>
      </c>
      <c r="AL571" s="230"/>
      <c r="AM571" s="230"/>
      <c r="AN571" s="230"/>
      <c r="AW571">
        <v>13020023578</v>
      </c>
    </row>
    <row r="572" spans="1:49" customFormat="1" ht="15" x14ac:dyDescent="0.25">
      <c r="A572">
        <v>428488</v>
      </c>
      <c r="B572" t="s">
        <v>1469</v>
      </c>
      <c r="C572" t="s">
        <v>319</v>
      </c>
      <c r="D572" t="s">
        <v>820</v>
      </c>
      <c r="E572" t="s">
        <v>78</v>
      </c>
      <c r="F572" s="148">
        <v>37622</v>
      </c>
      <c r="G572" t="s">
        <v>246</v>
      </c>
      <c r="H572" t="s">
        <v>25</v>
      </c>
      <c r="I572" t="s">
        <v>143</v>
      </c>
      <c r="J572" t="s">
        <v>26</v>
      </c>
      <c r="K572">
        <v>2020</v>
      </c>
      <c r="L572" t="s">
        <v>70</v>
      </c>
      <c r="N572" s="230"/>
      <c r="AL572" s="230"/>
      <c r="AM572" s="230"/>
      <c r="AN572" s="230"/>
    </row>
    <row r="573" spans="1:49" customFormat="1" ht="15" x14ac:dyDescent="0.25">
      <c r="A573">
        <v>428489</v>
      </c>
      <c r="B573" t="s">
        <v>1470</v>
      </c>
      <c r="C573" t="s">
        <v>623</v>
      </c>
      <c r="D573" t="s">
        <v>308</v>
      </c>
      <c r="E573" t="s">
        <v>78</v>
      </c>
      <c r="F573" s="148">
        <v>38353</v>
      </c>
      <c r="G573" t="s">
        <v>28</v>
      </c>
      <c r="H573" t="s">
        <v>25</v>
      </c>
      <c r="I573" t="s">
        <v>143</v>
      </c>
      <c r="J573" t="s">
        <v>26</v>
      </c>
      <c r="K573">
        <v>2022</v>
      </c>
      <c r="L573" t="s">
        <v>28</v>
      </c>
      <c r="M573" t="s">
        <v>28</v>
      </c>
      <c r="N573" s="230"/>
      <c r="AI573">
        <v>934644252</v>
      </c>
      <c r="AL573" s="230"/>
      <c r="AM573" s="230"/>
      <c r="AN573" s="230"/>
      <c r="AW573">
        <v>1010716497</v>
      </c>
    </row>
    <row r="574" spans="1:49" customFormat="1" ht="15" x14ac:dyDescent="0.25">
      <c r="A574">
        <v>428495</v>
      </c>
      <c r="B574" t="s">
        <v>1471</v>
      </c>
      <c r="C574" t="s">
        <v>336</v>
      </c>
      <c r="D574" t="s">
        <v>591</v>
      </c>
      <c r="E574" t="s">
        <v>78</v>
      </c>
      <c r="F574" s="148">
        <v>38353</v>
      </c>
      <c r="I574" t="s">
        <v>143</v>
      </c>
      <c r="N574" s="230"/>
      <c r="AL574" s="230"/>
      <c r="AM574" s="230"/>
      <c r="AN574" s="230"/>
      <c r="AP574" t="s">
        <v>682</v>
      </c>
    </row>
    <row r="575" spans="1:49" customFormat="1" ht="15" x14ac:dyDescent="0.25">
      <c r="A575">
        <v>428496</v>
      </c>
      <c r="B575" t="s">
        <v>1472</v>
      </c>
      <c r="C575" t="s">
        <v>366</v>
      </c>
      <c r="D575" t="s">
        <v>787</v>
      </c>
      <c r="E575" t="s">
        <v>78</v>
      </c>
      <c r="F575" s="148">
        <v>37834</v>
      </c>
      <c r="G575" t="s">
        <v>28</v>
      </c>
      <c r="H575" t="s">
        <v>25</v>
      </c>
      <c r="I575" t="s">
        <v>143</v>
      </c>
      <c r="J575" t="s">
        <v>26</v>
      </c>
      <c r="K575">
        <v>2021</v>
      </c>
      <c r="L575" t="s">
        <v>40</v>
      </c>
      <c r="M575" t="s">
        <v>40</v>
      </c>
      <c r="N575" s="230"/>
      <c r="AG575" t="s">
        <v>1726</v>
      </c>
      <c r="AI575">
        <v>940479326</v>
      </c>
      <c r="AK575" t="s">
        <v>1658</v>
      </c>
      <c r="AL575" s="230"/>
      <c r="AM575" s="230"/>
      <c r="AN575" s="230"/>
      <c r="AW575">
        <v>3250150510</v>
      </c>
    </row>
    <row r="576" spans="1:49" customFormat="1" ht="15" x14ac:dyDescent="0.25">
      <c r="A576">
        <v>428498</v>
      </c>
      <c r="B576" t="s">
        <v>1473</v>
      </c>
      <c r="C576" t="s">
        <v>589</v>
      </c>
      <c r="D576" t="s">
        <v>1474</v>
      </c>
      <c r="E576" t="s">
        <v>79</v>
      </c>
      <c r="F576" s="148">
        <v>34374</v>
      </c>
      <c r="G576" t="s">
        <v>1475</v>
      </c>
      <c r="H576" t="s">
        <v>25</v>
      </c>
      <c r="I576" t="s">
        <v>143</v>
      </c>
      <c r="J576" t="s">
        <v>23</v>
      </c>
      <c r="K576">
        <v>2013</v>
      </c>
      <c r="L576" t="s">
        <v>57</v>
      </c>
      <c r="M576" t="s">
        <v>57</v>
      </c>
      <c r="N576" s="230"/>
      <c r="AG576" t="s">
        <v>1642</v>
      </c>
      <c r="AI576">
        <v>931470852</v>
      </c>
      <c r="AK576" t="s">
        <v>28</v>
      </c>
      <c r="AL576" s="230"/>
      <c r="AM576" s="230"/>
      <c r="AN576" s="230"/>
      <c r="AP576" t="s">
        <v>682</v>
      </c>
      <c r="AW576">
        <v>6110026634</v>
      </c>
    </row>
    <row r="577" spans="1:49" customFormat="1" ht="15" x14ac:dyDescent="0.25">
      <c r="A577">
        <v>428499</v>
      </c>
      <c r="B577" t="s">
        <v>1476</v>
      </c>
      <c r="C577" t="s">
        <v>444</v>
      </c>
      <c r="D577" t="s">
        <v>1385</v>
      </c>
      <c r="E577" t="s">
        <v>78</v>
      </c>
      <c r="F577" s="148">
        <v>37687</v>
      </c>
      <c r="I577" t="s">
        <v>143</v>
      </c>
      <c r="N577" s="230"/>
      <c r="AL577" s="230"/>
      <c r="AM577" s="230"/>
      <c r="AN577" s="230"/>
    </row>
    <row r="578" spans="1:49" customFormat="1" ht="15" x14ac:dyDescent="0.25">
      <c r="A578">
        <v>428500</v>
      </c>
      <c r="B578" t="s">
        <v>1477</v>
      </c>
      <c r="C578" t="s">
        <v>581</v>
      </c>
      <c r="D578" t="s">
        <v>1130</v>
      </c>
      <c r="E578" t="s">
        <v>79</v>
      </c>
      <c r="F578" s="148">
        <v>30689</v>
      </c>
      <c r="G578" t="s">
        <v>28</v>
      </c>
      <c r="H578" t="s">
        <v>25</v>
      </c>
      <c r="I578" t="s">
        <v>143</v>
      </c>
      <c r="J578" t="s">
        <v>26</v>
      </c>
      <c r="K578">
        <v>2001</v>
      </c>
      <c r="L578" t="s">
        <v>28</v>
      </c>
      <c r="M578" t="s">
        <v>28</v>
      </c>
      <c r="N578" s="230"/>
      <c r="AG578" t="s">
        <v>1642</v>
      </c>
      <c r="AI578">
        <v>941552553</v>
      </c>
      <c r="AL578" s="230"/>
      <c r="AM578" s="230"/>
      <c r="AN578" s="230"/>
      <c r="AP578" t="s">
        <v>682</v>
      </c>
      <c r="AW578">
        <v>1040062633</v>
      </c>
    </row>
    <row r="579" spans="1:49" customFormat="1" ht="15" x14ac:dyDescent="0.25">
      <c r="A579">
        <v>428501</v>
      </c>
      <c r="B579" t="s">
        <v>1478</v>
      </c>
      <c r="C579" t="s">
        <v>244</v>
      </c>
      <c r="D579" t="s">
        <v>496</v>
      </c>
      <c r="E579" t="s">
        <v>79</v>
      </c>
      <c r="F579" s="148">
        <v>38482</v>
      </c>
      <c r="G579" t="s">
        <v>404</v>
      </c>
      <c r="H579" t="s">
        <v>25</v>
      </c>
      <c r="I579" t="s">
        <v>143</v>
      </c>
      <c r="J579" t="s">
        <v>23</v>
      </c>
      <c r="K579">
        <v>2023</v>
      </c>
      <c r="L579" t="s">
        <v>40</v>
      </c>
      <c r="N579" s="230"/>
      <c r="AG579" t="s">
        <v>1642</v>
      </c>
      <c r="AI579">
        <v>936651459</v>
      </c>
      <c r="AL579" s="230"/>
      <c r="AM579" s="230"/>
      <c r="AN579" s="230"/>
      <c r="AP579" t="s">
        <v>682</v>
      </c>
      <c r="AW579">
        <v>14050077904</v>
      </c>
    </row>
    <row r="580" spans="1:49" customFormat="1" ht="15" x14ac:dyDescent="0.25">
      <c r="A580">
        <v>428505</v>
      </c>
      <c r="B580" t="s">
        <v>1479</v>
      </c>
      <c r="C580" t="s">
        <v>271</v>
      </c>
      <c r="D580" t="s">
        <v>940</v>
      </c>
      <c r="E580" t="s">
        <v>79</v>
      </c>
      <c r="F580" s="148">
        <v>28701</v>
      </c>
      <c r="G580" t="s">
        <v>1480</v>
      </c>
      <c r="H580" t="s">
        <v>25</v>
      </c>
      <c r="I580" t="s">
        <v>143</v>
      </c>
      <c r="J580" t="s">
        <v>26</v>
      </c>
      <c r="K580">
        <v>1996</v>
      </c>
      <c r="L580" t="s">
        <v>516</v>
      </c>
      <c r="N580" s="230"/>
      <c r="AG580" t="s">
        <v>1642</v>
      </c>
      <c r="AI580">
        <v>938739837</v>
      </c>
      <c r="AL580" s="230"/>
      <c r="AM580" s="230"/>
      <c r="AN580" s="230"/>
    </row>
    <row r="581" spans="1:49" customFormat="1" ht="15" x14ac:dyDescent="0.25">
      <c r="A581">
        <v>428507</v>
      </c>
      <c r="B581" t="s">
        <v>1481</v>
      </c>
      <c r="C581" t="s">
        <v>563</v>
      </c>
      <c r="D581" t="s">
        <v>1482</v>
      </c>
      <c r="E581" t="s">
        <v>79</v>
      </c>
      <c r="F581" s="148">
        <v>30474</v>
      </c>
      <c r="G581" t="s">
        <v>534</v>
      </c>
      <c r="H581" t="s">
        <v>25</v>
      </c>
      <c r="I581" t="s">
        <v>143</v>
      </c>
      <c r="J581" t="s">
        <v>23</v>
      </c>
      <c r="K581">
        <v>2001</v>
      </c>
      <c r="L581" t="s">
        <v>47</v>
      </c>
      <c r="N581" s="230"/>
      <c r="AG581" t="s">
        <v>1642</v>
      </c>
      <c r="AI581">
        <v>949398852</v>
      </c>
      <c r="AK581" t="s">
        <v>843</v>
      </c>
      <c r="AL581" s="230"/>
      <c r="AM581" s="230"/>
      <c r="AN581" s="230"/>
      <c r="AP581" t="s">
        <v>682</v>
      </c>
      <c r="AW581">
        <v>10160036338</v>
      </c>
    </row>
    <row r="582" spans="1:49" customFormat="1" ht="15" x14ac:dyDescent="0.25">
      <c r="A582">
        <v>428509</v>
      </c>
      <c r="B582" t="s">
        <v>1483</v>
      </c>
      <c r="C582" t="s">
        <v>284</v>
      </c>
      <c r="D582" t="s">
        <v>352</v>
      </c>
      <c r="E582" t="s">
        <v>79</v>
      </c>
      <c r="F582" s="148">
        <v>32537</v>
      </c>
      <c r="G582" t="s">
        <v>894</v>
      </c>
      <c r="H582" t="s">
        <v>25</v>
      </c>
      <c r="I582" t="s">
        <v>143</v>
      </c>
      <c r="J582" t="s">
        <v>26</v>
      </c>
      <c r="K582">
        <v>2006</v>
      </c>
      <c r="L582" t="s">
        <v>77</v>
      </c>
      <c r="M582" t="s">
        <v>57</v>
      </c>
      <c r="N582" s="230"/>
      <c r="AG582" t="s">
        <v>1642</v>
      </c>
      <c r="AI582">
        <v>997362500</v>
      </c>
      <c r="AK582" t="s">
        <v>243</v>
      </c>
      <c r="AL582" s="230"/>
      <c r="AM582" s="230"/>
      <c r="AN582" s="230"/>
      <c r="AW582">
        <v>6190015693</v>
      </c>
    </row>
    <row r="583" spans="1:49" customFormat="1" ht="15" x14ac:dyDescent="0.25">
      <c r="A583">
        <v>428511</v>
      </c>
      <c r="B583" t="s">
        <v>1484</v>
      </c>
      <c r="C583" t="s">
        <v>256</v>
      </c>
      <c r="D583" t="s">
        <v>1485</v>
      </c>
      <c r="E583" t="s">
        <v>79</v>
      </c>
      <c r="F583" s="148">
        <v>35065</v>
      </c>
      <c r="G583" t="s">
        <v>1486</v>
      </c>
      <c r="H583" t="s">
        <v>25</v>
      </c>
      <c r="I583" t="s">
        <v>143</v>
      </c>
      <c r="J583" t="s">
        <v>26</v>
      </c>
      <c r="K583">
        <v>2015</v>
      </c>
      <c r="L583" t="s">
        <v>70</v>
      </c>
      <c r="N583" s="230"/>
      <c r="AG583" t="s">
        <v>1642</v>
      </c>
      <c r="AL583" s="230"/>
      <c r="AM583" s="230"/>
      <c r="AN583" s="230"/>
    </row>
    <row r="584" spans="1:49" customFormat="1" ht="15" x14ac:dyDescent="0.25">
      <c r="A584">
        <v>428512</v>
      </c>
      <c r="B584" t="s">
        <v>1487</v>
      </c>
      <c r="C584" t="s">
        <v>271</v>
      </c>
      <c r="D584" t="s">
        <v>248</v>
      </c>
      <c r="E584" t="s">
        <v>79</v>
      </c>
      <c r="F584" s="148">
        <v>38423</v>
      </c>
      <c r="G584" t="s">
        <v>28</v>
      </c>
      <c r="H584" t="s">
        <v>25</v>
      </c>
      <c r="I584" t="s">
        <v>832</v>
      </c>
      <c r="J584" t="s">
        <v>23</v>
      </c>
      <c r="K584">
        <v>2023</v>
      </c>
      <c r="L584" t="s">
        <v>28</v>
      </c>
      <c r="M584" t="s">
        <v>50</v>
      </c>
      <c r="N584" s="230"/>
      <c r="AG584" t="s">
        <v>1642</v>
      </c>
      <c r="AL584" s="230"/>
      <c r="AM584" s="230"/>
      <c r="AN584" s="230"/>
      <c r="AW584">
        <v>5180039598</v>
      </c>
    </row>
    <row r="585" spans="1:49" customFormat="1" ht="15" x14ac:dyDescent="0.25">
      <c r="A585">
        <v>428514</v>
      </c>
      <c r="B585" t="s">
        <v>1488</v>
      </c>
      <c r="C585" t="s">
        <v>435</v>
      </c>
      <c r="D585" t="s">
        <v>1489</v>
      </c>
      <c r="E585" t="s">
        <v>79</v>
      </c>
      <c r="F585" s="148">
        <v>38169</v>
      </c>
      <c r="G585" t="s">
        <v>28</v>
      </c>
      <c r="H585" t="s">
        <v>25</v>
      </c>
      <c r="I585" t="s">
        <v>143</v>
      </c>
      <c r="J585" t="s">
        <v>26</v>
      </c>
      <c r="K585">
        <v>2022</v>
      </c>
      <c r="L585" t="s">
        <v>28</v>
      </c>
      <c r="M585" t="s">
        <v>28</v>
      </c>
      <c r="N585" s="230"/>
      <c r="AG585" t="s">
        <v>1642</v>
      </c>
      <c r="AI585">
        <v>993506220</v>
      </c>
      <c r="AL585" s="230"/>
      <c r="AM585" s="230"/>
      <c r="AN585" s="230"/>
      <c r="AW585">
        <v>1010552506</v>
      </c>
    </row>
    <row r="586" spans="1:49" customFormat="1" ht="15" x14ac:dyDescent="0.25">
      <c r="A586">
        <v>428515</v>
      </c>
      <c r="B586" t="s">
        <v>1490</v>
      </c>
      <c r="C586" t="s">
        <v>256</v>
      </c>
      <c r="D586" t="s">
        <v>287</v>
      </c>
      <c r="E586" t="s">
        <v>79</v>
      </c>
      <c r="F586" s="148">
        <v>33660</v>
      </c>
      <c r="G586" t="s">
        <v>879</v>
      </c>
      <c r="H586" t="s">
        <v>25</v>
      </c>
      <c r="I586" t="s">
        <v>143</v>
      </c>
      <c r="J586" t="s">
        <v>23</v>
      </c>
      <c r="K586">
        <v>2010</v>
      </c>
      <c r="L586" t="s">
        <v>40</v>
      </c>
      <c r="N586" s="230"/>
      <c r="AG586" t="s">
        <v>1642</v>
      </c>
      <c r="AL586" s="230"/>
      <c r="AM586" s="230"/>
      <c r="AN586" s="230"/>
      <c r="AP586" t="s">
        <v>682</v>
      </c>
    </row>
    <row r="587" spans="1:49" customFormat="1" ht="15" x14ac:dyDescent="0.25">
      <c r="A587">
        <v>428521</v>
      </c>
      <c r="B587" t="s">
        <v>1491</v>
      </c>
      <c r="C587" t="s">
        <v>277</v>
      </c>
      <c r="D587" t="s">
        <v>1184</v>
      </c>
      <c r="E587" t="s">
        <v>78</v>
      </c>
      <c r="F587" s="148">
        <v>33660</v>
      </c>
      <c r="I587" t="s">
        <v>143</v>
      </c>
      <c r="N587" s="230"/>
      <c r="AL587" s="230"/>
      <c r="AM587" s="230"/>
      <c r="AN587" s="230"/>
    </row>
    <row r="588" spans="1:49" customFormat="1" ht="15" x14ac:dyDescent="0.25">
      <c r="A588">
        <v>428523</v>
      </c>
      <c r="B588" t="s">
        <v>1492</v>
      </c>
      <c r="C588" t="s">
        <v>336</v>
      </c>
      <c r="D588" t="s">
        <v>605</v>
      </c>
      <c r="E588" t="s">
        <v>78</v>
      </c>
      <c r="F588" s="148">
        <v>37469</v>
      </c>
      <c r="G588" t="s">
        <v>919</v>
      </c>
      <c r="H588" t="s">
        <v>25</v>
      </c>
      <c r="I588" t="s">
        <v>143</v>
      </c>
      <c r="J588" t="s">
        <v>26</v>
      </c>
      <c r="K588">
        <v>2021</v>
      </c>
      <c r="L588" t="s">
        <v>28</v>
      </c>
      <c r="M588" t="s">
        <v>40</v>
      </c>
      <c r="N588" s="230"/>
      <c r="AI588">
        <v>933658451</v>
      </c>
      <c r="AL588" s="230"/>
      <c r="AM588" s="230"/>
      <c r="AN588" s="230"/>
      <c r="AP588" t="s">
        <v>682</v>
      </c>
      <c r="AW588">
        <v>3210006409</v>
      </c>
    </row>
    <row r="589" spans="1:49" customFormat="1" ht="15" x14ac:dyDescent="0.25">
      <c r="A589">
        <v>428524</v>
      </c>
      <c r="B589" t="s">
        <v>1493</v>
      </c>
      <c r="C589" t="s">
        <v>268</v>
      </c>
      <c r="D589" t="s">
        <v>1352</v>
      </c>
      <c r="E589" t="s">
        <v>78</v>
      </c>
      <c r="F589" s="148">
        <v>27514</v>
      </c>
      <c r="G589" t="s">
        <v>1494</v>
      </c>
      <c r="H589" t="s">
        <v>25</v>
      </c>
      <c r="I589" t="s">
        <v>143</v>
      </c>
      <c r="J589" t="s">
        <v>23</v>
      </c>
      <c r="K589">
        <v>1994</v>
      </c>
      <c r="L589" t="s">
        <v>70</v>
      </c>
      <c r="N589" s="230"/>
      <c r="AI589">
        <v>930076108</v>
      </c>
      <c r="AL589" s="230"/>
      <c r="AM589" s="230"/>
      <c r="AN589" s="230"/>
      <c r="AP589" t="s">
        <v>682</v>
      </c>
      <c r="AW589">
        <v>10010042164</v>
      </c>
    </row>
    <row r="590" spans="1:49" customFormat="1" ht="15" x14ac:dyDescent="0.25">
      <c r="A590">
        <v>428525</v>
      </c>
      <c r="B590" t="s">
        <v>1495</v>
      </c>
      <c r="C590" t="s">
        <v>256</v>
      </c>
      <c r="D590" t="s">
        <v>631</v>
      </c>
      <c r="E590" t="s">
        <v>78</v>
      </c>
      <c r="F590" s="148">
        <v>30682</v>
      </c>
      <c r="G590" t="s">
        <v>1496</v>
      </c>
      <c r="H590" t="s">
        <v>25</v>
      </c>
      <c r="I590" t="s">
        <v>143</v>
      </c>
      <c r="J590" t="s">
        <v>23</v>
      </c>
      <c r="K590">
        <v>2002</v>
      </c>
      <c r="L590" t="s">
        <v>28</v>
      </c>
      <c r="M590" t="s">
        <v>60</v>
      </c>
      <c r="N590" s="230"/>
      <c r="O590">
        <v>716</v>
      </c>
      <c r="P590" s="148">
        <v>45722</v>
      </c>
      <c r="Q590">
        <v>150000</v>
      </c>
      <c r="AI590">
        <v>939747765</v>
      </c>
      <c r="AL590" s="230"/>
      <c r="AM590" s="230"/>
      <c r="AN590" s="230"/>
      <c r="AW590">
        <v>7130007954</v>
      </c>
    </row>
    <row r="591" spans="1:49" customFormat="1" ht="15" x14ac:dyDescent="0.25">
      <c r="A591">
        <v>428527</v>
      </c>
      <c r="B591" t="s">
        <v>1497</v>
      </c>
      <c r="C591" t="s">
        <v>398</v>
      </c>
      <c r="D591" t="s">
        <v>468</v>
      </c>
      <c r="E591" t="s">
        <v>78</v>
      </c>
      <c r="F591" s="148">
        <v>0</v>
      </c>
      <c r="H591" t="s">
        <v>25</v>
      </c>
      <c r="I591" t="s">
        <v>143</v>
      </c>
      <c r="J591" t="s">
        <v>26</v>
      </c>
      <c r="K591">
        <v>2020</v>
      </c>
      <c r="L591" t="s">
        <v>28</v>
      </c>
      <c r="M591" t="s">
        <v>28</v>
      </c>
      <c r="N591" s="230"/>
      <c r="AI591">
        <v>993411212</v>
      </c>
      <c r="AL591" s="230"/>
      <c r="AM591" s="230"/>
      <c r="AN591" s="230"/>
      <c r="AW591">
        <v>1030300381</v>
      </c>
    </row>
    <row r="592" spans="1:49" customFormat="1" ht="15" x14ac:dyDescent="0.25">
      <c r="A592">
        <v>428528</v>
      </c>
      <c r="B592" t="s">
        <v>1498</v>
      </c>
      <c r="C592" t="s">
        <v>1499</v>
      </c>
      <c r="D592" t="s">
        <v>287</v>
      </c>
      <c r="E592" t="s">
        <v>78</v>
      </c>
      <c r="F592" s="148">
        <v>35834</v>
      </c>
      <c r="I592" t="s">
        <v>143</v>
      </c>
      <c r="N592" s="230"/>
      <c r="AL592" s="230"/>
      <c r="AM592" s="230"/>
      <c r="AN592" s="230"/>
    </row>
    <row r="593" spans="1:49" customFormat="1" ht="15" x14ac:dyDescent="0.25">
      <c r="A593">
        <v>428529</v>
      </c>
      <c r="B593" t="s">
        <v>1500</v>
      </c>
      <c r="C593" t="s">
        <v>457</v>
      </c>
      <c r="D593" t="s">
        <v>576</v>
      </c>
      <c r="E593" t="s">
        <v>78</v>
      </c>
      <c r="F593" s="148">
        <v>37622</v>
      </c>
      <c r="G593" t="s">
        <v>47</v>
      </c>
      <c r="H593" t="s">
        <v>25</v>
      </c>
      <c r="I593" t="s">
        <v>143</v>
      </c>
      <c r="J593" t="s">
        <v>26</v>
      </c>
      <c r="K593">
        <v>2021</v>
      </c>
      <c r="L593" t="s">
        <v>47</v>
      </c>
      <c r="M593" t="s">
        <v>47</v>
      </c>
      <c r="N593" s="230"/>
      <c r="AG593" t="s">
        <v>1727</v>
      </c>
      <c r="AI593">
        <v>968477923</v>
      </c>
      <c r="AK593" t="s">
        <v>1728</v>
      </c>
      <c r="AL593" s="230"/>
      <c r="AM593" s="230"/>
      <c r="AN593" s="230"/>
      <c r="AW593">
        <v>4010288380</v>
      </c>
    </row>
    <row r="594" spans="1:49" customFormat="1" ht="15" x14ac:dyDescent="0.25">
      <c r="A594">
        <v>428531</v>
      </c>
      <c r="B594" t="s">
        <v>1501</v>
      </c>
      <c r="C594" t="s">
        <v>244</v>
      </c>
      <c r="D594" t="s">
        <v>495</v>
      </c>
      <c r="E594" t="s">
        <v>78</v>
      </c>
      <c r="F594" s="148">
        <v>30682</v>
      </c>
      <c r="I594" t="s">
        <v>143</v>
      </c>
      <c r="N594" s="230"/>
      <c r="AL594" s="230"/>
      <c r="AM594" s="230"/>
      <c r="AN594" s="230"/>
    </row>
    <row r="595" spans="1:49" customFormat="1" ht="15" x14ac:dyDescent="0.25">
      <c r="A595">
        <v>428532</v>
      </c>
      <c r="B595" t="s">
        <v>1502</v>
      </c>
      <c r="C595" t="s">
        <v>491</v>
      </c>
      <c r="D595" t="s">
        <v>881</v>
      </c>
      <c r="E595" t="s">
        <v>78</v>
      </c>
      <c r="F595" s="148">
        <v>37987</v>
      </c>
      <c r="G595" t="s">
        <v>28</v>
      </c>
      <c r="H595" t="s">
        <v>25</v>
      </c>
      <c r="I595" t="s">
        <v>143</v>
      </c>
      <c r="M595" t="s">
        <v>28</v>
      </c>
      <c r="N595" s="230"/>
      <c r="AI595">
        <v>983065773</v>
      </c>
      <c r="AL595" s="230"/>
      <c r="AM595" s="230"/>
      <c r="AN595" s="230"/>
      <c r="AW595">
        <v>1010714848</v>
      </c>
    </row>
    <row r="596" spans="1:49" customFormat="1" ht="15" x14ac:dyDescent="0.25">
      <c r="A596">
        <v>428537</v>
      </c>
      <c r="B596" t="s">
        <v>1503</v>
      </c>
      <c r="C596" t="s">
        <v>323</v>
      </c>
      <c r="D596" t="s">
        <v>287</v>
      </c>
      <c r="E596" t="s">
        <v>79</v>
      </c>
      <c r="F596" s="148">
        <v>44868</v>
      </c>
      <c r="I596" t="s">
        <v>143</v>
      </c>
      <c r="N596" s="230"/>
      <c r="AL596" s="230"/>
      <c r="AM596" s="230"/>
      <c r="AN596" s="230"/>
    </row>
    <row r="597" spans="1:49" customFormat="1" ht="15" x14ac:dyDescent="0.25">
      <c r="A597">
        <v>428540</v>
      </c>
      <c r="B597" t="s">
        <v>1504</v>
      </c>
      <c r="C597" t="s">
        <v>256</v>
      </c>
      <c r="D597" t="s">
        <v>259</v>
      </c>
      <c r="E597" t="s">
        <v>79</v>
      </c>
      <c r="F597" s="148">
        <v>0</v>
      </c>
      <c r="I597" t="s">
        <v>143</v>
      </c>
      <c r="N597" s="230"/>
      <c r="AL597" s="230"/>
      <c r="AM597" s="230"/>
      <c r="AN597" s="230"/>
    </row>
    <row r="598" spans="1:49" customFormat="1" ht="15" x14ac:dyDescent="0.25">
      <c r="A598">
        <v>428541</v>
      </c>
      <c r="B598" t="s">
        <v>1505</v>
      </c>
      <c r="C598" t="s">
        <v>566</v>
      </c>
      <c r="D598" t="s">
        <v>476</v>
      </c>
      <c r="E598" t="s">
        <v>78</v>
      </c>
      <c r="F598" s="148">
        <v>31996</v>
      </c>
      <c r="G598" t="s">
        <v>28</v>
      </c>
      <c r="H598" t="s">
        <v>25</v>
      </c>
      <c r="I598" t="s">
        <v>143</v>
      </c>
      <c r="J598" t="s">
        <v>26</v>
      </c>
      <c r="K598">
        <v>2006</v>
      </c>
      <c r="L598" t="s">
        <v>28</v>
      </c>
      <c r="N598" s="230"/>
      <c r="AL598" s="230"/>
      <c r="AM598" s="230"/>
      <c r="AN598" s="230"/>
    </row>
    <row r="599" spans="1:49" customFormat="1" ht="15" x14ac:dyDescent="0.25">
      <c r="A599">
        <v>428542</v>
      </c>
      <c r="B599" t="s">
        <v>1506</v>
      </c>
      <c r="C599" t="s">
        <v>1507</v>
      </c>
      <c r="D599" t="s">
        <v>773</v>
      </c>
      <c r="E599" t="s">
        <v>78</v>
      </c>
      <c r="F599" s="148">
        <v>37987</v>
      </c>
      <c r="I599" t="s">
        <v>143</v>
      </c>
      <c r="N599" s="230"/>
      <c r="AL599" s="230"/>
      <c r="AM599" s="230"/>
      <c r="AN599" s="230"/>
      <c r="AP599" t="s">
        <v>682</v>
      </c>
    </row>
    <row r="600" spans="1:49" customFormat="1" ht="15" x14ac:dyDescent="0.25">
      <c r="A600">
        <v>428543</v>
      </c>
      <c r="B600" t="s">
        <v>1508</v>
      </c>
      <c r="C600" t="s">
        <v>644</v>
      </c>
      <c r="D600" t="s">
        <v>318</v>
      </c>
      <c r="E600" t="s">
        <v>78</v>
      </c>
      <c r="F600" s="148">
        <v>33089</v>
      </c>
      <c r="G600" t="s">
        <v>432</v>
      </c>
      <c r="H600" t="s">
        <v>25</v>
      </c>
      <c r="I600" t="s">
        <v>143</v>
      </c>
      <c r="J600" t="s">
        <v>23</v>
      </c>
      <c r="K600">
        <v>2009</v>
      </c>
      <c r="L600" t="s">
        <v>40</v>
      </c>
      <c r="M600" t="s">
        <v>40</v>
      </c>
      <c r="N600" s="230"/>
      <c r="AL600" s="230"/>
      <c r="AM600" s="230"/>
      <c r="AN600" s="230"/>
      <c r="AP600" t="s">
        <v>682</v>
      </c>
      <c r="AW600">
        <v>3280067247</v>
      </c>
    </row>
    <row r="601" spans="1:49" customFormat="1" ht="15" x14ac:dyDescent="0.25">
      <c r="A601">
        <v>428546</v>
      </c>
      <c r="B601" t="s">
        <v>1509</v>
      </c>
      <c r="C601" t="s">
        <v>1510</v>
      </c>
      <c r="D601" t="s">
        <v>788</v>
      </c>
      <c r="E601" t="s">
        <v>79</v>
      </c>
      <c r="F601" s="148">
        <v>36867</v>
      </c>
      <c r="G601" t="s">
        <v>1511</v>
      </c>
      <c r="H601" t="s">
        <v>25</v>
      </c>
      <c r="I601" t="s">
        <v>143</v>
      </c>
      <c r="J601" t="s">
        <v>26</v>
      </c>
      <c r="K601">
        <v>2018</v>
      </c>
      <c r="L601" t="s">
        <v>28</v>
      </c>
      <c r="N601" s="230"/>
      <c r="AG601" t="s">
        <v>1642</v>
      </c>
      <c r="AL601" s="230"/>
      <c r="AM601" s="230"/>
      <c r="AN601" s="230"/>
    </row>
    <row r="602" spans="1:49" customFormat="1" ht="15" x14ac:dyDescent="0.25">
      <c r="A602">
        <v>428548</v>
      </c>
      <c r="B602" t="s">
        <v>1512</v>
      </c>
      <c r="C602" t="s">
        <v>256</v>
      </c>
      <c r="D602" t="s">
        <v>270</v>
      </c>
      <c r="E602" t="s">
        <v>78</v>
      </c>
      <c r="F602" s="148">
        <v>34534</v>
      </c>
      <c r="G602" t="s">
        <v>796</v>
      </c>
      <c r="H602" t="s">
        <v>25</v>
      </c>
      <c r="I602" t="s">
        <v>143</v>
      </c>
      <c r="J602" t="s">
        <v>26</v>
      </c>
      <c r="K602">
        <v>2013</v>
      </c>
      <c r="L602" t="s">
        <v>40</v>
      </c>
      <c r="M602" t="s">
        <v>40</v>
      </c>
      <c r="N602" s="230"/>
      <c r="AG602" t="s">
        <v>590</v>
      </c>
      <c r="AI602">
        <v>999206188</v>
      </c>
      <c r="AK602" t="s">
        <v>590</v>
      </c>
      <c r="AL602" s="230"/>
      <c r="AM602" s="230"/>
      <c r="AN602" s="230"/>
      <c r="AP602" t="s">
        <v>682</v>
      </c>
      <c r="AW602">
        <v>3300075462</v>
      </c>
    </row>
    <row r="603" spans="1:49" customFormat="1" ht="15" x14ac:dyDescent="0.25">
      <c r="A603">
        <v>428551</v>
      </c>
      <c r="B603" t="s">
        <v>1514</v>
      </c>
      <c r="C603" t="s">
        <v>271</v>
      </c>
      <c r="D603" t="s">
        <v>342</v>
      </c>
      <c r="E603" t="s">
        <v>78</v>
      </c>
      <c r="F603" s="148">
        <v>37987</v>
      </c>
      <c r="G603" t="s">
        <v>28</v>
      </c>
      <c r="H603" t="s">
        <v>25</v>
      </c>
      <c r="I603" t="s">
        <v>143</v>
      </c>
      <c r="J603" t="s">
        <v>26</v>
      </c>
      <c r="K603">
        <v>2021</v>
      </c>
      <c r="L603" t="s">
        <v>40</v>
      </c>
      <c r="M603" t="s">
        <v>28</v>
      </c>
      <c r="N603" s="230"/>
      <c r="AG603" t="s">
        <v>1641</v>
      </c>
      <c r="AI603">
        <v>934915901</v>
      </c>
      <c r="AK603" t="s">
        <v>1729</v>
      </c>
      <c r="AL603" s="230"/>
      <c r="AM603" s="230"/>
      <c r="AN603" s="230"/>
      <c r="AW603">
        <v>1040312717</v>
      </c>
    </row>
    <row r="604" spans="1:49" customFormat="1" ht="15" x14ac:dyDescent="0.25">
      <c r="A604">
        <v>428552</v>
      </c>
      <c r="B604" t="s">
        <v>1515</v>
      </c>
      <c r="C604" t="s">
        <v>256</v>
      </c>
      <c r="D604" t="s">
        <v>275</v>
      </c>
      <c r="E604" t="s">
        <v>78</v>
      </c>
      <c r="F604" s="148">
        <v>32653</v>
      </c>
      <c r="G604" t="s">
        <v>1730</v>
      </c>
      <c r="H604" t="s">
        <v>25</v>
      </c>
      <c r="I604" t="s">
        <v>143</v>
      </c>
      <c r="J604" t="s">
        <v>23</v>
      </c>
      <c r="K604">
        <v>2008</v>
      </c>
      <c r="L604" t="s">
        <v>57</v>
      </c>
      <c r="M604" t="s">
        <v>57</v>
      </c>
      <c r="N604" s="230"/>
      <c r="AI604">
        <v>962128457</v>
      </c>
      <c r="AK604" t="s">
        <v>1731</v>
      </c>
      <c r="AL604" s="230"/>
      <c r="AM604" s="230"/>
      <c r="AN604" s="230"/>
      <c r="AP604" t="s">
        <v>682</v>
      </c>
      <c r="AW604">
        <v>6100065315</v>
      </c>
    </row>
    <row r="605" spans="1:49" customFormat="1" ht="15" x14ac:dyDescent="0.25">
      <c r="A605">
        <v>428555</v>
      </c>
      <c r="B605" t="s">
        <v>1516</v>
      </c>
      <c r="C605" t="s">
        <v>1517</v>
      </c>
      <c r="D605" t="s">
        <v>356</v>
      </c>
      <c r="E605" t="s">
        <v>78</v>
      </c>
      <c r="F605" s="148">
        <v>37257</v>
      </c>
      <c r="G605" t="s">
        <v>385</v>
      </c>
      <c r="H605" t="s">
        <v>25</v>
      </c>
      <c r="I605" t="s">
        <v>143</v>
      </c>
      <c r="J605" t="s">
        <v>26</v>
      </c>
      <c r="K605">
        <v>2021</v>
      </c>
      <c r="L605" t="s">
        <v>40</v>
      </c>
      <c r="M605" t="s">
        <v>40</v>
      </c>
      <c r="N605" s="230"/>
      <c r="AI605">
        <v>936923111</v>
      </c>
      <c r="AL605" s="230"/>
      <c r="AM605" s="230"/>
      <c r="AN605" s="230"/>
      <c r="AP605" t="s">
        <v>682</v>
      </c>
      <c r="AW605">
        <v>3250062708</v>
      </c>
    </row>
    <row r="606" spans="1:49" customFormat="1" ht="15" x14ac:dyDescent="0.25">
      <c r="A606">
        <v>428556</v>
      </c>
      <c r="B606" t="s">
        <v>1518</v>
      </c>
      <c r="C606" t="s">
        <v>475</v>
      </c>
      <c r="D606" t="s">
        <v>1228</v>
      </c>
      <c r="E606" t="s">
        <v>78</v>
      </c>
      <c r="F606" s="148">
        <v>31585</v>
      </c>
      <c r="G606" t="s">
        <v>28</v>
      </c>
      <c r="H606" t="s">
        <v>25</v>
      </c>
      <c r="I606" t="s">
        <v>832</v>
      </c>
      <c r="J606" t="s">
        <v>26</v>
      </c>
      <c r="K606">
        <v>2005</v>
      </c>
      <c r="L606" t="s">
        <v>28</v>
      </c>
      <c r="M606" t="s">
        <v>57</v>
      </c>
      <c r="N606" s="230"/>
      <c r="AI606">
        <v>930254394</v>
      </c>
      <c r="AK606" t="s">
        <v>1698</v>
      </c>
      <c r="AL606" s="230"/>
      <c r="AM606" s="230"/>
      <c r="AN606" s="230"/>
      <c r="AW606">
        <v>6100006295</v>
      </c>
    </row>
    <row r="607" spans="1:49" customFormat="1" ht="15" x14ac:dyDescent="0.25">
      <c r="A607">
        <v>428557</v>
      </c>
      <c r="B607" t="s">
        <v>1334</v>
      </c>
      <c r="C607" t="s">
        <v>467</v>
      </c>
      <c r="D607" t="s">
        <v>297</v>
      </c>
      <c r="E607" t="s">
        <v>78</v>
      </c>
      <c r="F607" s="148">
        <v>37987</v>
      </c>
      <c r="I607" t="s">
        <v>143</v>
      </c>
      <c r="N607" s="230"/>
      <c r="AL607" s="230"/>
      <c r="AM607" s="230"/>
      <c r="AN607" s="230"/>
    </row>
    <row r="608" spans="1:49" customFormat="1" ht="15" x14ac:dyDescent="0.25">
      <c r="A608">
        <v>428558</v>
      </c>
      <c r="B608" t="s">
        <v>1519</v>
      </c>
      <c r="C608" t="s">
        <v>321</v>
      </c>
      <c r="D608" t="s">
        <v>318</v>
      </c>
      <c r="E608" t="s">
        <v>78</v>
      </c>
      <c r="F608" s="148">
        <v>37712</v>
      </c>
      <c r="G608" t="s">
        <v>28</v>
      </c>
      <c r="H608" t="s">
        <v>25</v>
      </c>
      <c r="I608" t="s">
        <v>143</v>
      </c>
      <c r="J608" t="s">
        <v>26</v>
      </c>
      <c r="K608">
        <v>2022</v>
      </c>
      <c r="L608" t="s">
        <v>28</v>
      </c>
      <c r="N608" s="230"/>
      <c r="AI608">
        <v>931699396</v>
      </c>
      <c r="AK608" t="s">
        <v>28</v>
      </c>
      <c r="AL608" s="230"/>
      <c r="AM608" s="230"/>
      <c r="AN608" s="230"/>
    </row>
    <row r="609" spans="1:49" customFormat="1" ht="15" x14ac:dyDescent="0.25">
      <c r="A609">
        <v>428559</v>
      </c>
      <c r="B609" t="s">
        <v>1520</v>
      </c>
      <c r="C609" t="s">
        <v>300</v>
      </c>
      <c r="D609" t="s">
        <v>1521</v>
      </c>
      <c r="E609" t="s">
        <v>78</v>
      </c>
      <c r="F609" s="148">
        <v>33970</v>
      </c>
      <c r="I609" t="s">
        <v>143</v>
      </c>
      <c r="N609" s="230"/>
      <c r="AL609" s="230"/>
      <c r="AM609" s="230"/>
      <c r="AN609" s="230"/>
      <c r="AP609" t="s">
        <v>682</v>
      </c>
    </row>
    <row r="610" spans="1:49" customFormat="1" ht="15" x14ac:dyDescent="0.25">
      <c r="A610">
        <v>428560</v>
      </c>
      <c r="B610" t="s">
        <v>1522</v>
      </c>
      <c r="C610" t="s">
        <v>1523</v>
      </c>
      <c r="D610" t="s">
        <v>1524</v>
      </c>
      <c r="E610" t="s">
        <v>79</v>
      </c>
      <c r="F610" s="148">
        <v>31513</v>
      </c>
      <c r="G610" t="s">
        <v>28</v>
      </c>
      <c r="H610" t="s">
        <v>25</v>
      </c>
      <c r="I610" t="s">
        <v>143</v>
      </c>
      <c r="J610" t="s">
        <v>26</v>
      </c>
      <c r="K610">
        <v>2004</v>
      </c>
      <c r="L610" t="s">
        <v>28</v>
      </c>
      <c r="M610" t="s">
        <v>28</v>
      </c>
      <c r="N610" s="230"/>
      <c r="AG610" t="s">
        <v>1642</v>
      </c>
      <c r="AI610">
        <v>982470640</v>
      </c>
      <c r="AL610" s="230"/>
      <c r="AM610" s="230"/>
      <c r="AN610" s="230"/>
      <c r="AW610">
        <v>1020108990</v>
      </c>
    </row>
    <row r="611" spans="1:49" customFormat="1" ht="15" x14ac:dyDescent="0.25">
      <c r="A611">
        <v>428564</v>
      </c>
      <c r="B611" t="s">
        <v>1525</v>
      </c>
      <c r="C611" t="s">
        <v>563</v>
      </c>
      <c r="D611" t="s">
        <v>242</v>
      </c>
      <c r="E611" t="s">
        <v>79</v>
      </c>
      <c r="F611" s="148">
        <v>31757</v>
      </c>
      <c r="G611" t="s">
        <v>28</v>
      </c>
      <c r="H611" t="s">
        <v>25</v>
      </c>
      <c r="I611" t="s">
        <v>143</v>
      </c>
      <c r="J611" t="s">
        <v>23</v>
      </c>
      <c r="K611">
        <v>2004</v>
      </c>
      <c r="L611" t="s">
        <v>28</v>
      </c>
      <c r="N611" s="230"/>
      <c r="AG611" t="s">
        <v>1642</v>
      </c>
      <c r="AI611">
        <v>939779556</v>
      </c>
      <c r="AL611" s="230"/>
      <c r="AM611" s="230"/>
      <c r="AN611" s="230"/>
      <c r="AW611">
        <v>10090021942</v>
      </c>
    </row>
    <row r="612" spans="1:49" customFormat="1" ht="15" x14ac:dyDescent="0.25">
      <c r="A612">
        <v>428569</v>
      </c>
      <c r="B612" t="s">
        <v>1526</v>
      </c>
      <c r="C612" t="s">
        <v>863</v>
      </c>
      <c r="D612" t="s">
        <v>1527</v>
      </c>
      <c r="E612" t="s">
        <v>79</v>
      </c>
      <c r="F612" s="148">
        <v>36027</v>
      </c>
      <c r="G612" t="s">
        <v>1528</v>
      </c>
      <c r="H612" t="s">
        <v>25</v>
      </c>
      <c r="I612" t="s">
        <v>832</v>
      </c>
      <c r="J612" t="s">
        <v>23</v>
      </c>
      <c r="K612">
        <v>2017</v>
      </c>
      <c r="L612" t="s">
        <v>40</v>
      </c>
      <c r="M612" t="s">
        <v>60</v>
      </c>
      <c r="N612" s="230"/>
      <c r="AG612" t="s">
        <v>1642</v>
      </c>
      <c r="AI612">
        <v>935889610</v>
      </c>
      <c r="AL612" s="230"/>
      <c r="AM612" s="230"/>
      <c r="AN612" s="230"/>
      <c r="AP612" t="s">
        <v>682</v>
      </c>
      <c r="AW612">
        <v>7220062892</v>
      </c>
    </row>
    <row r="613" spans="1:49" customFormat="1" ht="15" x14ac:dyDescent="0.25">
      <c r="A613">
        <v>428570</v>
      </c>
      <c r="B613" t="s">
        <v>1529</v>
      </c>
      <c r="C613" t="s">
        <v>355</v>
      </c>
      <c r="D613" t="s">
        <v>318</v>
      </c>
      <c r="E613" t="s">
        <v>79</v>
      </c>
      <c r="F613" s="148">
        <v>31757</v>
      </c>
      <c r="I613" t="s">
        <v>143</v>
      </c>
      <c r="N613" s="230"/>
      <c r="AL613" s="230"/>
      <c r="AM613" s="230"/>
      <c r="AN613" s="230"/>
      <c r="AP613" t="s">
        <v>682</v>
      </c>
    </row>
    <row r="614" spans="1:49" customFormat="1" ht="15" x14ac:dyDescent="0.25">
      <c r="A614">
        <v>428571</v>
      </c>
      <c r="B614" t="s">
        <v>1530</v>
      </c>
      <c r="C614" t="s">
        <v>754</v>
      </c>
      <c r="D614" t="s">
        <v>431</v>
      </c>
      <c r="E614" t="s">
        <v>78</v>
      </c>
      <c r="F614" s="148">
        <v>0</v>
      </c>
      <c r="I614" t="s">
        <v>143</v>
      </c>
      <c r="N614" s="230"/>
      <c r="AL614" s="230"/>
      <c r="AM614" s="230"/>
      <c r="AN614" s="230"/>
    </row>
    <row r="615" spans="1:49" customFormat="1" ht="15" x14ac:dyDescent="0.25">
      <c r="A615">
        <v>428572</v>
      </c>
      <c r="B615" t="s">
        <v>1531</v>
      </c>
      <c r="C615" t="s">
        <v>463</v>
      </c>
      <c r="D615" t="s">
        <v>1532</v>
      </c>
      <c r="E615" t="s">
        <v>79</v>
      </c>
      <c r="F615" s="148">
        <v>0</v>
      </c>
      <c r="G615" t="s">
        <v>28</v>
      </c>
      <c r="H615" t="s">
        <v>25</v>
      </c>
      <c r="I615" t="s">
        <v>143</v>
      </c>
      <c r="J615" t="s">
        <v>23</v>
      </c>
      <c r="K615">
        <v>2010</v>
      </c>
      <c r="L615" t="s">
        <v>28</v>
      </c>
      <c r="M615" t="s">
        <v>28</v>
      </c>
      <c r="N615" s="230"/>
      <c r="AG615" t="s">
        <v>1642</v>
      </c>
      <c r="AI615">
        <v>933423913</v>
      </c>
      <c r="AL615" s="230"/>
      <c r="AM615" s="230"/>
      <c r="AN615" s="230"/>
      <c r="AP615" t="s">
        <v>682</v>
      </c>
      <c r="AW615">
        <v>1040336983</v>
      </c>
    </row>
    <row r="616" spans="1:49" customFormat="1" ht="15" x14ac:dyDescent="0.25">
      <c r="A616">
        <v>428576</v>
      </c>
      <c r="B616" t="s">
        <v>1533</v>
      </c>
      <c r="C616" t="s">
        <v>770</v>
      </c>
      <c r="D616" t="s">
        <v>282</v>
      </c>
      <c r="E616" t="s">
        <v>79</v>
      </c>
      <c r="F616" s="148">
        <v>37798</v>
      </c>
      <c r="I616" t="s">
        <v>143</v>
      </c>
      <c r="N616" s="230"/>
      <c r="AL616" s="230"/>
      <c r="AM616" s="230"/>
      <c r="AN616" s="230"/>
    </row>
    <row r="617" spans="1:49" customFormat="1" ht="15" x14ac:dyDescent="0.25">
      <c r="A617">
        <v>428578</v>
      </c>
      <c r="B617" t="s">
        <v>1534</v>
      </c>
      <c r="C617" t="s">
        <v>289</v>
      </c>
      <c r="D617" t="s">
        <v>625</v>
      </c>
      <c r="E617" t="s">
        <v>79</v>
      </c>
      <c r="F617" s="148">
        <v>30103</v>
      </c>
      <c r="G617" t="s">
        <v>1535</v>
      </c>
      <c r="H617" t="s">
        <v>25</v>
      </c>
      <c r="I617" t="s">
        <v>143</v>
      </c>
      <c r="J617" t="s">
        <v>23</v>
      </c>
      <c r="K617">
        <v>2002</v>
      </c>
      <c r="L617" t="s">
        <v>40</v>
      </c>
      <c r="M617" t="s">
        <v>40</v>
      </c>
      <c r="N617" s="230"/>
      <c r="AG617" t="s">
        <v>1642</v>
      </c>
      <c r="AI617">
        <v>955395775</v>
      </c>
      <c r="AL617" s="230"/>
      <c r="AM617" s="230"/>
      <c r="AN617" s="230"/>
      <c r="AW617">
        <v>3170011662</v>
      </c>
    </row>
    <row r="618" spans="1:49" customFormat="1" ht="15" x14ac:dyDescent="0.25">
      <c r="A618">
        <v>428579</v>
      </c>
      <c r="B618" t="s">
        <v>1536</v>
      </c>
      <c r="C618" t="s">
        <v>332</v>
      </c>
      <c r="D618" t="s">
        <v>430</v>
      </c>
      <c r="E618" t="s">
        <v>79</v>
      </c>
      <c r="F618" s="148">
        <v>37987</v>
      </c>
      <c r="G618" t="s">
        <v>28</v>
      </c>
      <c r="H618" t="s">
        <v>38</v>
      </c>
      <c r="I618" t="s">
        <v>143</v>
      </c>
      <c r="J618" t="s">
        <v>26</v>
      </c>
      <c r="K618">
        <v>2021</v>
      </c>
      <c r="L618" t="s">
        <v>40</v>
      </c>
      <c r="M618" t="s">
        <v>657</v>
      </c>
      <c r="N618" s="230"/>
      <c r="AG618" t="s">
        <v>1642</v>
      </c>
      <c r="AI618">
        <v>968973156</v>
      </c>
      <c r="AK618" t="s">
        <v>386</v>
      </c>
      <c r="AL618" s="230"/>
      <c r="AM618" s="230"/>
      <c r="AN618" s="230"/>
      <c r="AW618">
        <v>90010278340</v>
      </c>
    </row>
    <row r="619" spans="1:49" customFormat="1" ht="15" x14ac:dyDescent="0.25">
      <c r="A619">
        <v>428581</v>
      </c>
      <c r="B619" t="s">
        <v>1537</v>
      </c>
      <c r="C619" t="s">
        <v>467</v>
      </c>
      <c r="D619" t="s">
        <v>310</v>
      </c>
      <c r="E619" t="s">
        <v>79</v>
      </c>
      <c r="F619" s="148">
        <v>38437</v>
      </c>
      <c r="G619" t="s">
        <v>393</v>
      </c>
      <c r="H619" t="s">
        <v>25</v>
      </c>
      <c r="I619" t="s">
        <v>832</v>
      </c>
      <c r="J619" t="s">
        <v>23</v>
      </c>
      <c r="K619">
        <v>2023</v>
      </c>
      <c r="L619" t="s">
        <v>40</v>
      </c>
      <c r="M619" t="s">
        <v>40</v>
      </c>
      <c r="N619" s="230"/>
      <c r="AG619" t="s">
        <v>1642</v>
      </c>
      <c r="AI619">
        <v>992453501</v>
      </c>
      <c r="AL619" s="230"/>
      <c r="AM619" s="230"/>
      <c r="AN619" s="230"/>
      <c r="AW619">
        <v>3350027149</v>
      </c>
    </row>
    <row r="620" spans="1:49" customFormat="1" ht="15" x14ac:dyDescent="0.25">
      <c r="A620">
        <v>428582</v>
      </c>
      <c r="B620" t="s">
        <v>1538</v>
      </c>
      <c r="C620" t="s">
        <v>256</v>
      </c>
      <c r="D620" t="s">
        <v>306</v>
      </c>
      <c r="E620" t="s">
        <v>78</v>
      </c>
      <c r="F620" s="148">
        <v>24855</v>
      </c>
      <c r="G620" t="s">
        <v>28</v>
      </c>
      <c r="H620" t="s">
        <v>25</v>
      </c>
      <c r="I620" t="s">
        <v>143</v>
      </c>
      <c r="J620" t="s">
        <v>26</v>
      </c>
      <c r="K620">
        <v>1978</v>
      </c>
      <c r="L620" t="s">
        <v>28</v>
      </c>
      <c r="M620" t="s">
        <v>28</v>
      </c>
      <c r="N620" s="230"/>
      <c r="AL620" s="230"/>
      <c r="AM620" s="230"/>
      <c r="AN620" s="230"/>
      <c r="AW620">
        <v>1020154672</v>
      </c>
    </row>
    <row r="621" spans="1:49" customFormat="1" ht="15" x14ac:dyDescent="0.25">
      <c r="A621">
        <v>428584</v>
      </c>
      <c r="B621" t="s">
        <v>1539</v>
      </c>
      <c r="C621" t="s">
        <v>328</v>
      </c>
      <c r="D621" t="s">
        <v>810</v>
      </c>
      <c r="E621" t="s">
        <v>79</v>
      </c>
      <c r="F621" s="148">
        <v>33449</v>
      </c>
      <c r="G621" t="s">
        <v>28</v>
      </c>
      <c r="H621" t="s">
        <v>25</v>
      </c>
      <c r="I621" t="s">
        <v>143</v>
      </c>
      <c r="J621" t="s">
        <v>26</v>
      </c>
      <c r="K621">
        <v>2009</v>
      </c>
      <c r="L621" t="s">
        <v>40</v>
      </c>
      <c r="M621" t="s">
        <v>28</v>
      </c>
      <c r="N621" s="230"/>
      <c r="AG621" t="s">
        <v>1642</v>
      </c>
      <c r="AL621" s="230"/>
      <c r="AM621" s="230"/>
      <c r="AN621" s="230"/>
      <c r="AW621">
        <v>1350010470</v>
      </c>
    </row>
    <row r="622" spans="1:49" customFormat="1" ht="15" x14ac:dyDescent="0.25">
      <c r="A622">
        <v>428587</v>
      </c>
      <c r="B622" t="s">
        <v>1540</v>
      </c>
      <c r="C622" t="s">
        <v>398</v>
      </c>
      <c r="D622" t="s">
        <v>425</v>
      </c>
      <c r="E622" t="s">
        <v>79</v>
      </c>
      <c r="F622" s="148">
        <v>38437</v>
      </c>
      <c r="I622" t="s">
        <v>143</v>
      </c>
      <c r="N622" s="230"/>
      <c r="AL622" s="230"/>
      <c r="AM622" s="230"/>
      <c r="AN622" s="230"/>
      <c r="AP622" t="s">
        <v>682</v>
      </c>
    </row>
    <row r="623" spans="1:49" customFormat="1" ht="15" x14ac:dyDescent="0.25">
      <c r="A623">
        <v>428588</v>
      </c>
      <c r="B623" t="s">
        <v>1541</v>
      </c>
      <c r="C623" t="s">
        <v>551</v>
      </c>
      <c r="D623" t="s">
        <v>314</v>
      </c>
      <c r="E623" t="s">
        <v>78</v>
      </c>
      <c r="F623" s="148">
        <v>36763</v>
      </c>
      <c r="G623" t="s">
        <v>28</v>
      </c>
      <c r="H623" t="s">
        <v>25</v>
      </c>
      <c r="I623" t="s">
        <v>143</v>
      </c>
      <c r="J623" t="s">
        <v>23</v>
      </c>
      <c r="K623">
        <v>2019</v>
      </c>
      <c r="L623" t="s">
        <v>28</v>
      </c>
      <c r="M623" t="s">
        <v>28</v>
      </c>
      <c r="N623" s="230"/>
      <c r="AG623" t="s">
        <v>1642</v>
      </c>
      <c r="AI623">
        <v>940495429</v>
      </c>
      <c r="AK623" t="s">
        <v>1689</v>
      </c>
      <c r="AL623" s="230"/>
      <c r="AM623" s="230"/>
      <c r="AN623" s="230"/>
      <c r="AW623">
        <v>1040425455</v>
      </c>
    </row>
    <row r="624" spans="1:49" customFormat="1" ht="15" x14ac:dyDescent="0.25">
      <c r="A624">
        <v>428589</v>
      </c>
      <c r="B624" t="s">
        <v>1542</v>
      </c>
      <c r="C624" t="s">
        <v>579</v>
      </c>
      <c r="D624" t="s">
        <v>1543</v>
      </c>
      <c r="E624" t="s">
        <v>78</v>
      </c>
      <c r="F624" s="148">
        <v>37352</v>
      </c>
      <c r="G624" t="s">
        <v>440</v>
      </c>
      <c r="H624" t="s">
        <v>25</v>
      </c>
      <c r="I624" t="s">
        <v>143</v>
      </c>
      <c r="J624" t="s">
        <v>26</v>
      </c>
      <c r="K624">
        <v>2022</v>
      </c>
      <c r="L624" t="s">
        <v>40</v>
      </c>
      <c r="M624" t="s">
        <v>40</v>
      </c>
      <c r="N624" s="230"/>
      <c r="AG624" t="s">
        <v>267</v>
      </c>
      <c r="AI624">
        <v>993742477</v>
      </c>
      <c r="AK624" t="s">
        <v>267</v>
      </c>
      <c r="AL624" s="230"/>
      <c r="AM624" s="230"/>
      <c r="AN624" s="230"/>
      <c r="AW624">
        <v>3010002310</v>
      </c>
    </row>
    <row r="625" spans="1:49" customFormat="1" ht="15" x14ac:dyDescent="0.25">
      <c r="A625">
        <v>428591</v>
      </c>
      <c r="B625" t="s">
        <v>1544</v>
      </c>
      <c r="C625" t="s">
        <v>256</v>
      </c>
      <c r="D625" t="s">
        <v>1545</v>
      </c>
      <c r="E625" t="s">
        <v>78</v>
      </c>
      <c r="F625" s="148">
        <v>37811</v>
      </c>
      <c r="G625" t="s">
        <v>28</v>
      </c>
      <c r="H625" t="s">
        <v>38</v>
      </c>
      <c r="I625" t="s">
        <v>143</v>
      </c>
      <c r="J625" t="s">
        <v>26</v>
      </c>
      <c r="K625">
        <v>2021</v>
      </c>
      <c r="L625" t="s">
        <v>40</v>
      </c>
      <c r="M625" t="s">
        <v>657</v>
      </c>
      <c r="N625" s="230"/>
      <c r="AG625" t="s">
        <v>1642</v>
      </c>
      <c r="AI625">
        <v>958236384</v>
      </c>
      <c r="AL625" s="230"/>
      <c r="AM625" s="230"/>
      <c r="AN625" s="230"/>
      <c r="AP625" t="s">
        <v>682</v>
      </c>
    </row>
    <row r="626" spans="1:49" customFormat="1" ht="15" x14ac:dyDescent="0.25">
      <c r="A626">
        <v>428593</v>
      </c>
      <c r="B626" t="s">
        <v>1546</v>
      </c>
      <c r="C626" t="s">
        <v>629</v>
      </c>
      <c r="D626" t="s">
        <v>377</v>
      </c>
      <c r="E626" t="s">
        <v>1812</v>
      </c>
      <c r="F626" s="148">
        <v>30059</v>
      </c>
      <c r="I626" t="s">
        <v>143</v>
      </c>
      <c r="N626" s="230"/>
      <c r="AL626" s="230"/>
      <c r="AM626" s="230"/>
      <c r="AN626" s="230"/>
      <c r="AP626" t="s">
        <v>682</v>
      </c>
    </row>
    <row r="627" spans="1:49" customFormat="1" ht="15" x14ac:dyDescent="0.25">
      <c r="A627">
        <v>428596</v>
      </c>
      <c r="B627" t="s">
        <v>1547</v>
      </c>
      <c r="C627" t="s">
        <v>249</v>
      </c>
      <c r="D627" t="s">
        <v>585</v>
      </c>
      <c r="E627" t="s">
        <v>78</v>
      </c>
      <c r="F627" s="148">
        <v>36805</v>
      </c>
      <c r="G627" t="s">
        <v>344</v>
      </c>
      <c r="H627" t="s">
        <v>25</v>
      </c>
      <c r="I627" t="s">
        <v>143</v>
      </c>
      <c r="J627" t="s">
        <v>26</v>
      </c>
      <c r="K627">
        <v>2021</v>
      </c>
      <c r="L627" t="s">
        <v>40</v>
      </c>
      <c r="M627" t="s">
        <v>40</v>
      </c>
      <c r="N627" s="230"/>
      <c r="AG627" t="s">
        <v>267</v>
      </c>
      <c r="AI627">
        <v>947510418</v>
      </c>
      <c r="AK627" t="s">
        <v>1732</v>
      </c>
      <c r="AL627" s="230"/>
      <c r="AM627" s="230"/>
      <c r="AN627" s="230"/>
      <c r="AP627" t="s">
        <v>682</v>
      </c>
      <c r="AW627">
        <v>3030043886</v>
      </c>
    </row>
    <row r="628" spans="1:49" customFormat="1" ht="15" x14ac:dyDescent="0.25">
      <c r="A628">
        <v>428600</v>
      </c>
      <c r="B628" t="s">
        <v>1548</v>
      </c>
      <c r="C628" t="s">
        <v>317</v>
      </c>
      <c r="D628" t="s">
        <v>1549</v>
      </c>
      <c r="E628" t="s">
        <v>78</v>
      </c>
      <c r="F628" s="148">
        <v>38106</v>
      </c>
      <c r="G628" t="s">
        <v>28</v>
      </c>
      <c r="H628" t="s">
        <v>25</v>
      </c>
      <c r="I628" t="s">
        <v>143</v>
      </c>
      <c r="J628" t="s">
        <v>23</v>
      </c>
      <c r="K628">
        <v>2022</v>
      </c>
      <c r="L628" t="s">
        <v>28</v>
      </c>
      <c r="M628" t="s">
        <v>28</v>
      </c>
      <c r="N628" s="230"/>
      <c r="AG628" t="s">
        <v>1647</v>
      </c>
      <c r="AI628">
        <v>935208232</v>
      </c>
      <c r="AK628" t="s">
        <v>1733</v>
      </c>
      <c r="AL628" s="230"/>
      <c r="AM628" s="230"/>
      <c r="AN628" s="230"/>
      <c r="AW628">
        <v>1030437523</v>
      </c>
    </row>
    <row r="629" spans="1:49" customFormat="1" ht="15" x14ac:dyDescent="0.25">
      <c r="A629">
        <v>428601</v>
      </c>
      <c r="B629" t="s">
        <v>1550</v>
      </c>
      <c r="C629" t="s">
        <v>345</v>
      </c>
      <c r="D629" t="s">
        <v>259</v>
      </c>
      <c r="E629" t="s">
        <v>78</v>
      </c>
      <c r="F629" s="148">
        <v>37655</v>
      </c>
      <c r="G629" t="s">
        <v>385</v>
      </c>
      <c r="H629" t="s">
        <v>25</v>
      </c>
      <c r="I629" t="s">
        <v>143</v>
      </c>
      <c r="J629" t="s">
        <v>26</v>
      </c>
      <c r="K629">
        <v>2021</v>
      </c>
      <c r="L629" t="s">
        <v>40</v>
      </c>
      <c r="M629" t="s">
        <v>40</v>
      </c>
      <c r="N629" s="230"/>
      <c r="AI629">
        <v>997250134</v>
      </c>
      <c r="AL629" s="230"/>
      <c r="AM629" s="230"/>
      <c r="AN629" s="230"/>
      <c r="AP629" t="s">
        <v>682</v>
      </c>
      <c r="AW629">
        <v>3250016829</v>
      </c>
    </row>
    <row r="630" spans="1:49" customFormat="1" ht="15" x14ac:dyDescent="0.25">
      <c r="A630">
        <v>428602</v>
      </c>
      <c r="B630" t="s">
        <v>621</v>
      </c>
      <c r="C630" t="s">
        <v>515</v>
      </c>
      <c r="D630" t="s">
        <v>820</v>
      </c>
      <c r="E630" t="s">
        <v>78</v>
      </c>
      <c r="F630" s="148">
        <v>0</v>
      </c>
      <c r="H630" t="s">
        <v>25</v>
      </c>
      <c r="I630" t="s">
        <v>832</v>
      </c>
      <c r="J630" t="s">
        <v>23</v>
      </c>
      <c r="K630">
        <v>2014</v>
      </c>
      <c r="L630" t="s">
        <v>40</v>
      </c>
      <c r="M630" t="s">
        <v>60</v>
      </c>
      <c r="N630" s="230"/>
      <c r="AI630">
        <v>959207001</v>
      </c>
      <c r="AL630" s="230"/>
      <c r="AM630" s="230"/>
      <c r="AN630" s="230"/>
      <c r="AW630">
        <v>7010028090</v>
      </c>
    </row>
    <row r="631" spans="1:49" customFormat="1" ht="15" x14ac:dyDescent="0.25">
      <c r="A631">
        <v>428603</v>
      </c>
      <c r="B631" t="s">
        <v>1551</v>
      </c>
      <c r="C631" t="s">
        <v>276</v>
      </c>
      <c r="D631" t="s">
        <v>569</v>
      </c>
      <c r="E631" t="s">
        <v>78</v>
      </c>
      <c r="F631" s="148">
        <v>37443</v>
      </c>
      <c r="G631" t="s">
        <v>28</v>
      </c>
      <c r="H631" t="s">
        <v>25</v>
      </c>
      <c r="I631" t="s">
        <v>143</v>
      </c>
      <c r="J631" t="s">
        <v>26</v>
      </c>
      <c r="K631">
        <v>2022</v>
      </c>
      <c r="L631" t="s">
        <v>28</v>
      </c>
      <c r="M631" t="s">
        <v>40</v>
      </c>
      <c r="N631" s="230"/>
      <c r="AG631" t="s">
        <v>1642</v>
      </c>
      <c r="AI631">
        <v>969339868</v>
      </c>
      <c r="AK631" t="s">
        <v>28</v>
      </c>
      <c r="AL631" s="230"/>
      <c r="AM631" s="230"/>
      <c r="AN631" s="230"/>
      <c r="AW631">
        <v>3310109646</v>
      </c>
    </row>
    <row r="632" spans="1:49" customFormat="1" ht="15" x14ac:dyDescent="0.25">
      <c r="A632">
        <v>428604</v>
      </c>
      <c r="B632" t="s">
        <v>1552</v>
      </c>
      <c r="C632" t="s">
        <v>580</v>
      </c>
      <c r="D632" t="s">
        <v>459</v>
      </c>
      <c r="E632" t="s">
        <v>78</v>
      </c>
      <c r="F632" s="148">
        <v>36991</v>
      </c>
      <c r="I632" t="s">
        <v>143</v>
      </c>
      <c r="N632" s="230"/>
      <c r="AL632" s="230"/>
      <c r="AM632" s="230"/>
      <c r="AN632" s="230"/>
      <c r="AP632" t="s">
        <v>682</v>
      </c>
    </row>
    <row r="633" spans="1:49" customFormat="1" ht="15" x14ac:dyDescent="0.25">
      <c r="A633">
        <v>428608</v>
      </c>
      <c r="B633" t="s">
        <v>1553</v>
      </c>
      <c r="C633" t="s">
        <v>241</v>
      </c>
      <c r="D633" t="s">
        <v>908</v>
      </c>
      <c r="E633" t="s">
        <v>78</v>
      </c>
      <c r="F633" s="148">
        <v>0</v>
      </c>
      <c r="H633" t="s">
        <v>25</v>
      </c>
      <c r="I633" t="s">
        <v>143</v>
      </c>
      <c r="J633" t="s">
        <v>26</v>
      </c>
      <c r="K633">
        <v>2021</v>
      </c>
      <c r="L633" t="s">
        <v>40</v>
      </c>
      <c r="N633" s="230"/>
      <c r="AI633">
        <v>954054439</v>
      </c>
      <c r="AL633" s="230"/>
      <c r="AM633" s="230"/>
      <c r="AN633" s="230"/>
      <c r="AW633">
        <v>90010269946</v>
      </c>
    </row>
    <row r="634" spans="1:49" customFormat="1" ht="15" x14ac:dyDescent="0.25">
      <c r="A634">
        <v>428609</v>
      </c>
      <c r="B634" t="s">
        <v>1554</v>
      </c>
      <c r="C634" t="s">
        <v>482</v>
      </c>
      <c r="D634" t="s">
        <v>802</v>
      </c>
      <c r="E634" t="s">
        <v>78</v>
      </c>
      <c r="F634" s="148">
        <v>37701</v>
      </c>
      <c r="G634" t="s">
        <v>417</v>
      </c>
      <c r="H634" t="s">
        <v>25</v>
      </c>
      <c r="I634" t="s">
        <v>143</v>
      </c>
      <c r="J634" t="s">
        <v>26</v>
      </c>
      <c r="K634">
        <v>2021</v>
      </c>
      <c r="L634" t="s">
        <v>40</v>
      </c>
      <c r="M634" t="s">
        <v>40</v>
      </c>
      <c r="N634" s="230"/>
      <c r="AG634" t="s">
        <v>417</v>
      </c>
      <c r="AI634">
        <v>930294354</v>
      </c>
      <c r="AK634" t="s">
        <v>417</v>
      </c>
      <c r="AL634" s="230"/>
      <c r="AM634" s="230"/>
      <c r="AN634" s="230"/>
      <c r="AW634">
        <v>3110048401</v>
      </c>
    </row>
    <row r="635" spans="1:49" customFormat="1" ht="15" x14ac:dyDescent="0.25">
      <c r="A635">
        <v>428610</v>
      </c>
      <c r="B635" t="s">
        <v>1555</v>
      </c>
      <c r="C635" t="s">
        <v>444</v>
      </c>
      <c r="D635" t="s">
        <v>251</v>
      </c>
      <c r="E635" t="s">
        <v>78</v>
      </c>
      <c r="F635" s="148">
        <v>0</v>
      </c>
      <c r="H635" t="s">
        <v>25</v>
      </c>
      <c r="I635" t="s">
        <v>143</v>
      </c>
      <c r="J635" t="s">
        <v>26</v>
      </c>
      <c r="K635">
        <v>2011</v>
      </c>
      <c r="L635" t="s">
        <v>28</v>
      </c>
      <c r="N635" s="230"/>
      <c r="AL635" s="230"/>
      <c r="AM635" s="230"/>
      <c r="AN635" s="230"/>
    </row>
    <row r="636" spans="1:49" customFormat="1" ht="15" x14ac:dyDescent="0.25">
      <c r="A636">
        <v>428611</v>
      </c>
      <c r="B636" t="s">
        <v>1556</v>
      </c>
      <c r="C636" t="s">
        <v>778</v>
      </c>
      <c r="D636" t="s">
        <v>1557</v>
      </c>
      <c r="E636" t="s">
        <v>78</v>
      </c>
      <c r="F636" s="148">
        <v>37499</v>
      </c>
      <c r="G636" t="s">
        <v>246</v>
      </c>
      <c r="H636" t="s">
        <v>25</v>
      </c>
      <c r="I636" t="s">
        <v>143</v>
      </c>
      <c r="J636" t="s">
        <v>26</v>
      </c>
      <c r="K636">
        <v>2020</v>
      </c>
      <c r="L636" t="s">
        <v>28</v>
      </c>
      <c r="N636" s="230"/>
      <c r="O636">
        <v>721</v>
      </c>
      <c r="P636" s="148">
        <v>45722</v>
      </c>
      <c r="Q636">
        <v>50000</v>
      </c>
      <c r="AL636" s="230"/>
      <c r="AM636" s="230"/>
      <c r="AN636" s="230"/>
    </row>
    <row r="637" spans="1:49" customFormat="1" ht="15" x14ac:dyDescent="0.25">
      <c r="A637">
        <v>428612</v>
      </c>
      <c r="B637" t="s">
        <v>1558</v>
      </c>
      <c r="C637" t="s">
        <v>256</v>
      </c>
      <c r="D637" t="s">
        <v>324</v>
      </c>
      <c r="E637" t="s">
        <v>78</v>
      </c>
      <c r="F637" s="148">
        <v>36534</v>
      </c>
      <c r="G637" t="s">
        <v>794</v>
      </c>
      <c r="H637" t="s">
        <v>25</v>
      </c>
      <c r="I637" t="s">
        <v>143</v>
      </c>
      <c r="J637" t="s">
        <v>26</v>
      </c>
      <c r="K637">
        <v>2019</v>
      </c>
      <c r="L637" t="s">
        <v>40</v>
      </c>
      <c r="M637" t="s">
        <v>40</v>
      </c>
      <c r="N637" s="230"/>
      <c r="AI637">
        <v>932787634</v>
      </c>
      <c r="AL637" s="230"/>
      <c r="AM637" s="230"/>
      <c r="AN637" s="230"/>
      <c r="AW637">
        <v>3320060453</v>
      </c>
    </row>
    <row r="638" spans="1:49" customFormat="1" ht="15" x14ac:dyDescent="0.25">
      <c r="A638">
        <v>428615</v>
      </c>
      <c r="B638" t="s">
        <v>1559</v>
      </c>
      <c r="C638" t="s">
        <v>271</v>
      </c>
      <c r="D638" t="s">
        <v>259</v>
      </c>
      <c r="E638" t="s">
        <v>79</v>
      </c>
      <c r="F638" s="148">
        <v>0</v>
      </c>
      <c r="H638" t="s">
        <v>25</v>
      </c>
      <c r="I638" t="s">
        <v>143</v>
      </c>
      <c r="J638" t="s">
        <v>23</v>
      </c>
      <c r="K638">
        <v>2021</v>
      </c>
      <c r="L638" t="s">
        <v>40</v>
      </c>
      <c r="N638" s="230"/>
      <c r="AG638" t="s">
        <v>1642</v>
      </c>
      <c r="AI638">
        <v>938414425</v>
      </c>
      <c r="AK638" t="s">
        <v>872</v>
      </c>
      <c r="AL638" s="230"/>
      <c r="AM638" s="230"/>
      <c r="AN638" s="230"/>
      <c r="AW638">
        <v>14010106213</v>
      </c>
    </row>
    <row r="639" spans="1:49" customFormat="1" ht="15" x14ac:dyDescent="0.25">
      <c r="A639">
        <v>428616</v>
      </c>
      <c r="B639" t="s">
        <v>1560</v>
      </c>
      <c r="C639" t="s">
        <v>244</v>
      </c>
      <c r="D639" t="s">
        <v>599</v>
      </c>
      <c r="E639" t="s">
        <v>78</v>
      </c>
      <c r="F639" s="148">
        <v>38103</v>
      </c>
      <c r="G639" t="s">
        <v>28</v>
      </c>
      <c r="H639" t="s">
        <v>25</v>
      </c>
      <c r="I639" t="s">
        <v>143</v>
      </c>
      <c r="J639" t="s">
        <v>26</v>
      </c>
      <c r="K639">
        <v>2022</v>
      </c>
      <c r="L639" t="s">
        <v>28</v>
      </c>
      <c r="M639" t="s">
        <v>40</v>
      </c>
      <c r="N639" s="230"/>
      <c r="AG639" t="s">
        <v>1650</v>
      </c>
      <c r="AI639">
        <v>943954002</v>
      </c>
      <c r="AK639" t="s">
        <v>350</v>
      </c>
      <c r="AL639" s="230"/>
      <c r="AM639" s="230"/>
      <c r="AN639" s="230"/>
      <c r="AW639">
        <v>3210035480</v>
      </c>
    </row>
    <row r="640" spans="1:49" customFormat="1" ht="15" x14ac:dyDescent="0.25">
      <c r="A640">
        <v>428617</v>
      </c>
      <c r="B640" t="s">
        <v>1561</v>
      </c>
      <c r="C640" t="s">
        <v>406</v>
      </c>
      <c r="D640" t="s">
        <v>495</v>
      </c>
      <c r="E640" t="s">
        <v>78</v>
      </c>
      <c r="F640" s="148">
        <v>38353</v>
      </c>
      <c r="G640" t="s">
        <v>28</v>
      </c>
      <c r="H640" t="s">
        <v>25</v>
      </c>
      <c r="I640" t="s">
        <v>143</v>
      </c>
      <c r="J640" t="s">
        <v>23</v>
      </c>
      <c r="K640">
        <v>2022</v>
      </c>
      <c r="L640" t="s">
        <v>28</v>
      </c>
      <c r="M640" t="s">
        <v>28</v>
      </c>
      <c r="N640" s="230"/>
      <c r="AI640">
        <v>933318446</v>
      </c>
      <c r="AL640" s="230"/>
      <c r="AM640" s="230"/>
      <c r="AN640" s="230"/>
      <c r="AW640">
        <v>1020332229</v>
      </c>
    </row>
    <row r="641" spans="1:49" customFormat="1" ht="15" x14ac:dyDescent="0.25">
      <c r="A641">
        <v>428621</v>
      </c>
      <c r="B641" t="s">
        <v>1562</v>
      </c>
      <c r="C641" t="s">
        <v>734</v>
      </c>
      <c r="D641" t="s">
        <v>1145</v>
      </c>
      <c r="E641" t="s">
        <v>78</v>
      </c>
      <c r="F641" s="148">
        <v>32582</v>
      </c>
      <c r="G641" t="s">
        <v>28</v>
      </c>
      <c r="H641" t="s">
        <v>25</v>
      </c>
      <c r="I641" t="s">
        <v>143</v>
      </c>
      <c r="J641" t="s">
        <v>26</v>
      </c>
      <c r="K641">
        <v>2007</v>
      </c>
      <c r="L641" t="s">
        <v>28</v>
      </c>
      <c r="N641" s="230"/>
      <c r="AL641" s="230"/>
      <c r="AM641" s="230"/>
      <c r="AN641" s="230"/>
      <c r="AW641">
        <v>12180021597</v>
      </c>
    </row>
    <row r="642" spans="1:49" customFormat="1" ht="15" x14ac:dyDescent="0.25">
      <c r="A642">
        <v>428622</v>
      </c>
      <c r="B642" t="s">
        <v>1563</v>
      </c>
      <c r="C642" t="s">
        <v>1564</v>
      </c>
      <c r="D642" t="s">
        <v>665</v>
      </c>
      <c r="E642" t="s">
        <v>78</v>
      </c>
      <c r="F642" s="148">
        <v>31451</v>
      </c>
      <c r="G642" t="s">
        <v>512</v>
      </c>
      <c r="H642" t="s">
        <v>25</v>
      </c>
      <c r="I642" t="s">
        <v>143</v>
      </c>
      <c r="J642" t="s">
        <v>23</v>
      </c>
      <c r="K642">
        <v>2006</v>
      </c>
      <c r="L642" t="s">
        <v>68</v>
      </c>
      <c r="M642" t="s">
        <v>68</v>
      </c>
      <c r="N642" s="230"/>
      <c r="AG642" t="s">
        <v>1734</v>
      </c>
      <c r="AI642">
        <v>997200619</v>
      </c>
      <c r="AK642" t="s">
        <v>28</v>
      </c>
      <c r="AL642" s="230"/>
      <c r="AM642" s="230"/>
      <c r="AN642" s="230"/>
      <c r="AW642">
        <v>9080041411</v>
      </c>
    </row>
    <row r="643" spans="1:49" customFormat="1" ht="15" x14ac:dyDescent="0.25">
      <c r="A643">
        <v>428625</v>
      </c>
      <c r="B643" t="s">
        <v>1565</v>
      </c>
      <c r="C643" t="s">
        <v>285</v>
      </c>
      <c r="D643" t="s">
        <v>1566</v>
      </c>
      <c r="E643" t="s">
        <v>79</v>
      </c>
      <c r="F643" s="148">
        <v>36910</v>
      </c>
      <c r="G643" t="s">
        <v>28</v>
      </c>
      <c r="H643" t="s">
        <v>25</v>
      </c>
      <c r="I643" t="s">
        <v>143</v>
      </c>
      <c r="J643" t="s">
        <v>26</v>
      </c>
      <c r="K643">
        <v>2019</v>
      </c>
      <c r="L643" t="s">
        <v>28</v>
      </c>
      <c r="M643" t="s">
        <v>28</v>
      </c>
      <c r="N643" s="230"/>
      <c r="AG643" t="s">
        <v>1642</v>
      </c>
      <c r="AI643">
        <v>992205180</v>
      </c>
      <c r="AL643" s="230"/>
      <c r="AM643" s="230"/>
      <c r="AN643" s="230"/>
      <c r="AP643" t="s">
        <v>682</v>
      </c>
      <c r="AW643">
        <v>1040349087</v>
      </c>
    </row>
    <row r="644" spans="1:49" customFormat="1" ht="15" x14ac:dyDescent="0.25">
      <c r="A644">
        <v>428627</v>
      </c>
      <c r="B644" t="s">
        <v>1567</v>
      </c>
      <c r="C644" t="s">
        <v>519</v>
      </c>
      <c r="D644" t="s">
        <v>310</v>
      </c>
      <c r="E644" t="s">
        <v>79</v>
      </c>
      <c r="F644" s="148">
        <v>37018</v>
      </c>
      <c r="G644" t="s">
        <v>28</v>
      </c>
      <c r="H644" t="s">
        <v>25</v>
      </c>
      <c r="I644" t="s">
        <v>143</v>
      </c>
      <c r="J644" t="s">
        <v>26</v>
      </c>
      <c r="K644">
        <v>2021</v>
      </c>
      <c r="L644" t="s">
        <v>28</v>
      </c>
      <c r="M644" t="s">
        <v>40</v>
      </c>
      <c r="N644" s="230"/>
      <c r="AG644" t="s">
        <v>1642</v>
      </c>
      <c r="AI644">
        <v>958424338</v>
      </c>
      <c r="AL644" s="230"/>
      <c r="AM644" s="230"/>
      <c r="AN644" s="230"/>
      <c r="AW644">
        <v>3310036503</v>
      </c>
    </row>
    <row r="645" spans="1:49" customFormat="1" ht="15" x14ac:dyDescent="0.25">
      <c r="A645">
        <v>428628</v>
      </c>
      <c r="B645" t="s">
        <v>1568</v>
      </c>
      <c r="C645" t="s">
        <v>319</v>
      </c>
      <c r="D645" t="s">
        <v>282</v>
      </c>
      <c r="E645" t="s">
        <v>79</v>
      </c>
      <c r="F645" s="148">
        <v>31079</v>
      </c>
      <c r="G645" t="s">
        <v>28</v>
      </c>
      <c r="H645" t="s">
        <v>25</v>
      </c>
      <c r="I645" t="s">
        <v>143</v>
      </c>
      <c r="J645" t="s">
        <v>26</v>
      </c>
      <c r="K645">
        <v>2003</v>
      </c>
      <c r="L645" t="s">
        <v>28</v>
      </c>
      <c r="M645" t="s">
        <v>57</v>
      </c>
      <c r="N645" s="230"/>
      <c r="AG645" t="s">
        <v>1642</v>
      </c>
      <c r="AI645">
        <v>992423816</v>
      </c>
      <c r="AL645" s="230"/>
      <c r="AM645" s="230"/>
      <c r="AN645" s="230"/>
      <c r="AW645">
        <v>6090122981</v>
      </c>
    </row>
    <row r="646" spans="1:49" customFormat="1" ht="15" x14ac:dyDescent="0.25">
      <c r="A646">
        <v>428629</v>
      </c>
      <c r="B646" t="s">
        <v>1569</v>
      </c>
      <c r="C646" t="s">
        <v>475</v>
      </c>
      <c r="D646" t="s">
        <v>1570</v>
      </c>
      <c r="E646" t="s">
        <v>79</v>
      </c>
      <c r="F646" s="148">
        <v>31008</v>
      </c>
      <c r="G646" t="s">
        <v>393</v>
      </c>
      <c r="H646" t="s">
        <v>25</v>
      </c>
      <c r="I646" t="s">
        <v>143</v>
      </c>
      <c r="J646" t="s">
        <v>23</v>
      </c>
      <c r="K646">
        <v>2003</v>
      </c>
      <c r="L646" t="s">
        <v>40</v>
      </c>
      <c r="M646" t="s">
        <v>40</v>
      </c>
      <c r="N646" s="230"/>
      <c r="AG646" t="s">
        <v>1642</v>
      </c>
      <c r="AI646">
        <v>933631185</v>
      </c>
      <c r="AK646" t="s">
        <v>393</v>
      </c>
      <c r="AL646" s="230"/>
      <c r="AM646" s="230"/>
      <c r="AN646" s="230"/>
      <c r="AP646" t="s">
        <v>682</v>
      </c>
      <c r="AW646">
        <v>3350020659</v>
      </c>
    </row>
    <row r="647" spans="1:49" customFormat="1" ht="15" x14ac:dyDescent="0.25">
      <c r="A647">
        <v>428632</v>
      </c>
      <c r="B647" t="s">
        <v>1571</v>
      </c>
      <c r="C647" t="s">
        <v>271</v>
      </c>
      <c r="D647" t="s">
        <v>266</v>
      </c>
      <c r="E647" t="s">
        <v>79</v>
      </c>
      <c r="F647" s="148">
        <v>0</v>
      </c>
      <c r="I647" t="s">
        <v>143</v>
      </c>
      <c r="N647" s="230"/>
      <c r="AL647" s="230"/>
      <c r="AM647" s="230"/>
      <c r="AN647" s="230"/>
      <c r="AP647" t="s">
        <v>682</v>
      </c>
      <c r="AQ647" t="s">
        <v>681</v>
      </c>
    </row>
    <row r="648" spans="1:49" customFormat="1" ht="15" x14ac:dyDescent="0.25">
      <c r="A648">
        <v>428639</v>
      </c>
      <c r="B648" t="s">
        <v>1572</v>
      </c>
      <c r="C648" t="s">
        <v>944</v>
      </c>
      <c r="D648" t="s">
        <v>427</v>
      </c>
      <c r="E648" t="s">
        <v>79</v>
      </c>
      <c r="F648" s="148">
        <v>0</v>
      </c>
      <c r="H648" t="s">
        <v>25</v>
      </c>
      <c r="I648" t="s">
        <v>143</v>
      </c>
      <c r="J648" t="s">
        <v>26</v>
      </c>
      <c r="K648">
        <v>2008</v>
      </c>
      <c r="L648" t="s">
        <v>40</v>
      </c>
      <c r="N648" s="230"/>
      <c r="AG648" t="s">
        <v>1642</v>
      </c>
      <c r="AL648" s="230"/>
      <c r="AM648" s="230"/>
      <c r="AN648" s="230"/>
      <c r="AW648">
        <v>90010057614</v>
      </c>
    </row>
    <row r="649" spans="1:49" customFormat="1" ht="15" x14ac:dyDescent="0.25">
      <c r="A649">
        <v>428640</v>
      </c>
      <c r="B649" t="s">
        <v>1573</v>
      </c>
      <c r="C649" t="s">
        <v>504</v>
      </c>
      <c r="D649" t="s">
        <v>1574</v>
      </c>
      <c r="E649" t="s">
        <v>79</v>
      </c>
      <c r="F649" s="148">
        <v>32400</v>
      </c>
      <c r="G649" t="s">
        <v>760</v>
      </c>
      <c r="H649" t="s">
        <v>25</v>
      </c>
      <c r="I649" t="s">
        <v>143</v>
      </c>
      <c r="J649" t="s">
        <v>26</v>
      </c>
      <c r="K649">
        <v>2007</v>
      </c>
      <c r="L649" t="s">
        <v>75</v>
      </c>
      <c r="N649" s="230"/>
      <c r="AG649" t="s">
        <v>1642</v>
      </c>
      <c r="AL649" s="230"/>
      <c r="AM649" s="230"/>
      <c r="AN649" s="230"/>
    </row>
    <row r="650" spans="1:49" customFormat="1" ht="15" x14ac:dyDescent="0.25">
      <c r="A650">
        <v>428641</v>
      </c>
      <c r="B650" t="s">
        <v>1575</v>
      </c>
      <c r="C650" t="s">
        <v>334</v>
      </c>
      <c r="D650" t="s">
        <v>292</v>
      </c>
      <c r="E650" t="s">
        <v>78</v>
      </c>
      <c r="F650" s="148">
        <v>37851</v>
      </c>
      <c r="G650" t="s">
        <v>28</v>
      </c>
      <c r="H650" t="s">
        <v>25</v>
      </c>
      <c r="I650" t="s">
        <v>143</v>
      </c>
      <c r="J650" t="s">
        <v>23</v>
      </c>
      <c r="K650">
        <v>2021</v>
      </c>
      <c r="L650" t="s">
        <v>73</v>
      </c>
      <c r="N650" s="230"/>
      <c r="AI650">
        <v>991170256</v>
      </c>
      <c r="AL650" s="230"/>
      <c r="AM650" s="230"/>
      <c r="AN650" s="230"/>
      <c r="AW650">
        <v>12170047734</v>
      </c>
    </row>
    <row r="651" spans="1:49" customFormat="1" ht="15" x14ac:dyDescent="0.25">
      <c r="A651">
        <v>428642</v>
      </c>
      <c r="B651" t="s">
        <v>1576</v>
      </c>
      <c r="C651" t="s">
        <v>260</v>
      </c>
      <c r="D651" t="s">
        <v>492</v>
      </c>
      <c r="E651" t="s">
        <v>79</v>
      </c>
      <c r="F651" s="148">
        <v>37773</v>
      </c>
      <c r="G651" t="s">
        <v>884</v>
      </c>
      <c r="H651" t="s">
        <v>25</v>
      </c>
      <c r="I651" t="s">
        <v>143</v>
      </c>
      <c r="J651" t="s">
        <v>26</v>
      </c>
      <c r="L651" t="s">
        <v>75</v>
      </c>
      <c r="N651" s="230"/>
      <c r="AG651" t="s">
        <v>1642</v>
      </c>
      <c r="AI651">
        <v>937714170</v>
      </c>
      <c r="AL651" s="230"/>
      <c r="AM651" s="230"/>
      <c r="AN651" s="230"/>
      <c r="AW651">
        <v>13090032215</v>
      </c>
    </row>
    <row r="652" spans="1:49" customFormat="1" ht="15" x14ac:dyDescent="0.25">
      <c r="A652">
        <v>428643</v>
      </c>
      <c r="B652" t="s">
        <v>1577</v>
      </c>
      <c r="C652" t="s">
        <v>271</v>
      </c>
      <c r="D652" t="s">
        <v>1125</v>
      </c>
      <c r="E652" t="s">
        <v>78</v>
      </c>
      <c r="F652" s="148">
        <v>0</v>
      </c>
      <c r="H652" t="s">
        <v>25</v>
      </c>
      <c r="I652" t="s">
        <v>143</v>
      </c>
      <c r="J652" t="s">
        <v>23</v>
      </c>
      <c r="K652">
        <v>2020</v>
      </c>
      <c r="L652" t="s">
        <v>28</v>
      </c>
      <c r="M652" t="s">
        <v>28</v>
      </c>
      <c r="N652" s="230"/>
      <c r="AL652" s="230"/>
      <c r="AM652" s="230"/>
      <c r="AN652" s="230"/>
      <c r="AW652">
        <v>1030168898</v>
      </c>
    </row>
    <row r="653" spans="1:49" customFormat="1" ht="15" x14ac:dyDescent="0.25">
      <c r="A653">
        <v>428645</v>
      </c>
      <c r="B653" t="s">
        <v>1578</v>
      </c>
      <c r="C653" t="s">
        <v>271</v>
      </c>
      <c r="D653" t="s">
        <v>427</v>
      </c>
      <c r="E653" t="s">
        <v>79</v>
      </c>
      <c r="F653" s="148">
        <v>30895</v>
      </c>
      <c r="G653" t="s">
        <v>1735</v>
      </c>
      <c r="H653" t="s">
        <v>25</v>
      </c>
      <c r="I653" t="s">
        <v>143</v>
      </c>
      <c r="J653" t="s">
        <v>23</v>
      </c>
      <c r="K653">
        <v>2004</v>
      </c>
      <c r="L653" t="s">
        <v>73</v>
      </c>
      <c r="N653" s="230"/>
      <c r="AG653" t="s">
        <v>1642</v>
      </c>
      <c r="AI653">
        <v>999516536</v>
      </c>
      <c r="AK653" t="s">
        <v>1736</v>
      </c>
      <c r="AL653" s="230"/>
      <c r="AM653" s="230"/>
      <c r="AN653" s="230"/>
      <c r="AW653">
        <v>12160017752</v>
      </c>
    </row>
    <row r="654" spans="1:49" customFormat="1" ht="15" x14ac:dyDescent="0.25">
      <c r="A654">
        <v>428647</v>
      </c>
      <c r="B654" t="s">
        <v>1579</v>
      </c>
      <c r="C654" t="s">
        <v>739</v>
      </c>
      <c r="D654" t="s">
        <v>287</v>
      </c>
      <c r="E654" t="s">
        <v>78</v>
      </c>
      <c r="F654" s="148">
        <v>0</v>
      </c>
      <c r="H654" t="s">
        <v>25</v>
      </c>
      <c r="I654" t="s">
        <v>143</v>
      </c>
      <c r="J654" t="s">
        <v>26</v>
      </c>
      <c r="K654">
        <v>2004</v>
      </c>
      <c r="L654" t="s">
        <v>28</v>
      </c>
      <c r="N654" s="230"/>
      <c r="AL654" s="230"/>
      <c r="AM654" s="230"/>
      <c r="AN654" s="230"/>
    </row>
    <row r="655" spans="1:49" customFormat="1" ht="15" x14ac:dyDescent="0.25">
      <c r="A655">
        <v>428648</v>
      </c>
      <c r="B655" t="s">
        <v>1580</v>
      </c>
      <c r="C655" t="s">
        <v>697</v>
      </c>
      <c r="D655" t="s">
        <v>342</v>
      </c>
      <c r="E655" t="s">
        <v>79</v>
      </c>
      <c r="F655" s="148">
        <v>37773</v>
      </c>
      <c r="I655" t="s">
        <v>143</v>
      </c>
      <c r="N655" s="230"/>
      <c r="AL655" s="230"/>
      <c r="AM655" s="230"/>
      <c r="AN655" s="230"/>
    </row>
    <row r="656" spans="1:49" customFormat="1" ht="15" x14ac:dyDescent="0.25">
      <c r="A656">
        <v>428649</v>
      </c>
      <c r="B656" t="s">
        <v>1581</v>
      </c>
      <c r="C656" t="s">
        <v>372</v>
      </c>
      <c r="D656" t="s">
        <v>310</v>
      </c>
      <c r="E656" t="s">
        <v>78</v>
      </c>
      <c r="F656" s="148">
        <v>0</v>
      </c>
      <c r="H656" t="s">
        <v>25</v>
      </c>
      <c r="I656" t="s">
        <v>143</v>
      </c>
      <c r="J656" t="s">
        <v>23</v>
      </c>
      <c r="K656">
        <v>2018</v>
      </c>
      <c r="L656" t="s">
        <v>516</v>
      </c>
      <c r="N656" s="230"/>
      <c r="AL656" s="230"/>
      <c r="AM656" s="230"/>
      <c r="AN656" s="230"/>
      <c r="AP656" t="s">
        <v>682</v>
      </c>
    </row>
    <row r="657" spans="1:49" customFormat="1" ht="15" x14ac:dyDescent="0.25">
      <c r="A657">
        <v>428651</v>
      </c>
      <c r="B657" t="s">
        <v>1582</v>
      </c>
      <c r="C657" t="s">
        <v>276</v>
      </c>
      <c r="D657" t="s">
        <v>1321</v>
      </c>
      <c r="E657" t="s">
        <v>79</v>
      </c>
      <c r="F657" s="148">
        <v>0</v>
      </c>
      <c r="G657" t="s">
        <v>558</v>
      </c>
      <c r="H657" t="s">
        <v>25</v>
      </c>
      <c r="I657" t="s">
        <v>143</v>
      </c>
      <c r="J657" t="s">
        <v>26</v>
      </c>
      <c r="K657">
        <v>2022</v>
      </c>
      <c r="L657" t="s">
        <v>516</v>
      </c>
      <c r="N657" s="230"/>
      <c r="AG657" t="s">
        <v>1642</v>
      </c>
      <c r="AL657" s="230"/>
      <c r="AM657" s="230"/>
      <c r="AN657" s="230"/>
    </row>
    <row r="658" spans="1:49" customFormat="1" ht="15" x14ac:dyDescent="0.25">
      <c r="A658">
        <v>428654</v>
      </c>
      <c r="B658" t="s">
        <v>1583</v>
      </c>
      <c r="C658" t="s">
        <v>256</v>
      </c>
      <c r="D658" t="s">
        <v>662</v>
      </c>
      <c r="E658" t="s">
        <v>79</v>
      </c>
      <c r="F658" s="148">
        <v>37987</v>
      </c>
      <c r="I658" t="s">
        <v>143</v>
      </c>
      <c r="N658" s="230"/>
      <c r="AL658" s="230"/>
      <c r="AM658" s="230"/>
      <c r="AN658" s="230"/>
      <c r="AP658" t="s">
        <v>682</v>
      </c>
      <c r="AQ658" t="s">
        <v>681</v>
      </c>
    </row>
    <row r="659" spans="1:49" customFormat="1" ht="15" x14ac:dyDescent="0.25">
      <c r="A659">
        <v>428658</v>
      </c>
      <c r="B659" t="s">
        <v>1584</v>
      </c>
      <c r="C659" t="s">
        <v>750</v>
      </c>
      <c r="D659" t="s">
        <v>641</v>
      </c>
      <c r="E659" t="s">
        <v>79</v>
      </c>
      <c r="F659" s="148">
        <v>36540</v>
      </c>
      <c r="G659" t="s">
        <v>1701</v>
      </c>
      <c r="H659" t="s">
        <v>25</v>
      </c>
      <c r="I659" t="s">
        <v>832</v>
      </c>
      <c r="J659" t="s">
        <v>23</v>
      </c>
      <c r="K659">
        <v>2017</v>
      </c>
      <c r="L659" t="s">
        <v>57</v>
      </c>
      <c r="M659" t="s">
        <v>57</v>
      </c>
      <c r="N659" s="230"/>
      <c r="AG659" t="s">
        <v>1642</v>
      </c>
      <c r="AI659">
        <v>980587820</v>
      </c>
      <c r="AK659" t="s">
        <v>1106</v>
      </c>
      <c r="AL659" s="230"/>
      <c r="AM659" s="230"/>
      <c r="AN659" s="230"/>
      <c r="AW659">
        <v>6200124493</v>
      </c>
    </row>
    <row r="660" spans="1:49" customFormat="1" ht="15" x14ac:dyDescent="0.25">
      <c r="A660">
        <v>428659</v>
      </c>
      <c r="B660" t="s">
        <v>1585</v>
      </c>
      <c r="C660" t="s">
        <v>319</v>
      </c>
      <c r="D660" t="s">
        <v>1586</v>
      </c>
      <c r="E660" t="s">
        <v>79</v>
      </c>
      <c r="F660" s="148">
        <v>30582</v>
      </c>
      <c r="G660" t="s">
        <v>1587</v>
      </c>
      <c r="H660" t="s">
        <v>25</v>
      </c>
      <c r="I660" t="s">
        <v>143</v>
      </c>
      <c r="J660" t="s">
        <v>23</v>
      </c>
      <c r="K660">
        <v>2001</v>
      </c>
      <c r="L660" t="s">
        <v>28</v>
      </c>
      <c r="N660" s="230"/>
      <c r="AG660" t="s">
        <v>1642</v>
      </c>
      <c r="AI660">
        <v>949279817</v>
      </c>
      <c r="AK660" t="s">
        <v>28</v>
      </c>
      <c r="AL660" s="230"/>
      <c r="AM660" s="230"/>
      <c r="AN660" s="230"/>
      <c r="AW660">
        <v>10110014016</v>
      </c>
    </row>
    <row r="661" spans="1:49" customFormat="1" ht="15" x14ac:dyDescent="0.25">
      <c r="A661">
        <v>428660</v>
      </c>
      <c r="B661" t="s">
        <v>1588</v>
      </c>
      <c r="C661" t="s">
        <v>529</v>
      </c>
      <c r="D661" t="s">
        <v>1286</v>
      </c>
      <c r="E661" t="s">
        <v>78</v>
      </c>
      <c r="F661" s="148">
        <v>0</v>
      </c>
      <c r="H661" t="s">
        <v>25</v>
      </c>
      <c r="I661" t="s">
        <v>832</v>
      </c>
      <c r="J661" t="s">
        <v>26</v>
      </c>
      <c r="K661">
        <v>2022</v>
      </c>
      <c r="L661" t="s">
        <v>40</v>
      </c>
      <c r="M661" t="s">
        <v>40</v>
      </c>
      <c r="N661" s="230"/>
      <c r="AI661">
        <v>959713882</v>
      </c>
      <c r="AL661" s="230"/>
      <c r="AM661" s="230"/>
      <c r="AN661" s="230"/>
      <c r="AW661">
        <v>3320035881</v>
      </c>
    </row>
    <row r="662" spans="1:49" customFormat="1" ht="15" x14ac:dyDescent="0.25">
      <c r="A662">
        <v>428661</v>
      </c>
      <c r="B662" t="s">
        <v>1589</v>
      </c>
      <c r="C662" t="s">
        <v>434</v>
      </c>
      <c r="D662" t="s">
        <v>1590</v>
      </c>
      <c r="E662" t="s">
        <v>78</v>
      </c>
      <c r="F662" s="148">
        <v>30431</v>
      </c>
      <c r="G662" t="s">
        <v>28</v>
      </c>
      <c r="H662" t="s">
        <v>405</v>
      </c>
      <c r="I662" t="s">
        <v>143</v>
      </c>
      <c r="J662" t="s">
        <v>23</v>
      </c>
      <c r="K662">
        <v>2003</v>
      </c>
      <c r="L662" t="s">
        <v>28</v>
      </c>
      <c r="M662" t="s">
        <v>657</v>
      </c>
      <c r="N662" s="230"/>
      <c r="AG662" t="s">
        <v>1642</v>
      </c>
      <c r="AI662">
        <v>992864407</v>
      </c>
      <c r="AK662" t="s">
        <v>1737</v>
      </c>
      <c r="AL662" s="230"/>
      <c r="AM662" s="230"/>
      <c r="AN662" s="230"/>
    </row>
    <row r="663" spans="1:49" customFormat="1" ht="15" x14ac:dyDescent="0.25">
      <c r="A663">
        <v>428664</v>
      </c>
      <c r="B663" t="s">
        <v>1591</v>
      </c>
      <c r="C663" t="s">
        <v>298</v>
      </c>
      <c r="D663" t="s">
        <v>348</v>
      </c>
      <c r="E663" t="s">
        <v>79</v>
      </c>
      <c r="F663" s="148">
        <v>37269</v>
      </c>
      <c r="G663" t="s">
        <v>28</v>
      </c>
      <c r="H663" t="s">
        <v>25</v>
      </c>
      <c r="I663" t="s">
        <v>143</v>
      </c>
      <c r="J663" t="s">
        <v>23</v>
      </c>
      <c r="K663">
        <v>2019</v>
      </c>
      <c r="L663" t="s">
        <v>40</v>
      </c>
      <c r="M663" t="s">
        <v>28</v>
      </c>
      <c r="N663" s="230"/>
      <c r="AG663" t="s">
        <v>1642</v>
      </c>
      <c r="AI663">
        <v>936107902</v>
      </c>
      <c r="AK663" t="s">
        <v>1738</v>
      </c>
      <c r="AL663" s="230"/>
      <c r="AM663" s="230"/>
      <c r="AN663" s="230"/>
      <c r="AW663">
        <v>1010385094</v>
      </c>
    </row>
    <row r="664" spans="1:49" customFormat="1" ht="15" x14ac:dyDescent="0.25">
      <c r="A664">
        <v>428666</v>
      </c>
      <c r="B664" t="s">
        <v>1592</v>
      </c>
      <c r="C664" t="s">
        <v>300</v>
      </c>
      <c r="D664" t="s">
        <v>567</v>
      </c>
      <c r="E664" t="s">
        <v>78</v>
      </c>
      <c r="F664" s="148">
        <v>37558</v>
      </c>
      <c r="G664" t="s">
        <v>28</v>
      </c>
      <c r="H664" t="s">
        <v>25</v>
      </c>
      <c r="I664" t="s">
        <v>143</v>
      </c>
      <c r="J664" t="s">
        <v>23</v>
      </c>
      <c r="K664">
        <v>2020</v>
      </c>
      <c r="L664" t="s">
        <v>320</v>
      </c>
      <c r="M664" t="s">
        <v>40</v>
      </c>
      <c r="N664" s="230"/>
      <c r="AI664">
        <v>959170249</v>
      </c>
      <c r="AK664" t="s">
        <v>28</v>
      </c>
      <c r="AL664" s="230"/>
      <c r="AM664" s="230"/>
      <c r="AN664" s="230"/>
      <c r="AP664" t="s">
        <v>682</v>
      </c>
      <c r="AW664">
        <v>3090013918</v>
      </c>
    </row>
    <row r="665" spans="1:49" customFormat="1" ht="15" x14ac:dyDescent="0.25">
      <c r="A665">
        <v>428670</v>
      </c>
      <c r="B665" t="s">
        <v>1593</v>
      </c>
      <c r="C665" t="s">
        <v>640</v>
      </c>
      <c r="D665" t="s">
        <v>342</v>
      </c>
      <c r="E665" t="s">
        <v>79</v>
      </c>
      <c r="F665" s="148">
        <v>37269</v>
      </c>
      <c r="I665" t="s">
        <v>143</v>
      </c>
      <c r="N665" s="230"/>
      <c r="AL665" s="230"/>
      <c r="AM665" s="230"/>
      <c r="AN665" s="230"/>
    </row>
    <row r="666" spans="1:49" customFormat="1" ht="15" x14ac:dyDescent="0.25">
      <c r="A666">
        <v>428674</v>
      </c>
      <c r="B666" t="s">
        <v>1594</v>
      </c>
      <c r="C666" t="s">
        <v>603</v>
      </c>
      <c r="D666" t="s">
        <v>886</v>
      </c>
      <c r="E666" t="s">
        <v>78</v>
      </c>
      <c r="F666" s="148">
        <v>32732</v>
      </c>
      <c r="G666" t="s">
        <v>1595</v>
      </c>
      <c r="H666" t="s">
        <v>25</v>
      </c>
      <c r="I666" t="s">
        <v>143</v>
      </c>
      <c r="J666" t="s">
        <v>23</v>
      </c>
      <c r="K666">
        <v>2008</v>
      </c>
      <c r="L666" t="s">
        <v>516</v>
      </c>
      <c r="M666" t="s">
        <v>50</v>
      </c>
      <c r="N666" s="230"/>
      <c r="AG666" t="s">
        <v>1739</v>
      </c>
      <c r="AI666">
        <v>988682135</v>
      </c>
      <c r="AK666" t="s">
        <v>1740</v>
      </c>
      <c r="AL666" s="230"/>
      <c r="AM666" s="230"/>
      <c r="AN666" s="230"/>
      <c r="AP666" t="s">
        <v>682</v>
      </c>
      <c r="AW666">
        <v>5190000098</v>
      </c>
    </row>
    <row r="667" spans="1:49" customFormat="1" ht="15" x14ac:dyDescent="0.25">
      <c r="A667">
        <v>428675</v>
      </c>
      <c r="B667" t="s">
        <v>1596</v>
      </c>
      <c r="C667" t="s">
        <v>817</v>
      </c>
      <c r="D667" t="s">
        <v>1597</v>
      </c>
      <c r="E667" t="s">
        <v>79</v>
      </c>
      <c r="F667" s="148">
        <v>37041</v>
      </c>
      <c r="G667" t="s">
        <v>28</v>
      </c>
      <c r="H667" t="s">
        <v>25</v>
      </c>
      <c r="I667" t="s">
        <v>143</v>
      </c>
      <c r="J667" t="s">
        <v>26</v>
      </c>
      <c r="K667">
        <v>2019</v>
      </c>
      <c r="L667" t="s">
        <v>28</v>
      </c>
      <c r="N667" s="230"/>
      <c r="AG667" t="s">
        <v>1642</v>
      </c>
      <c r="AL667" s="230"/>
      <c r="AM667" s="230"/>
      <c r="AN667" s="230"/>
      <c r="AP667" t="s">
        <v>682</v>
      </c>
    </row>
    <row r="668" spans="1:49" customFormat="1" ht="15" x14ac:dyDescent="0.25">
      <c r="A668">
        <v>428679</v>
      </c>
      <c r="B668" t="s">
        <v>1598</v>
      </c>
      <c r="C668" t="s">
        <v>1599</v>
      </c>
      <c r="D668" t="s">
        <v>292</v>
      </c>
      <c r="E668" t="s">
        <v>79</v>
      </c>
      <c r="F668" s="148">
        <v>31861</v>
      </c>
      <c r="G668" t="s">
        <v>28</v>
      </c>
      <c r="H668" t="s">
        <v>25</v>
      </c>
      <c r="I668" t="s">
        <v>143</v>
      </c>
      <c r="J668" t="s">
        <v>23</v>
      </c>
      <c r="K668">
        <v>2006</v>
      </c>
      <c r="L668" t="s">
        <v>28</v>
      </c>
      <c r="M668" t="s">
        <v>28</v>
      </c>
      <c r="N668" s="230"/>
      <c r="AG668" t="s">
        <v>1642</v>
      </c>
      <c r="AI668">
        <v>940510212</v>
      </c>
      <c r="AK668" t="s">
        <v>1741</v>
      </c>
      <c r="AL668" s="230"/>
      <c r="AM668" s="230"/>
      <c r="AN668" s="230"/>
      <c r="AP668" t="s">
        <v>682</v>
      </c>
      <c r="AW668">
        <v>1020311527</v>
      </c>
    </row>
    <row r="669" spans="1:49" customFormat="1" ht="15" x14ac:dyDescent="0.25">
      <c r="A669">
        <v>428680</v>
      </c>
      <c r="B669" t="s">
        <v>1600</v>
      </c>
      <c r="C669" t="s">
        <v>325</v>
      </c>
      <c r="D669" t="s">
        <v>403</v>
      </c>
      <c r="E669" t="s">
        <v>79</v>
      </c>
      <c r="F669" s="148">
        <v>0</v>
      </c>
      <c r="G669" t="s">
        <v>70</v>
      </c>
      <c r="H669" t="s">
        <v>25</v>
      </c>
      <c r="I669" t="s">
        <v>143</v>
      </c>
      <c r="J669" t="s">
        <v>23</v>
      </c>
      <c r="K669">
        <v>2018</v>
      </c>
      <c r="L669" t="s">
        <v>70</v>
      </c>
      <c r="N669" s="230"/>
      <c r="AG669" t="s">
        <v>1642</v>
      </c>
      <c r="AI669">
        <v>981673676</v>
      </c>
      <c r="AL669" s="230"/>
      <c r="AM669" s="230"/>
      <c r="AN669" s="230"/>
      <c r="AP669" t="s">
        <v>682</v>
      </c>
      <c r="AW669">
        <v>10030035046</v>
      </c>
    </row>
    <row r="670" spans="1:49" customFormat="1" ht="15" x14ac:dyDescent="0.25">
      <c r="A670">
        <v>428682</v>
      </c>
      <c r="B670" t="s">
        <v>1601</v>
      </c>
      <c r="C670" t="s">
        <v>289</v>
      </c>
      <c r="D670" t="s">
        <v>315</v>
      </c>
      <c r="E670" t="s">
        <v>78</v>
      </c>
      <c r="F670" s="148">
        <v>0</v>
      </c>
      <c r="H670" t="s">
        <v>25</v>
      </c>
      <c r="I670" t="s">
        <v>143</v>
      </c>
      <c r="J670" t="s">
        <v>23</v>
      </c>
      <c r="K670">
        <v>2004</v>
      </c>
      <c r="L670" t="s">
        <v>28</v>
      </c>
      <c r="N670" s="230"/>
      <c r="AL670" s="230"/>
      <c r="AM670" s="230"/>
      <c r="AN670" s="230"/>
    </row>
    <row r="671" spans="1:49" customFormat="1" ht="15" x14ac:dyDescent="0.25">
      <c r="A671">
        <v>428683</v>
      </c>
      <c r="B671" t="s">
        <v>1602</v>
      </c>
      <c r="C671" t="s">
        <v>241</v>
      </c>
      <c r="D671" t="s">
        <v>414</v>
      </c>
      <c r="E671" t="s">
        <v>79</v>
      </c>
      <c r="F671" s="148">
        <v>36414</v>
      </c>
      <c r="G671" t="s">
        <v>28</v>
      </c>
      <c r="H671" t="s">
        <v>25</v>
      </c>
      <c r="I671" t="s">
        <v>143</v>
      </c>
      <c r="J671" t="s">
        <v>23</v>
      </c>
      <c r="K671">
        <v>2019</v>
      </c>
      <c r="L671" t="s">
        <v>40</v>
      </c>
      <c r="M671" t="s">
        <v>40</v>
      </c>
      <c r="N671" s="230"/>
      <c r="AG671" t="s">
        <v>1642</v>
      </c>
      <c r="AI671">
        <v>986416031</v>
      </c>
      <c r="AK671" t="s">
        <v>28</v>
      </c>
      <c r="AL671" s="230"/>
      <c r="AM671" s="230"/>
      <c r="AN671" s="230"/>
      <c r="AP671" t="s">
        <v>682</v>
      </c>
      <c r="AW671">
        <v>3090006811</v>
      </c>
    </row>
    <row r="672" spans="1:49" customFormat="1" ht="15" x14ac:dyDescent="0.25">
      <c r="A672">
        <v>428689</v>
      </c>
      <c r="B672" t="s">
        <v>1603</v>
      </c>
      <c r="C672" t="s">
        <v>455</v>
      </c>
      <c r="D672" t="s">
        <v>483</v>
      </c>
      <c r="E672" t="s">
        <v>79</v>
      </c>
      <c r="F672" s="148">
        <v>36588</v>
      </c>
      <c r="G672" t="s">
        <v>243</v>
      </c>
      <c r="H672" t="s">
        <v>25</v>
      </c>
      <c r="I672" t="s">
        <v>143</v>
      </c>
      <c r="J672" t="s">
        <v>23</v>
      </c>
      <c r="K672">
        <v>2018</v>
      </c>
      <c r="L672" t="s">
        <v>657</v>
      </c>
      <c r="N672" s="230"/>
      <c r="AG672" t="s">
        <v>1642</v>
      </c>
      <c r="AL672" s="230"/>
      <c r="AM672" s="230"/>
      <c r="AN672" s="230"/>
    </row>
    <row r="673" spans="1:49" customFormat="1" ht="15" x14ac:dyDescent="0.25">
      <c r="A673">
        <v>428691</v>
      </c>
      <c r="B673" t="s">
        <v>1604</v>
      </c>
      <c r="C673" t="s">
        <v>754</v>
      </c>
      <c r="D673" t="s">
        <v>313</v>
      </c>
      <c r="E673" t="s">
        <v>78</v>
      </c>
      <c r="F673" s="148">
        <v>37836</v>
      </c>
      <c r="G673" t="s">
        <v>28</v>
      </c>
      <c r="H673" t="s">
        <v>25</v>
      </c>
      <c r="I673" t="s">
        <v>143</v>
      </c>
      <c r="J673" t="s">
        <v>23</v>
      </c>
      <c r="K673">
        <v>2021</v>
      </c>
      <c r="L673" t="s">
        <v>28</v>
      </c>
      <c r="M673" t="s">
        <v>28</v>
      </c>
      <c r="N673" s="230"/>
      <c r="AG673" t="s">
        <v>1650</v>
      </c>
      <c r="AI673">
        <v>994816404</v>
      </c>
      <c r="AK673" t="s">
        <v>1662</v>
      </c>
      <c r="AL673" s="230"/>
      <c r="AM673" s="230"/>
      <c r="AN673" s="230"/>
      <c r="AW673">
        <v>1020176862</v>
      </c>
    </row>
    <row r="674" spans="1:49" customFormat="1" ht="15" x14ac:dyDescent="0.25">
      <c r="A674">
        <v>428693</v>
      </c>
      <c r="B674" t="s">
        <v>1605</v>
      </c>
      <c r="C674" t="s">
        <v>634</v>
      </c>
      <c r="D674" t="s">
        <v>379</v>
      </c>
      <c r="E674" t="s">
        <v>78</v>
      </c>
      <c r="F674" s="148">
        <v>30423</v>
      </c>
      <c r="G674" t="s">
        <v>28</v>
      </c>
      <c r="H674" t="s">
        <v>25</v>
      </c>
      <c r="I674" t="s">
        <v>143</v>
      </c>
      <c r="J674" t="s">
        <v>23</v>
      </c>
      <c r="K674">
        <v>2002</v>
      </c>
      <c r="L674" t="s">
        <v>28</v>
      </c>
      <c r="N674" s="230"/>
      <c r="AG674" t="s">
        <v>803</v>
      </c>
      <c r="AI674">
        <v>933977892</v>
      </c>
      <c r="AK674" t="s">
        <v>1742</v>
      </c>
      <c r="AL674" s="230"/>
      <c r="AM674" s="230"/>
      <c r="AN674" s="230"/>
      <c r="AW674">
        <v>14010097725</v>
      </c>
    </row>
    <row r="675" spans="1:49" customFormat="1" ht="15" x14ac:dyDescent="0.25">
      <c r="A675">
        <v>428696</v>
      </c>
      <c r="B675" t="s">
        <v>1606</v>
      </c>
      <c r="C675" t="s">
        <v>325</v>
      </c>
      <c r="D675" t="s">
        <v>242</v>
      </c>
      <c r="E675" t="s">
        <v>79</v>
      </c>
      <c r="F675" s="148">
        <v>32209</v>
      </c>
      <c r="G675" t="s">
        <v>354</v>
      </c>
      <c r="H675" t="s">
        <v>25</v>
      </c>
      <c r="I675" t="s">
        <v>832</v>
      </c>
      <c r="J675" t="s">
        <v>23</v>
      </c>
      <c r="K675">
        <v>2007</v>
      </c>
      <c r="L675" t="s">
        <v>28</v>
      </c>
      <c r="N675" s="230"/>
      <c r="AG675" t="s">
        <v>1642</v>
      </c>
      <c r="AI675">
        <v>988244394</v>
      </c>
      <c r="AK675" t="s">
        <v>1743</v>
      </c>
      <c r="AL675" s="230"/>
      <c r="AM675" s="230"/>
      <c r="AN675" s="230"/>
      <c r="AW675">
        <v>14040009585</v>
      </c>
    </row>
    <row r="676" spans="1:49" customFormat="1" ht="15" x14ac:dyDescent="0.25">
      <c r="A676">
        <v>428697</v>
      </c>
      <c r="B676" t="s">
        <v>1607</v>
      </c>
      <c r="C676" t="s">
        <v>268</v>
      </c>
      <c r="D676" t="s">
        <v>1482</v>
      </c>
      <c r="E676" t="s">
        <v>79</v>
      </c>
      <c r="F676" s="148">
        <v>31990</v>
      </c>
      <c r="G676" t="s">
        <v>898</v>
      </c>
      <c r="H676" t="s">
        <v>25</v>
      </c>
      <c r="I676" t="s">
        <v>143</v>
      </c>
      <c r="J676" t="s">
        <v>23</v>
      </c>
      <c r="K676">
        <v>2005</v>
      </c>
      <c r="L676" t="s">
        <v>47</v>
      </c>
      <c r="M676" t="s">
        <v>47</v>
      </c>
      <c r="N676" s="230"/>
      <c r="AG676" t="s">
        <v>1642</v>
      </c>
      <c r="AI676">
        <v>992502672</v>
      </c>
      <c r="AK676" t="s">
        <v>28</v>
      </c>
      <c r="AL676" s="230"/>
      <c r="AM676" s="230"/>
      <c r="AN676" s="230"/>
      <c r="AP676" t="s">
        <v>682</v>
      </c>
      <c r="AW676">
        <v>4230029634</v>
      </c>
    </row>
    <row r="677" spans="1:49" customFormat="1" ht="15" x14ac:dyDescent="0.25">
      <c r="A677">
        <v>428698</v>
      </c>
      <c r="B677" t="s">
        <v>1608</v>
      </c>
      <c r="C677" t="s">
        <v>241</v>
      </c>
      <c r="D677" t="s">
        <v>838</v>
      </c>
      <c r="E677" t="s">
        <v>79</v>
      </c>
      <c r="F677" s="148">
        <v>36556</v>
      </c>
      <c r="G677" t="s">
        <v>28</v>
      </c>
      <c r="H677" t="s">
        <v>25</v>
      </c>
      <c r="I677" t="s">
        <v>143</v>
      </c>
      <c r="J677" t="s">
        <v>26</v>
      </c>
      <c r="K677">
        <v>2017</v>
      </c>
      <c r="L677" t="s">
        <v>28</v>
      </c>
      <c r="M677" t="s">
        <v>28</v>
      </c>
      <c r="N677" s="230"/>
      <c r="AG677" t="s">
        <v>1642</v>
      </c>
      <c r="AI677">
        <v>935497004</v>
      </c>
      <c r="AL677" s="230"/>
      <c r="AM677" s="230"/>
      <c r="AN677" s="230"/>
      <c r="AP677" t="s">
        <v>682</v>
      </c>
      <c r="AW677">
        <v>1010376624</v>
      </c>
    </row>
    <row r="678" spans="1:49" customFormat="1" ht="15" x14ac:dyDescent="0.25">
      <c r="A678">
        <v>428700</v>
      </c>
      <c r="B678" t="s">
        <v>1609</v>
      </c>
      <c r="C678" t="s">
        <v>465</v>
      </c>
      <c r="D678" t="s">
        <v>287</v>
      </c>
      <c r="E678" t="s">
        <v>78</v>
      </c>
      <c r="F678" s="148">
        <v>33385</v>
      </c>
      <c r="I678" t="s">
        <v>143</v>
      </c>
      <c r="N678" s="230"/>
      <c r="AL678" s="230"/>
      <c r="AM678" s="230"/>
      <c r="AN678" s="230"/>
      <c r="AP678" t="s">
        <v>682</v>
      </c>
    </row>
    <row r="679" spans="1:49" customFormat="1" ht="15" x14ac:dyDescent="0.25">
      <c r="A679">
        <v>428704</v>
      </c>
      <c r="B679" t="s">
        <v>1611</v>
      </c>
      <c r="C679" t="s">
        <v>513</v>
      </c>
      <c r="D679" t="s">
        <v>264</v>
      </c>
      <c r="E679" t="s">
        <v>79</v>
      </c>
      <c r="F679" s="148">
        <v>0</v>
      </c>
      <c r="H679" t="s">
        <v>25</v>
      </c>
      <c r="I679" t="s">
        <v>143</v>
      </c>
      <c r="J679" t="s">
        <v>26</v>
      </c>
      <c r="K679">
        <v>2021</v>
      </c>
      <c r="L679" t="s">
        <v>28</v>
      </c>
      <c r="M679" t="s">
        <v>50</v>
      </c>
      <c r="N679" s="230"/>
      <c r="AG679" t="s">
        <v>1642</v>
      </c>
      <c r="AL679" s="230"/>
      <c r="AM679" s="230"/>
      <c r="AN679" s="230"/>
      <c r="AW679">
        <v>5010202743</v>
      </c>
    </row>
    <row r="680" spans="1:49" customFormat="1" ht="15" x14ac:dyDescent="0.25">
      <c r="A680">
        <v>428705</v>
      </c>
      <c r="B680" t="s">
        <v>1612</v>
      </c>
      <c r="C680" t="s">
        <v>241</v>
      </c>
      <c r="D680" t="s">
        <v>400</v>
      </c>
      <c r="E680" t="s">
        <v>79</v>
      </c>
      <c r="F680" s="148">
        <v>33083</v>
      </c>
      <c r="G680" t="s">
        <v>1613</v>
      </c>
      <c r="H680" t="s">
        <v>25</v>
      </c>
      <c r="I680" t="s">
        <v>143</v>
      </c>
      <c r="J680" t="s">
        <v>26</v>
      </c>
      <c r="K680">
        <v>2008</v>
      </c>
      <c r="L680" t="s">
        <v>77</v>
      </c>
      <c r="N680" s="230"/>
      <c r="AG680" t="s">
        <v>1642</v>
      </c>
      <c r="AI680">
        <v>950097957</v>
      </c>
      <c r="AK680" t="s">
        <v>1744</v>
      </c>
      <c r="AL680" s="230"/>
      <c r="AM680" s="230"/>
      <c r="AN680" s="230"/>
      <c r="AW680">
        <v>14060019252</v>
      </c>
    </row>
    <row r="681" spans="1:49" customFormat="1" ht="15" x14ac:dyDescent="0.25">
      <c r="A681">
        <v>428707</v>
      </c>
      <c r="B681" t="s">
        <v>1614</v>
      </c>
      <c r="C681" t="s">
        <v>284</v>
      </c>
      <c r="D681" t="s">
        <v>490</v>
      </c>
      <c r="E681" t="s">
        <v>78</v>
      </c>
      <c r="F681" s="148">
        <v>36302</v>
      </c>
      <c r="G681" t="s">
        <v>75</v>
      </c>
      <c r="H681" t="s">
        <v>25</v>
      </c>
      <c r="I681" t="s">
        <v>143</v>
      </c>
      <c r="J681" t="s">
        <v>23</v>
      </c>
      <c r="K681">
        <v>2018</v>
      </c>
      <c r="L681" t="s">
        <v>75</v>
      </c>
      <c r="N681" s="230"/>
      <c r="AL681" s="230"/>
      <c r="AM681" s="230"/>
      <c r="AN681" s="230"/>
    </row>
    <row r="682" spans="1:49" customFormat="1" ht="15" x14ac:dyDescent="0.25">
      <c r="A682">
        <v>428712</v>
      </c>
      <c r="B682" t="s">
        <v>1616</v>
      </c>
      <c r="C682" t="s">
        <v>455</v>
      </c>
      <c r="D682" t="s">
        <v>299</v>
      </c>
      <c r="E682" t="s">
        <v>79</v>
      </c>
      <c r="F682" s="148">
        <v>37257</v>
      </c>
      <c r="G682" t="s">
        <v>1044</v>
      </c>
      <c r="H682" t="s">
        <v>25</v>
      </c>
      <c r="I682" t="s">
        <v>832</v>
      </c>
      <c r="J682" t="s">
        <v>26</v>
      </c>
      <c r="K682">
        <v>2019</v>
      </c>
      <c r="L682" t="s">
        <v>77</v>
      </c>
      <c r="N682" s="230"/>
      <c r="AG682" t="s">
        <v>1642</v>
      </c>
      <c r="AL682" s="230"/>
      <c r="AM682" s="230"/>
      <c r="AN682" s="230"/>
    </row>
    <row r="683" spans="1:49" customFormat="1" ht="15" x14ac:dyDescent="0.25">
      <c r="A683">
        <v>428714</v>
      </c>
      <c r="B683" t="s">
        <v>1617</v>
      </c>
      <c r="C683" t="s">
        <v>851</v>
      </c>
      <c r="D683" t="s">
        <v>428</v>
      </c>
      <c r="E683" t="s">
        <v>79</v>
      </c>
      <c r="F683" s="148">
        <v>37544</v>
      </c>
      <c r="G683" t="s">
        <v>753</v>
      </c>
      <c r="H683" t="s">
        <v>25</v>
      </c>
      <c r="I683" t="s">
        <v>143</v>
      </c>
      <c r="N683" s="230"/>
      <c r="AG683" t="s">
        <v>1642</v>
      </c>
      <c r="AL683" s="230"/>
      <c r="AM683" s="230"/>
      <c r="AN683" s="230"/>
    </row>
    <row r="684" spans="1:49" customFormat="1" ht="15" x14ac:dyDescent="0.25">
      <c r="A684">
        <v>428716</v>
      </c>
      <c r="B684" t="s">
        <v>1625</v>
      </c>
      <c r="C684" t="s">
        <v>358</v>
      </c>
      <c r="D684" t="s">
        <v>569</v>
      </c>
      <c r="E684" t="s">
        <v>79</v>
      </c>
      <c r="F684" s="148">
        <v>37120</v>
      </c>
      <c r="G684" t="s">
        <v>75</v>
      </c>
      <c r="H684" t="s">
        <v>25</v>
      </c>
      <c r="I684" t="s">
        <v>143</v>
      </c>
      <c r="J684" t="s">
        <v>23</v>
      </c>
      <c r="K684">
        <v>2020</v>
      </c>
      <c r="L684" t="s">
        <v>75</v>
      </c>
      <c r="N684" s="230"/>
      <c r="AG684" t="s">
        <v>1642</v>
      </c>
      <c r="AI684">
        <v>964919481</v>
      </c>
      <c r="AK684" t="s">
        <v>75</v>
      </c>
      <c r="AL684" s="230"/>
      <c r="AM684" s="230"/>
      <c r="AN684" s="230"/>
      <c r="AW684">
        <v>13100007888</v>
      </c>
    </row>
    <row r="685" spans="1:49" customFormat="1" ht="15" x14ac:dyDescent="0.25">
      <c r="A685">
        <v>428717</v>
      </c>
      <c r="B685" t="s">
        <v>1630</v>
      </c>
      <c r="C685" t="s">
        <v>332</v>
      </c>
      <c r="D685" t="s">
        <v>1631</v>
      </c>
      <c r="E685" t="s">
        <v>79</v>
      </c>
      <c r="F685" s="148">
        <v>35806</v>
      </c>
      <c r="G685" t="s">
        <v>28</v>
      </c>
      <c r="H685" t="s">
        <v>25</v>
      </c>
      <c r="I685" t="s">
        <v>832</v>
      </c>
      <c r="J685" t="s">
        <v>26</v>
      </c>
      <c r="K685">
        <v>2015</v>
      </c>
      <c r="L685" t="s">
        <v>28</v>
      </c>
      <c r="M685" t="s">
        <v>28</v>
      </c>
      <c r="N685" s="230"/>
      <c r="AG685" t="s">
        <v>1642</v>
      </c>
      <c r="AI685">
        <v>997964216</v>
      </c>
      <c r="AK685" t="s">
        <v>28</v>
      </c>
      <c r="AL685" s="230"/>
      <c r="AM685" s="230"/>
      <c r="AN685" s="230"/>
      <c r="AW685">
        <v>1010079862</v>
      </c>
    </row>
    <row r="686" spans="1:49" customFormat="1" ht="15" x14ac:dyDescent="0.25">
      <c r="A686">
        <v>428724</v>
      </c>
      <c r="B686" t="s">
        <v>1746</v>
      </c>
      <c r="C686" t="s">
        <v>249</v>
      </c>
      <c r="D686" t="s">
        <v>1747</v>
      </c>
      <c r="E686" t="s">
        <v>78</v>
      </c>
      <c r="F686" s="148">
        <v>33333</v>
      </c>
      <c r="G686" t="s">
        <v>243</v>
      </c>
      <c r="H686" t="s">
        <v>686</v>
      </c>
      <c r="I686" t="s">
        <v>832</v>
      </c>
      <c r="J686" t="s">
        <v>26</v>
      </c>
      <c r="K686">
        <v>2011</v>
      </c>
      <c r="L686" t="s">
        <v>243</v>
      </c>
      <c r="M686" t="s">
        <v>243</v>
      </c>
      <c r="N686" s="230"/>
      <c r="AG686" t="s">
        <v>1680</v>
      </c>
      <c r="AI686">
        <v>993633502</v>
      </c>
      <c r="AK686" t="s">
        <v>243</v>
      </c>
      <c r="AL686" s="230"/>
      <c r="AM686" s="230"/>
      <c r="AN686" s="230"/>
      <c r="AW686">
        <v>1020018543</v>
      </c>
    </row>
    <row r="687" spans="1:49" customFormat="1" ht="15" x14ac:dyDescent="0.25">
      <c r="A687">
        <v>428742</v>
      </c>
      <c r="B687" t="s">
        <v>1748</v>
      </c>
      <c r="C687" t="s">
        <v>475</v>
      </c>
      <c r="D687" t="s">
        <v>427</v>
      </c>
      <c r="E687" t="s">
        <v>78</v>
      </c>
      <c r="F687" s="148">
        <v>33970</v>
      </c>
      <c r="G687" t="s">
        <v>28</v>
      </c>
      <c r="H687" t="s">
        <v>25</v>
      </c>
      <c r="I687" t="s">
        <v>143</v>
      </c>
      <c r="J687" t="s">
        <v>23</v>
      </c>
      <c r="K687">
        <v>2010</v>
      </c>
      <c r="L687" t="s">
        <v>28</v>
      </c>
      <c r="M687" t="s">
        <v>28</v>
      </c>
      <c r="N687" s="230"/>
      <c r="AG687" t="s">
        <v>931</v>
      </c>
      <c r="AI687">
        <v>992176996</v>
      </c>
      <c r="AK687" t="s">
        <v>1749</v>
      </c>
      <c r="AL687" s="230"/>
      <c r="AM687" s="230"/>
      <c r="AN687" s="230"/>
      <c r="AW687">
        <v>1040158422</v>
      </c>
    </row>
    <row r="688" spans="1:49" customFormat="1" ht="15" x14ac:dyDescent="0.25">
      <c r="A688">
        <v>428745</v>
      </c>
      <c r="B688" t="s">
        <v>1750</v>
      </c>
      <c r="C688" t="s">
        <v>1751</v>
      </c>
      <c r="D688" t="s">
        <v>282</v>
      </c>
      <c r="E688" t="s">
        <v>79</v>
      </c>
      <c r="F688" s="148">
        <v>38010</v>
      </c>
      <c r="G688" t="s">
        <v>1752</v>
      </c>
      <c r="H688" t="s">
        <v>25</v>
      </c>
      <c r="I688" t="s">
        <v>832</v>
      </c>
      <c r="J688" t="s">
        <v>26</v>
      </c>
      <c r="K688">
        <v>2021</v>
      </c>
      <c r="L688" t="s">
        <v>28</v>
      </c>
      <c r="M688" t="s">
        <v>28</v>
      </c>
      <c r="N688" s="230"/>
      <c r="AG688" t="s">
        <v>1642</v>
      </c>
      <c r="AI688">
        <v>992106856</v>
      </c>
      <c r="AK688" t="s">
        <v>243</v>
      </c>
      <c r="AL688" s="230"/>
      <c r="AM688" s="230"/>
      <c r="AN688" s="230"/>
      <c r="AW688">
        <v>4130074196</v>
      </c>
    </row>
    <row r="689" spans="1:49" customFormat="1" ht="15" x14ac:dyDescent="0.25">
      <c r="A689">
        <v>428750</v>
      </c>
      <c r="B689" t="s">
        <v>1753</v>
      </c>
      <c r="C689" t="s">
        <v>410</v>
      </c>
      <c r="D689" t="s">
        <v>263</v>
      </c>
      <c r="E689" t="s">
        <v>79</v>
      </c>
      <c r="F689" s="148">
        <v>37622</v>
      </c>
      <c r="G689" t="s">
        <v>28</v>
      </c>
      <c r="H689" t="s">
        <v>25</v>
      </c>
      <c r="I689" t="s">
        <v>832</v>
      </c>
      <c r="J689" t="s">
        <v>26</v>
      </c>
      <c r="K689">
        <v>2021</v>
      </c>
      <c r="L689" t="s">
        <v>28</v>
      </c>
      <c r="M689" t="s">
        <v>28</v>
      </c>
      <c r="N689" s="230"/>
      <c r="AG689" t="s">
        <v>1642</v>
      </c>
      <c r="AI689">
        <v>980956124</v>
      </c>
      <c r="AK689" t="s">
        <v>243</v>
      </c>
      <c r="AL689" s="230"/>
      <c r="AM689" s="230"/>
      <c r="AN689" s="230"/>
      <c r="AW689">
        <v>1030441910</v>
      </c>
    </row>
    <row r="690" spans="1:49" ht="20.25" customHeight="1" x14ac:dyDescent="0.25">
      <c r="A690" s="251">
        <v>428767</v>
      </c>
      <c r="B690" s="251" t="s">
        <v>1754</v>
      </c>
      <c r="C690" s="251" t="s">
        <v>284</v>
      </c>
      <c r="D690" s="251" t="s">
        <v>339</v>
      </c>
      <c r="E690" t="s">
        <v>79</v>
      </c>
      <c r="F690" s="252">
        <v>37133</v>
      </c>
      <c r="G690" s="253" t="s">
        <v>28</v>
      </c>
      <c r="H690" s="253" t="s">
        <v>1755</v>
      </c>
      <c r="I690" s="251" t="s">
        <v>143</v>
      </c>
      <c r="J690" s="253" t="s">
        <v>23</v>
      </c>
      <c r="K690" s="253">
        <v>2019</v>
      </c>
      <c r="L690" s="253" t="s">
        <v>40</v>
      </c>
      <c r="M690" t="s">
        <v>70</v>
      </c>
      <c r="O690" s="253"/>
      <c r="P690" s="253"/>
      <c r="Q690" s="253"/>
      <c r="R690" s="253"/>
      <c r="S690" s="253"/>
      <c r="T690" s="253"/>
      <c r="U690" s="253"/>
      <c r="V690" s="253"/>
      <c r="W690" s="253"/>
      <c r="X690" s="253"/>
      <c r="Y690" s="253"/>
      <c r="Z690" s="253"/>
      <c r="AA690" s="253"/>
      <c r="AB690"/>
      <c r="AC690" s="254"/>
      <c r="AD690"/>
      <c r="AE690" s="254"/>
      <c r="AF690"/>
      <c r="AG690" s="254" t="s">
        <v>1650</v>
      </c>
      <c r="AH690" s="254"/>
      <c r="AI690" s="254">
        <v>981793956</v>
      </c>
      <c r="AJ690" s="254"/>
      <c r="AK690" s="254" t="s">
        <v>1106</v>
      </c>
      <c r="AL690" s="249"/>
      <c r="AM690" s="249"/>
      <c r="AN690" s="249"/>
      <c r="AO690" s="254"/>
      <c r="AP690" s="254"/>
      <c r="AQ690" s="254"/>
      <c r="AR690" s="254"/>
      <c r="AS690" s="254"/>
      <c r="AT690" s="254"/>
      <c r="AU690" s="254"/>
      <c r="AV690" s="254"/>
      <c r="AW690" s="254">
        <v>10160033959</v>
      </c>
    </row>
    <row r="691" spans="1:49" ht="20.25" customHeight="1" x14ac:dyDescent="0.25">
      <c r="A691" s="251">
        <v>428779</v>
      </c>
      <c r="B691" s="251" t="s">
        <v>1756</v>
      </c>
      <c r="C691" s="251" t="s">
        <v>416</v>
      </c>
      <c r="D691" s="251" t="s">
        <v>299</v>
      </c>
      <c r="E691" t="s">
        <v>79</v>
      </c>
      <c r="F691" s="252">
        <v>38282</v>
      </c>
      <c r="G691" s="253" t="s">
        <v>246</v>
      </c>
      <c r="H691" s="253" t="s">
        <v>29</v>
      </c>
      <c r="I691" s="251" t="s">
        <v>143</v>
      </c>
      <c r="J691" s="253" t="s">
        <v>23</v>
      </c>
      <c r="K691" s="253">
        <v>2020</v>
      </c>
      <c r="L691" s="253" t="s">
        <v>28</v>
      </c>
      <c r="M691" t="s">
        <v>28</v>
      </c>
      <c r="O691" s="253"/>
      <c r="P691" s="253"/>
      <c r="Q691" s="253"/>
      <c r="R691" s="253"/>
      <c r="S691" s="253"/>
      <c r="T691" s="253"/>
      <c r="U691" s="253"/>
      <c r="V691" s="253"/>
      <c r="W691" s="253"/>
      <c r="X691" s="253"/>
      <c r="Y691" s="253"/>
      <c r="Z691" s="253"/>
      <c r="AA691" s="253"/>
      <c r="AB691"/>
      <c r="AC691" s="254"/>
      <c r="AD691"/>
      <c r="AE691" s="254"/>
      <c r="AF691"/>
      <c r="AG691" s="254" t="s">
        <v>1642</v>
      </c>
      <c r="AH691" s="254"/>
      <c r="AI691" s="254">
        <v>991960141</v>
      </c>
      <c r="AJ691" s="254"/>
      <c r="AK691" s="254" t="s">
        <v>28</v>
      </c>
      <c r="AL691" s="249"/>
      <c r="AM691" s="249"/>
      <c r="AN691" s="249"/>
      <c r="AO691" s="254"/>
      <c r="AP691" s="254"/>
      <c r="AQ691" s="254"/>
      <c r="AR691" s="254"/>
      <c r="AS691" s="254"/>
      <c r="AT691" s="254"/>
      <c r="AU691" s="254"/>
      <c r="AV691" s="254"/>
      <c r="AW691" s="254">
        <v>90010287978</v>
      </c>
    </row>
    <row r="692" spans="1:49" ht="20.25" customHeight="1" x14ac:dyDescent="0.25">
      <c r="A692" s="251">
        <v>428782</v>
      </c>
      <c r="B692" s="251" t="s">
        <v>1757</v>
      </c>
      <c r="C692" s="251" t="s">
        <v>494</v>
      </c>
      <c r="D692" s="251" t="s">
        <v>437</v>
      </c>
      <c r="E692" t="s">
        <v>79</v>
      </c>
      <c r="F692" s="252">
        <v>36529</v>
      </c>
      <c r="G692" s="253" t="s">
        <v>375</v>
      </c>
      <c r="H692" s="253" t="s">
        <v>25</v>
      </c>
      <c r="I692" s="251" t="s">
        <v>832</v>
      </c>
      <c r="J692" s="253" t="s">
        <v>26</v>
      </c>
      <c r="K692" s="253">
        <v>2017</v>
      </c>
      <c r="L692" s="253" t="s">
        <v>40</v>
      </c>
      <c r="M692" t="s">
        <v>40</v>
      </c>
      <c r="O692" s="253"/>
      <c r="P692" s="253"/>
      <c r="Q692" s="253"/>
      <c r="R692" s="253"/>
      <c r="S692" s="253"/>
      <c r="T692" s="253"/>
      <c r="U692" s="253"/>
      <c r="V692" s="253"/>
      <c r="W692" s="253"/>
      <c r="X692" s="253"/>
      <c r="Y692" s="253"/>
      <c r="Z692" s="253"/>
      <c r="AA692" s="253"/>
      <c r="AB692"/>
      <c r="AC692" s="254"/>
      <c r="AD692"/>
      <c r="AE692" s="254"/>
      <c r="AF692"/>
      <c r="AG692" s="254" t="s">
        <v>1650</v>
      </c>
      <c r="AH692" s="254"/>
      <c r="AI692" s="254">
        <v>935975081</v>
      </c>
      <c r="AJ692" s="254"/>
      <c r="AK692" s="254" t="s">
        <v>375</v>
      </c>
      <c r="AL692" s="249"/>
      <c r="AM692" s="249"/>
      <c r="AN692" s="249"/>
      <c r="AO692" s="254"/>
      <c r="AP692" s="254"/>
      <c r="AQ692" s="254"/>
      <c r="AR692" s="254"/>
      <c r="AS692" s="254"/>
      <c r="AT692" s="254"/>
      <c r="AU692" s="254"/>
      <c r="AV692" s="254"/>
      <c r="AW692" s="254">
        <v>2030358845</v>
      </c>
    </row>
    <row r="693" spans="1:49" ht="20.25" customHeight="1" x14ac:dyDescent="0.25">
      <c r="A693" s="251">
        <v>428795</v>
      </c>
      <c r="B693" s="251" t="s">
        <v>1758</v>
      </c>
      <c r="C693" s="251" t="s">
        <v>578</v>
      </c>
      <c r="D693" s="251" t="s">
        <v>292</v>
      </c>
      <c r="E693" t="s">
        <v>78</v>
      </c>
      <c r="F693" s="252">
        <v>36053</v>
      </c>
      <c r="G693" s="253" t="s">
        <v>523</v>
      </c>
      <c r="H693" s="253" t="s">
        <v>25</v>
      </c>
      <c r="I693" s="251" t="s">
        <v>832</v>
      </c>
      <c r="J693" s="253" t="s">
        <v>23</v>
      </c>
      <c r="K693" s="253">
        <v>2016</v>
      </c>
      <c r="L693" s="253" t="s">
        <v>40</v>
      </c>
      <c r="M693" t="s">
        <v>40</v>
      </c>
      <c r="O693" s="253"/>
      <c r="P693" s="253"/>
      <c r="Q693" s="253"/>
      <c r="R693" s="253"/>
      <c r="S693" s="253"/>
      <c r="T693" s="253"/>
      <c r="U693" s="253"/>
      <c r="V693" s="253"/>
      <c r="W693" s="253"/>
      <c r="X693" s="253"/>
      <c r="Y693" s="253"/>
      <c r="Z693" s="253"/>
      <c r="AA693" s="253"/>
      <c r="AB693"/>
      <c r="AC693" s="254"/>
      <c r="AD693"/>
      <c r="AE693" s="254"/>
      <c r="AF693"/>
      <c r="AG693" s="254" t="s">
        <v>394</v>
      </c>
      <c r="AH693" s="254"/>
      <c r="AI693" s="254">
        <v>991132808</v>
      </c>
      <c r="AJ693" s="254"/>
      <c r="AK693" s="254" t="s">
        <v>1759</v>
      </c>
      <c r="AL693" s="249"/>
      <c r="AM693" s="249"/>
      <c r="AN693" s="249"/>
      <c r="AO693" s="254"/>
      <c r="AP693" s="254"/>
      <c r="AQ693" s="254"/>
      <c r="AR693" s="254"/>
      <c r="AS693" s="254"/>
      <c r="AT693" s="254"/>
      <c r="AU693" s="254"/>
      <c r="AV693" s="254"/>
      <c r="AW693" s="254">
        <v>3160001234</v>
      </c>
    </row>
    <row r="694" spans="1:49" ht="20.25" customHeight="1" x14ac:dyDescent="0.25">
      <c r="A694" s="251">
        <v>428801</v>
      </c>
      <c r="B694" s="251" t="s">
        <v>1760</v>
      </c>
      <c r="C694" s="251" t="s">
        <v>554</v>
      </c>
      <c r="D694" s="251" t="s">
        <v>245</v>
      </c>
      <c r="E694" t="s">
        <v>79</v>
      </c>
      <c r="F694" s="252">
        <v>38261</v>
      </c>
      <c r="G694" s="253" t="s">
        <v>293</v>
      </c>
      <c r="H694" s="253" t="s">
        <v>25</v>
      </c>
      <c r="I694" s="251" t="s">
        <v>832</v>
      </c>
      <c r="J694" s="253" t="s">
        <v>23</v>
      </c>
      <c r="K694" s="253">
        <v>2022</v>
      </c>
      <c r="L694" s="253" t="s">
        <v>40</v>
      </c>
      <c r="M694" t="s">
        <v>40</v>
      </c>
      <c r="O694" s="253"/>
      <c r="P694" s="253"/>
      <c r="Q694" s="253"/>
      <c r="R694" s="253"/>
      <c r="S694" s="253"/>
      <c r="T694" s="253"/>
      <c r="U694" s="253"/>
      <c r="V694" s="253"/>
      <c r="W694" s="253"/>
      <c r="X694" s="253"/>
      <c r="Y694" s="253"/>
      <c r="Z694" s="253"/>
      <c r="AA694" s="253"/>
      <c r="AB694"/>
      <c r="AC694" s="254"/>
      <c r="AD694"/>
      <c r="AE694" s="254"/>
      <c r="AF694"/>
      <c r="AG694" s="254" t="s">
        <v>1650</v>
      </c>
      <c r="AH694" s="254"/>
      <c r="AI694" s="254">
        <v>968867133</v>
      </c>
      <c r="AJ694" s="254"/>
      <c r="AK694" s="254" t="s">
        <v>293</v>
      </c>
      <c r="AL694" s="249"/>
      <c r="AM694" s="249"/>
      <c r="AN694" s="249"/>
      <c r="AO694" s="254"/>
      <c r="AP694" s="254"/>
      <c r="AQ694" s="254"/>
      <c r="AR694" s="254"/>
      <c r="AS694" s="254"/>
      <c r="AT694" s="254"/>
      <c r="AU694" s="254"/>
      <c r="AV694" s="254"/>
      <c r="AW694" s="254">
        <v>3080117997</v>
      </c>
    </row>
    <row r="695" spans="1:49" ht="20.25" customHeight="1" x14ac:dyDescent="0.25">
      <c r="A695" s="251">
        <v>428863</v>
      </c>
      <c r="B695" s="251" t="s">
        <v>1763</v>
      </c>
      <c r="C695" s="251" t="s">
        <v>256</v>
      </c>
      <c r="D695" s="251" t="s">
        <v>259</v>
      </c>
      <c r="E695" t="s">
        <v>79</v>
      </c>
      <c r="F695" s="252">
        <v>38123</v>
      </c>
      <c r="G695" s="253" t="s">
        <v>1188</v>
      </c>
      <c r="H695" s="253" t="s">
        <v>25</v>
      </c>
      <c r="I695" s="251" t="s">
        <v>832</v>
      </c>
      <c r="J695" s="253" t="s">
        <v>23</v>
      </c>
      <c r="K695" s="253">
        <v>2022</v>
      </c>
      <c r="L695" s="253" t="s">
        <v>40</v>
      </c>
      <c r="M695" t="s">
        <v>40</v>
      </c>
      <c r="O695" s="253"/>
      <c r="P695" s="253"/>
      <c r="Q695" s="253"/>
      <c r="R695" s="253"/>
      <c r="S695" s="253"/>
      <c r="T695" s="253"/>
      <c r="U695" s="253"/>
      <c r="V695" s="253"/>
      <c r="W695" s="253"/>
      <c r="X695" s="253"/>
      <c r="Y695" s="253"/>
      <c r="Z695" s="253"/>
      <c r="AA695" s="253"/>
      <c r="AB695"/>
      <c r="AC695" s="254"/>
      <c r="AD695"/>
      <c r="AE695" s="254"/>
      <c r="AF695"/>
      <c r="AG695" s="254" t="s">
        <v>1650</v>
      </c>
      <c r="AH695" s="254"/>
      <c r="AI695" s="254">
        <v>949908609</v>
      </c>
      <c r="AJ695" s="254"/>
      <c r="AK695" s="254" t="s">
        <v>1706</v>
      </c>
      <c r="AL695" s="249"/>
      <c r="AM695" s="249"/>
      <c r="AN695" s="249"/>
      <c r="AO695" s="254"/>
      <c r="AP695" s="254"/>
      <c r="AQ695" s="254"/>
      <c r="AR695" s="254"/>
      <c r="AS695" s="254"/>
      <c r="AT695" s="254"/>
      <c r="AU695" s="254"/>
      <c r="AV695" s="254"/>
      <c r="AW695" s="254">
        <v>3010240078</v>
      </c>
    </row>
    <row r="696" spans="1:49" ht="20.25" customHeight="1" x14ac:dyDescent="0.25">
      <c r="A696" s="251">
        <v>428881</v>
      </c>
      <c r="B696" s="251" t="s">
        <v>1764</v>
      </c>
      <c r="C696" s="251" t="s">
        <v>249</v>
      </c>
      <c r="D696" s="251" t="s">
        <v>245</v>
      </c>
      <c r="E696" t="s">
        <v>78</v>
      </c>
      <c r="F696" s="252">
        <v>35401</v>
      </c>
      <c r="G696" s="253" t="s">
        <v>28</v>
      </c>
      <c r="H696" s="253" t="s">
        <v>25</v>
      </c>
      <c r="I696" s="251" t="s">
        <v>832</v>
      </c>
      <c r="J696" s="253" t="s">
        <v>26</v>
      </c>
      <c r="K696" s="253">
        <v>2014</v>
      </c>
      <c r="L696" s="253" t="s">
        <v>40</v>
      </c>
      <c r="M696" t="s">
        <v>40</v>
      </c>
      <c r="O696" s="253"/>
      <c r="P696" s="253"/>
      <c r="Q696" s="253"/>
      <c r="R696" s="253"/>
      <c r="S696" s="253"/>
      <c r="T696" s="253"/>
      <c r="U696" s="253"/>
      <c r="V696" s="253"/>
      <c r="W696" s="253"/>
      <c r="X696" s="253"/>
      <c r="Y696" s="253"/>
      <c r="Z696" s="253"/>
      <c r="AA696" s="253"/>
      <c r="AB696"/>
      <c r="AC696" s="254"/>
      <c r="AD696"/>
      <c r="AE696" s="254"/>
      <c r="AF696"/>
      <c r="AG696" s="254"/>
      <c r="AH696" s="254"/>
      <c r="AI696" s="254">
        <v>991496578</v>
      </c>
      <c r="AJ696" s="254"/>
      <c r="AK696" s="254"/>
      <c r="AL696" s="249"/>
      <c r="AM696" s="249"/>
      <c r="AN696" s="249"/>
      <c r="AO696" s="254"/>
      <c r="AP696" s="254"/>
      <c r="AQ696" s="254"/>
      <c r="AR696" s="254"/>
      <c r="AS696" s="254"/>
      <c r="AT696" s="254"/>
      <c r="AU696" s="254"/>
      <c r="AV696" s="254"/>
      <c r="AW696" s="254">
        <v>3210033261</v>
      </c>
    </row>
    <row r="697" spans="1:49" ht="20.25" customHeight="1" x14ac:dyDescent="0.25">
      <c r="A697" s="251">
        <v>428882</v>
      </c>
      <c r="B697" s="251" t="s">
        <v>1765</v>
      </c>
      <c r="C697" s="251" t="s">
        <v>1766</v>
      </c>
      <c r="D697" s="251" t="s">
        <v>838</v>
      </c>
      <c r="E697" t="s">
        <v>78</v>
      </c>
      <c r="F697" s="252">
        <v>37516</v>
      </c>
      <c r="G697" s="253" t="s">
        <v>28</v>
      </c>
      <c r="H697" s="253" t="s">
        <v>668</v>
      </c>
      <c r="I697" s="251" t="s">
        <v>143</v>
      </c>
      <c r="J697" s="253" t="s">
        <v>26</v>
      </c>
      <c r="K697" s="253">
        <v>2020</v>
      </c>
      <c r="L697" s="253" t="s">
        <v>28</v>
      </c>
      <c r="M697" t="s">
        <v>28</v>
      </c>
      <c r="O697" s="253"/>
      <c r="P697" s="253"/>
      <c r="Q697" s="253"/>
      <c r="R697" s="253"/>
      <c r="S697" s="253"/>
      <c r="T697" s="253"/>
      <c r="U697" s="253"/>
      <c r="V697" s="253"/>
      <c r="W697" s="253"/>
      <c r="X697" s="253"/>
      <c r="Y697" s="253"/>
      <c r="Z697" s="253"/>
      <c r="AA697" s="253"/>
      <c r="AB697"/>
      <c r="AC697" s="254"/>
      <c r="AD697"/>
      <c r="AE697" s="254"/>
      <c r="AF697"/>
      <c r="AG697" s="254" t="s">
        <v>1650</v>
      </c>
      <c r="AH697" s="254"/>
      <c r="AI697" s="254">
        <v>994877001</v>
      </c>
      <c r="AJ697" s="254"/>
      <c r="AK697" s="254" t="s">
        <v>1106</v>
      </c>
      <c r="AL697" s="249"/>
      <c r="AM697" s="249"/>
      <c r="AN697" s="249"/>
      <c r="AO697" s="254"/>
      <c r="AP697" s="254"/>
      <c r="AQ697" s="254"/>
      <c r="AR697" s="254"/>
      <c r="AS697" s="254"/>
      <c r="AT697" s="254"/>
      <c r="AU697" s="254"/>
      <c r="AV697" s="254"/>
      <c r="AW697" s="254">
        <v>1010391084</v>
      </c>
    </row>
    <row r="698" spans="1:49" ht="20.25" customHeight="1" x14ac:dyDescent="0.25">
      <c r="A698" s="251">
        <v>428894</v>
      </c>
      <c r="B698" s="251" t="s">
        <v>1767</v>
      </c>
      <c r="C698" s="251" t="s">
        <v>876</v>
      </c>
      <c r="D698" s="251" t="s">
        <v>1768</v>
      </c>
      <c r="E698" t="s">
        <v>78</v>
      </c>
      <c r="F698" s="252">
        <v>38001</v>
      </c>
      <c r="G698" s="253" t="s">
        <v>28</v>
      </c>
      <c r="H698" s="253" t="s">
        <v>25</v>
      </c>
      <c r="I698" s="251" t="s">
        <v>832</v>
      </c>
      <c r="J698" s="253" t="s">
        <v>26</v>
      </c>
      <c r="K698" s="253">
        <v>2022</v>
      </c>
      <c r="L698" s="253" t="s">
        <v>40</v>
      </c>
      <c r="M698" t="s">
        <v>40</v>
      </c>
      <c r="O698" s="253"/>
      <c r="P698" s="253"/>
      <c r="Q698" s="253"/>
      <c r="R698" s="253"/>
      <c r="S698" s="253"/>
      <c r="T698" s="253"/>
      <c r="U698" s="253"/>
      <c r="V698" s="253"/>
      <c r="W698" s="253"/>
      <c r="X698" s="253"/>
      <c r="Y698" s="253"/>
      <c r="Z698" s="253"/>
      <c r="AA698" s="253"/>
      <c r="AB698"/>
      <c r="AC698" s="254"/>
      <c r="AD698"/>
      <c r="AE698" s="254"/>
      <c r="AF698"/>
      <c r="AG698" s="254" t="s">
        <v>375</v>
      </c>
      <c r="AH698" s="254"/>
      <c r="AI698" s="254">
        <v>968207479</v>
      </c>
      <c r="AJ698" s="254"/>
      <c r="AK698" s="254" t="s">
        <v>1769</v>
      </c>
      <c r="AL698" s="249"/>
      <c r="AM698" s="249"/>
      <c r="AN698" s="249"/>
      <c r="AO698" s="254"/>
      <c r="AP698" s="254"/>
      <c r="AQ698" s="254"/>
      <c r="AR698" s="254"/>
      <c r="AS698" s="254"/>
      <c r="AT698" s="254"/>
      <c r="AU698" s="254"/>
      <c r="AV698" s="254"/>
      <c r="AW698" s="254">
        <v>1010457476</v>
      </c>
    </row>
    <row r="699" spans="1:49" ht="20.25" customHeight="1" x14ac:dyDescent="0.25">
      <c r="A699" s="251">
        <v>428925</v>
      </c>
      <c r="B699" s="251" t="s">
        <v>1770</v>
      </c>
      <c r="C699" s="251" t="s">
        <v>426</v>
      </c>
      <c r="D699" s="251" t="s">
        <v>390</v>
      </c>
      <c r="E699" t="s">
        <v>79</v>
      </c>
      <c r="F699" s="252">
        <v>37865</v>
      </c>
      <c r="G699" s="253" t="s">
        <v>28</v>
      </c>
      <c r="H699" s="253" t="s">
        <v>687</v>
      </c>
      <c r="I699" s="251" t="s">
        <v>832</v>
      </c>
      <c r="J699" s="253" t="s">
        <v>23</v>
      </c>
      <c r="K699" s="253">
        <v>2021</v>
      </c>
      <c r="L699" s="253" t="s">
        <v>28</v>
      </c>
      <c r="M699" t="s">
        <v>28</v>
      </c>
      <c r="O699" s="253"/>
      <c r="P699" s="253"/>
      <c r="Q699" s="253"/>
      <c r="R699" s="253"/>
      <c r="S699" s="253"/>
      <c r="T699" s="253"/>
      <c r="U699" s="253"/>
      <c r="V699" s="253"/>
      <c r="W699" s="253"/>
      <c r="X699" s="253"/>
      <c r="Y699" s="253"/>
      <c r="Z699" s="253"/>
      <c r="AA699" s="253"/>
      <c r="AB699"/>
      <c r="AC699" s="254"/>
      <c r="AD699"/>
      <c r="AE699" s="254"/>
      <c r="AF699"/>
      <c r="AG699" s="254" t="s">
        <v>1650</v>
      </c>
      <c r="AH699" s="254"/>
      <c r="AI699" s="254">
        <v>955166255</v>
      </c>
      <c r="AJ699" s="254"/>
      <c r="AK699" s="254" t="s">
        <v>1649</v>
      </c>
      <c r="AL699" s="249"/>
      <c r="AM699" s="249"/>
      <c r="AN699" s="249"/>
      <c r="AO699" s="254"/>
      <c r="AP699" s="254"/>
      <c r="AQ699" s="254"/>
      <c r="AR699" s="254"/>
      <c r="AS699" s="254"/>
      <c r="AT699" s="254"/>
      <c r="AU699" s="254"/>
      <c r="AV699" s="254"/>
      <c r="AW699" s="254">
        <v>1010499306</v>
      </c>
    </row>
    <row r="700" spans="1:49" ht="20.25" customHeight="1" x14ac:dyDescent="0.25">
      <c r="A700" s="251">
        <v>428939</v>
      </c>
      <c r="B700" s="251" t="s">
        <v>1771</v>
      </c>
      <c r="C700" s="251" t="s">
        <v>1772</v>
      </c>
      <c r="D700" s="251" t="s">
        <v>421</v>
      </c>
      <c r="E700" t="s">
        <v>78</v>
      </c>
      <c r="F700" s="252">
        <v>37630</v>
      </c>
      <c r="G700" s="253" t="s">
        <v>28</v>
      </c>
      <c r="H700" s="253" t="s">
        <v>687</v>
      </c>
      <c r="I700" s="251" t="s">
        <v>832</v>
      </c>
      <c r="J700" s="253" t="s">
        <v>26</v>
      </c>
      <c r="K700" s="253">
        <v>2021</v>
      </c>
      <c r="L700" s="253" t="s">
        <v>28</v>
      </c>
      <c r="M700" t="s">
        <v>28</v>
      </c>
      <c r="O700" s="253"/>
      <c r="P700" s="253"/>
      <c r="Q700" s="253"/>
      <c r="R700" s="253"/>
      <c r="S700" s="253"/>
      <c r="T700" s="253"/>
      <c r="U700" s="253"/>
      <c r="V700" s="253"/>
      <c r="W700" s="253"/>
      <c r="X700" s="253"/>
      <c r="Y700" s="253"/>
      <c r="Z700" s="253"/>
      <c r="AA700" s="253"/>
      <c r="AB700"/>
      <c r="AC700" s="254"/>
      <c r="AD700"/>
      <c r="AE700" s="254"/>
      <c r="AF700"/>
      <c r="AG700" s="254" t="s">
        <v>1238</v>
      </c>
      <c r="AH700" s="254"/>
      <c r="AI700" s="254">
        <v>936285950</v>
      </c>
      <c r="AJ700" s="254"/>
      <c r="AK700" s="254" t="s">
        <v>1745</v>
      </c>
      <c r="AL700" s="249"/>
      <c r="AM700" s="249"/>
      <c r="AN700" s="249"/>
      <c r="AO700" s="254"/>
      <c r="AP700" s="254"/>
      <c r="AQ700" s="254"/>
      <c r="AR700" s="254"/>
      <c r="AS700" s="254"/>
      <c r="AT700" s="254"/>
      <c r="AU700" s="254"/>
      <c r="AV700" s="254"/>
      <c r="AW700" s="254">
        <v>1010629238</v>
      </c>
    </row>
    <row r="701" spans="1:49" ht="20.25" customHeight="1" x14ac:dyDescent="0.25">
      <c r="A701" s="251">
        <v>428951</v>
      </c>
      <c r="B701" s="251" t="s">
        <v>1773</v>
      </c>
      <c r="C701" s="251" t="s">
        <v>521</v>
      </c>
      <c r="D701" s="251" t="s">
        <v>530</v>
      </c>
      <c r="E701" t="s">
        <v>79</v>
      </c>
      <c r="F701" s="252">
        <v>30339</v>
      </c>
      <c r="G701" s="253" t="s">
        <v>1363</v>
      </c>
      <c r="H701" s="253" t="s">
        <v>25</v>
      </c>
      <c r="I701" s="251" t="s">
        <v>832</v>
      </c>
      <c r="J701" s="253" t="s">
        <v>26</v>
      </c>
      <c r="K701" s="253">
        <v>2003</v>
      </c>
      <c r="L701" s="253" t="s">
        <v>28</v>
      </c>
      <c r="M701" t="s">
        <v>28</v>
      </c>
      <c r="O701" s="253"/>
      <c r="P701" s="253"/>
      <c r="Q701" s="253"/>
      <c r="R701" s="253"/>
      <c r="S701" s="253"/>
      <c r="T701" s="253"/>
      <c r="U701" s="253"/>
      <c r="V701" s="253"/>
      <c r="W701" s="253"/>
      <c r="X701" s="253"/>
      <c r="Y701" s="253"/>
      <c r="Z701" s="253"/>
      <c r="AA701" s="253"/>
      <c r="AB701"/>
      <c r="AC701" s="254"/>
      <c r="AD701"/>
      <c r="AE701" s="254"/>
      <c r="AF701"/>
      <c r="AG701" s="254" t="s">
        <v>1642</v>
      </c>
      <c r="AH701" s="254"/>
      <c r="AI701" s="254">
        <v>987456633</v>
      </c>
      <c r="AJ701" s="254"/>
      <c r="AK701" s="254" t="s">
        <v>28</v>
      </c>
      <c r="AL701" s="249"/>
      <c r="AM701" s="249"/>
      <c r="AN701" s="249"/>
      <c r="AO701" s="254"/>
      <c r="AP701" s="254"/>
      <c r="AQ701" s="254"/>
      <c r="AR701" s="254"/>
      <c r="AS701" s="254"/>
      <c r="AT701" s="254"/>
      <c r="AU701" s="254"/>
      <c r="AV701" s="254"/>
      <c r="AW701" s="254">
        <v>3310029692</v>
      </c>
    </row>
    <row r="702" spans="1:49" ht="20.25" customHeight="1" x14ac:dyDescent="0.25">
      <c r="A702" s="251">
        <v>428959</v>
      </c>
      <c r="B702" s="251" t="s">
        <v>1774</v>
      </c>
      <c r="C702" s="251" t="s">
        <v>278</v>
      </c>
      <c r="D702" s="251" t="s">
        <v>292</v>
      </c>
      <c r="E702" t="s">
        <v>79</v>
      </c>
      <c r="F702" s="252">
        <v>38211</v>
      </c>
      <c r="G702" s="253" t="s">
        <v>1775</v>
      </c>
      <c r="H702" s="253" t="s">
        <v>25</v>
      </c>
      <c r="I702" s="251" t="s">
        <v>143</v>
      </c>
      <c r="J702" s="253" t="s">
        <v>23</v>
      </c>
      <c r="K702" s="253">
        <v>2022</v>
      </c>
      <c r="L702" s="253" t="s">
        <v>40</v>
      </c>
      <c r="M702" t="s">
        <v>40</v>
      </c>
      <c r="O702" s="253"/>
      <c r="P702" s="253"/>
      <c r="Q702" s="253"/>
      <c r="R702" s="253"/>
      <c r="S702" s="253"/>
      <c r="T702" s="253"/>
      <c r="U702" s="253"/>
      <c r="V702" s="253"/>
      <c r="W702" s="253"/>
      <c r="X702" s="253"/>
      <c r="Y702" s="253"/>
      <c r="Z702" s="253"/>
      <c r="AA702" s="253"/>
      <c r="AB702"/>
      <c r="AC702" s="254"/>
      <c r="AD702"/>
      <c r="AE702" s="254"/>
      <c r="AF702"/>
      <c r="AG702" s="254" t="s">
        <v>1642</v>
      </c>
      <c r="AH702" s="254"/>
      <c r="AI702" s="254">
        <v>937067571</v>
      </c>
      <c r="AJ702" s="254"/>
      <c r="AK702" s="254" t="s">
        <v>28</v>
      </c>
      <c r="AL702" s="249"/>
      <c r="AM702" s="249"/>
      <c r="AN702" s="249"/>
      <c r="AO702" s="254"/>
      <c r="AP702" s="254"/>
      <c r="AQ702" s="254"/>
      <c r="AR702" s="254"/>
      <c r="AS702" s="254"/>
      <c r="AT702" s="254"/>
      <c r="AU702" s="254"/>
      <c r="AV702" s="254"/>
      <c r="AW702" s="254">
        <v>3170021211</v>
      </c>
    </row>
    <row r="703" spans="1:49" ht="20.25" customHeight="1" x14ac:dyDescent="0.25">
      <c r="A703" s="251">
        <v>428996</v>
      </c>
      <c r="B703" s="251" t="s">
        <v>1776</v>
      </c>
      <c r="C703" s="251" t="s">
        <v>1777</v>
      </c>
      <c r="D703" s="251" t="s">
        <v>1778</v>
      </c>
      <c r="E703" t="s">
        <v>79</v>
      </c>
      <c r="F703" s="252">
        <v>35977</v>
      </c>
      <c r="G703" s="253" t="s">
        <v>28</v>
      </c>
      <c r="H703" s="253" t="s">
        <v>668</v>
      </c>
      <c r="I703" s="251" t="s">
        <v>832</v>
      </c>
      <c r="J703" s="253" t="s">
        <v>26</v>
      </c>
      <c r="K703" s="253">
        <v>2017</v>
      </c>
      <c r="L703" s="253" t="s">
        <v>28</v>
      </c>
      <c r="M703" t="s">
        <v>47</v>
      </c>
      <c r="O703" s="253"/>
      <c r="P703" s="253"/>
      <c r="Q703" s="253"/>
      <c r="R703" s="253"/>
      <c r="S703" s="253"/>
      <c r="T703" s="253"/>
      <c r="U703" s="253"/>
      <c r="V703" s="253"/>
      <c r="W703" s="253"/>
      <c r="X703" s="253"/>
      <c r="Y703" s="253"/>
      <c r="Z703" s="253"/>
      <c r="AA703" s="253"/>
      <c r="AB703"/>
      <c r="AC703" s="254"/>
      <c r="AD703"/>
      <c r="AE703" s="254"/>
      <c r="AF703"/>
      <c r="AG703" s="254" t="s">
        <v>1650</v>
      </c>
      <c r="AH703" s="254"/>
      <c r="AI703" s="254">
        <v>982242649</v>
      </c>
      <c r="AJ703" s="254"/>
      <c r="AK703" s="254" t="s">
        <v>1676</v>
      </c>
      <c r="AL703" s="249"/>
      <c r="AM703" s="249"/>
      <c r="AN703" s="249"/>
      <c r="AO703" s="254"/>
      <c r="AP703" s="254"/>
      <c r="AQ703" s="254"/>
      <c r="AR703" s="254"/>
      <c r="AS703" s="254"/>
      <c r="AT703" s="254"/>
      <c r="AU703" s="254"/>
      <c r="AV703" s="254"/>
      <c r="AW703" s="254">
        <v>4040018318</v>
      </c>
    </row>
    <row r="704" spans="1:49" ht="20.25" customHeight="1" x14ac:dyDescent="0.25">
      <c r="A704" s="251">
        <v>429023</v>
      </c>
      <c r="B704" s="251" t="s">
        <v>1779</v>
      </c>
      <c r="C704" s="251" t="s">
        <v>244</v>
      </c>
      <c r="D704" s="251" t="s">
        <v>261</v>
      </c>
      <c r="E704" t="s">
        <v>79</v>
      </c>
      <c r="F704" s="252">
        <v>37043</v>
      </c>
      <c r="G704" s="253" t="s">
        <v>28</v>
      </c>
      <c r="H704" s="253" t="s">
        <v>25</v>
      </c>
      <c r="I704" s="251" t="s">
        <v>832</v>
      </c>
      <c r="J704" s="253" t="s">
        <v>26</v>
      </c>
      <c r="K704" s="253">
        <v>2021</v>
      </c>
      <c r="L704" s="253" t="s">
        <v>28</v>
      </c>
      <c r="M704" t="s">
        <v>28</v>
      </c>
      <c r="O704" s="253"/>
      <c r="P704" s="253"/>
      <c r="Q704" s="253"/>
      <c r="R704" s="253"/>
      <c r="S704" s="253"/>
      <c r="T704" s="253"/>
      <c r="U704" s="253"/>
      <c r="V704" s="253"/>
      <c r="W704" s="253"/>
      <c r="X704" s="253"/>
      <c r="Y704" s="253"/>
      <c r="Z704" s="253"/>
      <c r="AA704" s="253"/>
      <c r="AB704"/>
      <c r="AC704" s="254"/>
      <c r="AD704"/>
      <c r="AE704" s="254"/>
      <c r="AF704"/>
      <c r="AG704" s="254" t="s">
        <v>1650</v>
      </c>
      <c r="AH704" s="254"/>
      <c r="AI704" s="254">
        <v>935996017</v>
      </c>
      <c r="AJ704" s="254"/>
      <c r="AK704" s="254" t="s">
        <v>1780</v>
      </c>
      <c r="AL704" s="249"/>
      <c r="AM704" s="249"/>
      <c r="AN704" s="249"/>
      <c r="AO704" s="254"/>
      <c r="AP704" s="254"/>
      <c r="AQ704" s="254"/>
      <c r="AR704" s="254"/>
      <c r="AS704" s="254"/>
      <c r="AT704" s="254"/>
      <c r="AU704" s="254"/>
      <c r="AV704" s="254"/>
      <c r="AW704" s="254">
        <v>1040405590</v>
      </c>
    </row>
    <row r="705" spans="1:49" ht="20.25" customHeight="1" x14ac:dyDescent="0.25">
      <c r="A705" s="251">
        <v>429024</v>
      </c>
      <c r="B705" s="251" t="s">
        <v>1781</v>
      </c>
      <c r="C705" s="251" t="s">
        <v>244</v>
      </c>
      <c r="D705" s="251" t="s">
        <v>550</v>
      </c>
      <c r="E705" t="s">
        <v>78</v>
      </c>
      <c r="F705" s="252">
        <v>38618</v>
      </c>
      <c r="G705" s="253" t="s">
        <v>254</v>
      </c>
      <c r="H705" s="253" t="s">
        <v>25</v>
      </c>
      <c r="I705" s="251" t="s">
        <v>143</v>
      </c>
      <c r="J705" s="253" t="s">
        <v>23</v>
      </c>
      <c r="K705" s="253">
        <v>2023</v>
      </c>
      <c r="L705" s="253" t="s">
        <v>28</v>
      </c>
      <c r="M705" t="s">
        <v>1782</v>
      </c>
      <c r="O705" s="253"/>
      <c r="P705" s="253"/>
      <c r="Q705" s="253"/>
      <c r="R705" s="253"/>
      <c r="S705" s="253"/>
      <c r="T705" s="253"/>
      <c r="U705" s="253"/>
      <c r="V705" s="253"/>
      <c r="W705" s="253"/>
      <c r="X705" s="253"/>
      <c r="Y705" s="253"/>
      <c r="Z705" s="253"/>
      <c r="AA705" s="253"/>
      <c r="AB705"/>
      <c r="AC705" s="254"/>
      <c r="AD705"/>
      <c r="AE705" s="254"/>
      <c r="AF705"/>
      <c r="AG705" s="254" t="s">
        <v>1650</v>
      </c>
      <c r="AH705" s="254"/>
      <c r="AI705" s="254">
        <v>995961844</v>
      </c>
      <c r="AJ705" s="254"/>
      <c r="AK705" s="254" t="s">
        <v>28</v>
      </c>
      <c r="AL705" s="249"/>
      <c r="AM705" s="249"/>
      <c r="AN705" s="249"/>
      <c r="AO705" s="254"/>
      <c r="AP705" s="254"/>
      <c r="AQ705" s="254"/>
      <c r="AR705" s="254"/>
      <c r="AS705" s="254"/>
      <c r="AT705" s="254"/>
      <c r="AU705" s="254"/>
      <c r="AV705" s="254"/>
      <c r="AW705" s="254">
        <v>3280082991</v>
      </c>
    </row>
    <row r="706" spans="1:49" ht="20.25" customHeight="1" x14ac:dyDescent="0.25">
      <c r="A706" s="251">
        <v>429028</v>
      </c>
      <c r="B706" s="251" t="s">
        <v>1783</v>
      </c>
      <c r="C706" s="251" t="s">
        <v>549</v>
      </c>
      <c r="D706" s="251" t="s">
        <v>1784</v>
      </c>
      <c r="E706" t="s">
        <v>79</v>
      </c>
      <c r="F706" s="252">
        <v>37133</v>
      </c>
      <c r="G706" s="253" t="s">
        <v>28</v>
      </c>
      <c r="H706" s="253" t="s">
        <v>1755</v>
      </c>
      <c r="I706" s="251" t="s">
        <v>143</v>
      </c>
      <c r="J706" s="253" t="s">
        <v>23</v>
      </c>
      <c r="K706" s="253">
        <v>2019</v>
      </c>
      <c r="L706" s="253" t="s">
        <v>516</v>
      </c>
      <c r="M706" t="s">
        <v>28</v>
      </c>
      <c r="O706" s="253"/>
      <c r="P706" s="253"/>
      <c r="Q706" s="253"/>
      <c r="R706" s="253"/>
      <c r="S706" s="253"/>
      <c r="T706" s="253"/>
      <c r="U706" s="253"/>
      <c r="V706" s="253"/>
      <c r="W706" s="253"/>
      <c r="X706" s="253"/>
      <c r="Y706" s="253"/>
      <c r="Z706" s="253"/>
      <c r="AA706" s="253"/>
      <c r="AB706"/>
      <c r="AC706" s="254"/>
      <c r="AD706"/>
      <c r="AE706" s="254"/>
      <c r="AF706"/>
      <c r="AG706" s="254" t="s">
        <v>1650</v>
      </c>
      <c r="AH706" s="254"/>
      <c r="AI706" s="254">
        <v>9919601411</v>
      </c>
      <c r="AJ706" s="254"/>
      <c r="AK706" s="254" t="s">
        <v>354</v>
      </c>
      <c r="AL706" s="249"/>
      <c r="AM706" s="249"/>
      <c r="AN706" s="249"/>
      <c r="AO706" s="254"/>
      <c r="AP706" s="254"/>
      <c r="AQ706" s="254"/>
      <c r="AR706" s="254"/>
      <c r="AS706" s="254"/>
      <c r="AT706" s="254"/>
      <c r="AU706" s="254"/>
      <c r="AV706" s="254"/>
      <c r="AW706" s="254">
        <v>4011165594</v>
      </c>
    </row>
    <row r="707" spans="1:49" ht="20.25" customHeight="1" x14ac:dyDescent="0.25">
      <c r="A707" s="251">
        <v>429030</v>
      </c>
      <c r="B707" s="251" t="s">
        <v>1785</v>
      </c>
      <c r="C707" s="251" t="s">
        <v>1786</v>
      </c>
      <c r="D707" s="251" t="s">
        <v>287</v>
      </c>
      <c r="E707" t="s">
        <v>78</v>
      </c>
      <c r="F707" s="252">
        <v>37626</v>
      </c>
      <c r="G707" s="253" t="s">
        <v>28</v>
      </c>
      <c r="H707" s="253" t="s">
        <v>25</v>
      </c>
      <c r="I707" s="251" t="s">
        <v>143</v>
      </c>
      <c r="J707" s="253" t="s">
        <v>26</v>
      </c>
      <c r="K707" s="253">
        <v>2020</v>
      </c>
      <c r="L707" s="253" t="s">
        <v>28</v>
      </c>
      <c r="M707" t="s">
        <v>28</v>
      </c>
      <c r="O707" s="253"/>
      <c r="P707" s="253"/>
      <c r="Q707" s="253"/>
      <c r="R707" s="253"/>
      <c r="S707" s="253"/>
      <c r="T707" s="253"/>
      <c r="U707" s="253"/>
      <c r="V707" s="253"/>
      <c r="W707" s="253"/>
      <c r="X707" s="253"/>
      <c r="Y707" s="253"/>
      <c r="Z707" s="253"/>
      <c r="AA707" s="253"/>
      <c r="AB707"/>
      <c r="AC707" s="254"/>
      <c r="AD707"/>
      <c r="AE707" s="254"/>
      <c r="AF707"/>
      <c r="AG707" s="254" t="s">
        <v>1644</v>
      </c>
      <c r="AH707" s="254"/>
      <c r="AI707" s="254">
        <v>934462386</v>
      </c>
      <c r="AJ707" s="254"/>
      <c r="AK707" s="254" t="s">
        <v>28</v>
      </c>
      <c r="AL707" s="249"/>
      <c r="AM707" s="249"/>
      <c r="AN707" s="249"/>
      <c r="AO707" s="254"/>
      <c r="AP707" s="254"/>
      <c r="AQ707" s="254"/>
      <c r="AR707" s="254"/>
      <c r="AS707" s="254"/>
      <c r="AT707" s="254"/>
      <c r="AU707" s="254"/>
      <c r="AV707" s="254"/>
      <c r="AW707" s="254">
        <v>1020318484</v>
      </c>
    </row>
    <row r="708" spans="1:49" ht="20.25" customHeight="1" x14ac:dyDescent="0.25">
      <c r="A708" s="251">
        <v>429031</v>
      </c>
      <c r="B708" s="251" t="s">
        <v>1787</v>
      </c>
      <c r="C708" s="251" t="s">
        <v>296</v>
      </c>
      <c r="D708" s="251" t="s">
        <v>911</v>
      </c>
      <c r="E708" t="s">
        <v>79</v>
      </c>
      <c r="F708" s="252">
        <v>33642</v>
      </c>
      <c r="G708" s="253" t="s">
        <v>28</v>
      </c>
      <c r="H708" s="253" t="s">
        <v>25</v>
      </c>
      <c r="I708" s="251" t="s">
        <v>832</v>
      </c>
      <c r="J708" s="253" t="s">
        <v>26</v>
      </c>
      <c r="K708" s="253">
        <v>2010</v>
      </c>
      <c r="L708" s="253" t="s">
        <v>28</v>
      </c>
      <c r="M708" t="s">
        <v>516</v>
      </c>
      <c r="O708" s="253"/>
      <c r="P708" s="253"/>
      <c r="Q708" s="253"/>
      <c r="R708" s="253"/>
      <c r="S708" s="253"/>
      <c r="T708" s="253"/>
      <c r="U708" s="253"/>
      <c r="V708" s="253"/>
      <c r="W708" s="253"/>
      <c r="X708" s="253"/>
      <c r="Y708" s="253"/>
      <c r="Z708" s="253"/>
      <c r="AA708" s="253"/>
      <c r="AB708"/>
      <c r="AC708" s="254"/>
      <c r="AD708"/>
      <c r="AE708" s="254"/>
      <c r="AF708"/>
      <c r="AG708" s="254" t="s">
        <v>1650</v>
      </c>
      <c r="AH708" s="254"/>
      <c r="AI708" s="254">
        <v>935273422</v>
      </c>
      <c r="AJ708" s="254"/>
      <c r="AK708" s="254" t="s">
        <v>28</v>
      </c>
      <c r="AL708" s="249"/>
      <c r="AM708" s="249"/>
      <c r="AN708" s="249"/>
      <c r="AO708" s="254"/>
      <c r="AP708" s="254"/>
      <c r="AQ708" s="254"/>
      <c r="AR708" s="254"/>
      <c r="AS708" s="254"/>
      <c r="AT708" s="254"/>
      <c r="AU708" s="254"/>
      <c r="AV708" s="254"/>
      <c r="AW708" s="254">
        <v>5190001679</v>
      </c>
    </row>
    <row r="709" spans="1:49" ht="20.25" customHeight="1" x14ac:dyDescent="0.25">
      <c r="A709" s="251">
        <v>429035</v>
      </c>
      <c r="B709" s="251" t="s">
        <v>1788</v>
      </c>
      <c r="C709" s="251" t="s">
        <v>358</v>
      </c>
      <c r="D709" s="251" t="s">
        <v>569</v>
      </c>
      <c r="E709" t="s">
        <v>78</v>
      </c>
      <c r="F709" s="252">
        <v>36779</v>
      </c>
      <c r="G709" s="253" t="s">
        <v>28</v>
      </c>
      <c r="H709" s="253" t="s">
        <v>687</v>
      </c>
      <c r="I709" s="251" t="s">
        <v>143</v>
      </c>
      <c r="J709" s="253" t="s">
        <v>23</v>
      </c>
      <c r="K709" s="253">
        <v>2018</v>
      </c>
      <c r="L709" s="253" t="s">
        <v>28</v>
      </c>
      <c r="M709" t="s">
        <v>28</v>
      </c>
      <c r="O709" s="253"/>
      <c r="P709" s="253"/>
      <c r="Q709" s="253"/>
      <c r="R709" s="253"/>
      <c r="S709" s="253"/>
      <c r="T709" s="253"/>
      <c r="U709" s="253"/>
      <c r="V709" s="253"/>
      <c r="W709" s="253"/>
      <c r="X709" s="253"/>
      <c r="Y709" s="253"/>
      <c r="Z709" s="253"/>
      <c r="AA709" s="253"/>
      <c r="AB709"/>
      <c r="AC709" s="254"/>
      <c r="AD709"/>
      <c r="AE709" s="254"/>
      <c r="AF709"/>
      <c r="AG709" s="254" t="s">
        <v>1641</v>
      </c>
      <c r="AH709" s="254"/>
      <c r="AI709" s="254">
        <v>940600280</v>
      </c>
      <c r="AJ709" s="254"/>
      <c r="AK709" s="254" t="s">
        <v>1667</v>
      </c>
      <c r="AL709" s="249"/>
      <c r="AM709" s="249"/>
      <c r="AN709" s="249"/>
      <c r="AO709" s="254"/>
      <c r="AP709" s="254"/>
      <c r="AQ709" s="254"/>
      <c r="AR709" s="254"/>
      <c r="AS709" s="254"/>
      <c r="AT709" s="254"/>
      <c r="AU709" s="254"/>
      <c r="AV709" s="254"/>
      <c r="AW709" s="254">
        <v>1040425500</v>
      </c>
    </row>
    <row r="710" spans="1:49" ht="20.25" customHeight="1" x14ac:dyDescent="0.25">
      <c r="A710" s="251">
        <v>429036</v>
      </c>
      <c r="B710" s="251" t="s">
        <v>1789</v>
      </c>
      <c r="C710" s="251" t="s">
        <v>1790</v>
      </c>
      <c r="D710" s="251" t="s">
        <v>541</v>
      </c>
      <c r="E710" t="s">
        <v>78</v>
      </c>
      <c r="F710" s="252">
        <v>36252</v>
      </c>
      <c r="G710" s="253" t="s">
        <v>28</v>
      </c>
      <c r="H710" s="253" t="s">
        <v>687</v>
      </c>
      <c r="I710" s="251" t="s">
        <v>832</v>
      </c>
      <c r="J710" s="253" t="s">
        <v>23</v>
      </c>
      <c r="K710" s="253">
        <v>2018</v>
      </c>
      <c r="L710" s="253" t="s">
        <v>57</v>
      </c>
      <c r="M710" t="s">
        <v>57</v>
      </c>
      <c r="O710" s="253"/>
      <c r="P710" s="253"/>
      <c r="Q710" s="253"/>
      <c r="R710" s="253"/>
      <c r="S710" s="253"/>
      <c r="T710" s="253"/>
      <c r="U710" s="253"/>
      <c r="V710" s="253"/>
      <c r="W710" s="253"/>
      <c r="X710" s="253"/>
      <c r="Y710" s="253"/>
      <c r="Z710" s="253"/>
      <c r="AA710" s="253"/>
      <c r="AB710"/>
      <c r="AC710" s="254"/>
      <c r="AD710"/>
      <c r="AE710" s="254"/>
      <c r="AF710"/>
      <c r="AG710" s="254" t="s">
        <v>1791</v>
      </c>
      <c r="AH710" s="254"/>
      <c r="AI710" s="254">
        <v>980240521</v>
      </c>
      <c r="AJ710" s="254"/>
      <c r="AK710" s="254" t="s">
        <v>866</v>
      </c>
      <c r="AL710" s="249"/>
      <c r="AM710" s="249"/>
      <c r="AN710" s="249"/>
      <c r="AO710" s="254"/>
      <c r="AP710" s="254"/>
      <c r="AQ710" s="254"/>
      <c r="AR710" s="254"/>
      <c r="AS710" s="254"/>
      <c r="AT710" s="254"/>
      <c r="AU710" s="254"/>
      <c r="AV710" s="254"/>
      <c r="AW710" s="254">
        <v>6100043988</v>
      </c>
    </row>
    <row r="711" spans="1:49" ht="20.25" customHeight="1" x14ac:dyDescent="0.25">
      <c r="A711" s="251">
        <v>429037</v>
      </c>
      <c r="B711" s="251" t="s">
        <v>1792</v>
      </c>
      <c r="C711" s="251" t="s">
        <v>1793</v>
      </c>
      <c r="D711" s="251" t="s">
        <v>1610</v>
      </c>
      <c r="E711" t="s">
        <v>79</v>
      </c>
      <c r="F711" s="252">
        <v>35158</v>
      </c>
      <c r="G711" s="253" t="s">
        <v>28</v>
      </c>
      <c r="H711" s="253" t="s">
        <v>1306</v>
      </c>
      <c r="I711" s="251" t="s">
        <v>143</v>
      </c>
      <c r="J711" s="253" t="s">
        <v>23</v>
      </c>
      <c r="K711" s="253">
        <v>2013</v>
      </c>
      <c r="L711" s="253" t="s">
        <v>28</v>
      </c>
      <c r="M711" t="s">
        <v>28</v>
      </c>
      <c r="O711" s="253"/>
      <c r="P711" s="253"/>
      <c r="Q711" s="253"/>
      <c r="R711" s="253"/>
      <c r="S711" s="253"/>
      <c r="T711" s="253"/>
      <c r="U711" s="253"/>
      <c r="V711" s="253"/>
      <c r="W711" s="253"/>
      <c r="X711" s="253"/>
      <c r="Y711" s="253"/>
      <c r="Z711" s="253"/>
      <c r="AA711" s="253"/>
      <c r="AB711"/>
      <c r="AC711" s="254"/>
      <c r="AD711"/>
      <c r="AE711" s="254"/>
      <c r="AF711"/>
      <c r="AG711" s="254" t="s">
        <v>1650</v>
      </c>
      <c r="AH711" s="254"/>
      <c r="AI711" s="254">
        <v>982285648</v>
      </c>
      <c r="AJ711" s="254"/>
      <c r="AK711" s="254" t="s">
        <v>28</v>
      </c>
      <c r="AL711" s="249"/>
      <c r="AM711" s="249"/>
      <c r="AN711" s="249"/>
      <c r="AO711" s="254"/>
      <c r="AP711" s="254"/>
      <c r="AQ711" s="254"/>
      <c r="AR711" s="254"/>
      <c r="AS711" s="254"/>
      <c r="AT711" s="254"/>
      <c r="AU711" s="254"/>
      <c r="AV711" s="254"/>
      <c r="AW711" s="254">
        <v>1040039633</v>
      </c>
    </row>
    <row r="712" spans="1:49" ht="20.25" customHeight="1" x14ac:dyDescent="0.25">
      <c r="A712" s="251">
        <v>429038</v>
      </c>
      <c r="B712" s="251" t="s">
        <v>1794</v>
      </c>
      <c r="C712" s="251" t="s">
        <v>1795</v>
      </c>
      <c r="D712" s="251" t="s">
        <v>537</v>
      </c>
      <c r="E712" t="s">
        <v>79</v>
      </c>
      <c r="F712" s="252">
        <v>36437</v>
      </c>
      <c r="G712" s="253" t="s">
        <v>28</v>
      </c>
      <c r="H712" s="253" t="s">
        <v>687</v>
      </c>
      <c r="I712" s="251" t="s">
        <v>832</v>
      </c>
      <c r="J712" s="253" t="s">
        <v>26</v>
      </c>
      <c r="K712" s="253">
        <v>2019</v>
      </c>
      <c r="L712" s="253" t="s">
        <v>40</v>
      </c>
      <c r="M712" t="s">
        <v>40</v>
      </c>
      <c r="O712" s="253"/>
      <c r="P712" s="253"/>
      <c r="Q712" s="253"/>
      <c r="R712" s="253"/>
      <c r="S712" s="253"/>
      <c r="T712" s="253"/>
      <c r="U712" s="253"/>
      <c r="V712" s="253"/>
      <c r="W712" s="253"/>
      <c r="X712" s="253"/>
      <c r="Y712" s="253"/>
      <c r="Z712" s="253"/>
      <c r="AA712" s="253"/>
      <c r="AB712"/>
      <c r="AC712" s="254"/>
      <c r="AD712"/>
      <c r="AE712" s="254"/>
      <c r="AF712"/>
      <c r="AG712" s="254" t="s">
        <v>1642</v>
      </c>
      <c r="AH712" s="254"/>
      <c r="AI712" s="254">
        <v>937480982</v>
      </c>
      <c r="AJ712" s="254"/>
      <c r="AK712" s="254" t="s">
        <v>386</v>
      </c>
      <c r="AL712" s="249"/>
      <c r="AM712" s="249"/>
      <c r="AN712" s="249"/>
      <c r="AO712" s="254"/>
      <c r="AP712" s="254"/>
      <c r="AQ712" s="254"/>
      <c r="AR712" s="254"/>
      <c r="AS712" s="254"/>
      <c r="AT712" s="254"/>
      <c r="AU712" s="254"/>
      <c r="AV712" s="254"/>
      <c r="AW712" s="254">
        <v>3260013027</v>
      </c>
    </row>
    <row r="713" spans="1:49" ht="20.25" customHeight="1" x14ac:dyDescent="0.25">
      <c r="A713" s="251">
        <v>429039</v>
      </c>
      <c r="B713" s="251" t="s">
        <v>1796</v>
      </c>
      <c r="C713" s="251" t="s">
        <v>355</v>
      </c>
      <c r="D713" s="251" t="s">
        <v>782</v>
      </c>
      <c r="E713" t="s">
        <v>79</v>
      </c>
      <c r="F713" s="252">
        <v>36526</v>
      </c>
      <c r="G713" s="253" t="s">
        <v>531</v>
      </c>
      <c r="H713" s="253" t="s">
        <v>687</v>
      </c>
      <c r="I713" s="251" t="s">
        <v>143</v>
      </c>
      <c r="J713" s="253" t="s">
        <v>23</v>
      </c>
      <c r="K713" s="253">
        <v>2017</v>
      </c>
      <c r="L713" s="253" t="s">
        <v>28</v>
      </c>
      <c r="M713" t="s">
        <v>516</v>
      </c>
      <c r="O713" s="253"/>
      <c r="P713" s="253"/>
      <c r="Q713" s="253"/>
      <c r="R713" s="253"/>
      <c r="S713" s="253"/>
      <c r="T713" s="253"/>
      <c r="U713" s="253"/>
      <c r="V713" s="253"/>
      <c r="W713" s="253"/>
      <c r="X713" s="253"/>
      <c r="Y713" s="253"/>
      <c r="Z713" s="253"/>
      <c r="AA713" s="253"/>
      <c r="AB713"/>
      <c r="AC713" s="254"/>
      <c r="AD713"/>
      <c r="AE713" s="254"/>
      <c r="AF713"/>
      <c r="AG713" s="254" t="s">
        <v>1642</v>
      </c>
      <c r="AH713" s="254"/>
      <c r="AI713" s="254">
        <v>996663132</v>
      </c>
      <c r="AJ713" s="254"/>
      <c r="AK713" s="254" t="s">
        <v>1106</v>
      </c>
      <c r="AL713" s="249"/>
      <c r="AM713" s="249"/>
      <c r="AN713" s="249"/>
      <c r="AO713" s="254"/>
      <c r="AP713" s="254"/>
      <c r="AQ713" s="254"/>
      <c r="AR713" s="254"/>
      <c r="AS713" s="254"/>
      <c r="AT713" s="254"/>
      <c r="AU713" s="254"/>
      <c r="AV713" s="254"/>
      <c r="AW713" s="254">
        <v>5150070022</v>
      </c>
    </row>
    <row r="714" spans="1:49" ht="20.25" customHeight="1" x14ac:dyDescent="0.25">
      <c r="A714" s="251">
        <v>429040</v>
      </c>
      <c r="B714" s="251" t="s">
        <v>1797</v>
      </c>
      <c r="C714" s="251" t="s">
        <v>271</v>
      </c>
      <c r="D714" s="251" t="s">
        <v>327</v>
      </c>
      <c r="E714" t="s">
        <v>78</v>
      </c>
      <c r="F714" s="252">
        <v>36532</v>
      </c>
      <c r="G714" s="253" t="s">
        <v>28</v>
      </c>
      <c r="H714" s="253" t="s">
        <v>687</v>
      </c>
      <c r="I714" s="251" t="s">
        <v>143</v>
      </c>
      <c r="J714" s="253" t="s">
        <v>23</v>
      </c>
      <c r="K714" s="253">
        <v>2019</v>
      </c>
      <c r="L714" s="253" t="s">
        <v>28</v>
      </c>
      <c r="M714" t="s">
        <v>28</v>
      </c>
      <c r="O714" s="253"/>
      <c r="P714" s="253"/>
      <c r="Q714" s="253"/>
      <c r="R714" s="253"/>
      <c r="S714" s="253"/>
      <c r="T714" s="253"/>
      <c r="U714" s="253"/>
      <c r="V714" s="253"/>
      <c r="W714" s="253"/>
      <c r="X714" s="253"/>
      <c r="Y714" s="253"/>
      <c r="Z714" s="253"/>
      <c r="AA714" s="253"/>
      <c r="AB714"/>
      <c r="AC714" s="254"/>
      <c r="AD714"/>
      <c r="AE714" s="254"/>
      <c r="AF714"/>
      <c r="AG714" s="254" t="s">
        <v>1641</v>
      </c>
      <c r="AH714" s="254"/>
      <c r="AI714" s="254">
        <v>968733715</v>
      </c>
      <c r="AJ714" s="254"/>
      <c r="AK714" s="254" t="s">
        <v>1761</v>
      </c>
      <c r="AL714" s="249"/>
      <c r="AM714" s="249"/>
      <c r="AN714" s="249"/>
      <c r="AO714" s="254"/>
      <c r="AP714" s="254"/>
      <c r="AQ714" s="254"/>
      <c r="AR714" s="254"/>
      <c r="AS714" s="254"/>
      <c r="AT714" s="254"/>
      <c r="AU714" s="254"/>
      <c r="AV714" s="254"/>
      <c r="AW714" s="254">
        <v>1040143612</v>
      </c>
    </row>
    <row r="715" spans="1:49" ht="20.25" customHeight="1" x14ac:dyDescent="0.25">
      <c r="A715">
        <v>429043</v>
      </c>
      <c r="B715" s="253" t="s">
        <v>1798</v>
      </c>
      <c r="C715" s="253" t="s">
        <v>256</v>
      </c>
      <c r="D715" s="253" t="s">
        <v>481</v>
      </c>
      <c r="E715" s="253" t="s">
        <v>79</v>
      </c>
      <c r="F715" s="252">
        <v>38088</v>
      </c>
      <c r="G715" s="253" t="s">
        <v>758</v>
      </c>
      <c r="H715" s="253" t="s">
        <v>29</v>
      </c>
      <c r="I715" s="253" t="s">
        <v>143</v>
      </c>
      <c r="J715" s="253" t="s">
        <v>23</v>
      </c>
      <c r="K715" s="253">
        <v>2022</v>
      </c>
      <c r="L715" s="253" t="s">
        <v>40</v>
      </c>
      <c r="M715" t="s">
        <v>40</v>
      </c>
      <c r="O715" s="253"/>
      <c r="P715" s="253"/>
      <c r="Q715" s="253"/>
      <c r="R715" s="253"/>
      <c r="S715" s="253"/>
      <c r="T715" s="253"/>
      <c r="U715" s="253"/>
      <c r="V715" s="253"/>
      <c r="W715" s="253"/>
      <c r="X715" s="253"/>
      <c r="Y715" s="253"/>
      <c r="Z715" s="253"/>
      <c r="AA715" s="253"/>
      <c r="AB715"/>
      <c r="AC715" s="254"/>
      <c r="AD715"/>
      <c r="AE715" s="254"/>
      <c r="AF715"/>
      <c r="AG715" s="254" t="s">
        <v>1642</v>
      </c>
      <c r="AH715" s="254"/>
      <c r="AI715" s="254">
        <v>948386069</v>
      </c>
      <c r="AJ715" s="254"/>
      <c r="AK715" s="254" t="s">
        <v>28</v>
      </c>
      <c r="AL715" s="249"/>
      <c r="AM715" s="249"/>
      <c r="AN715" s="249"/>
      <c r="AO715" s="254"/>
      <c r="AP715" s="254"/>
      <c r="AQ715" s="254"/>
      <c r="AR715" s="254"/>
      <c r="AS715" s="254"/>
      <c r="AT715" s="254"/>
      <c r="AU715" s="254"/>
      <c r="AV715" s="254"/>
      <c r="AW715" s="254">
        <v>90010280360</v>
      </c>
    </row>
    <row r="716" spans="1:49" ht="20.25" customHeight="1" x14ac:dyDescent="0.25">
      <c r="A716">
        <v>429044</v>
      </c>
      <c r="B716" s="253" t="s">
        <v>1799</v>
      </c>
      <c r="C716" s="253" t="s">
        <v>539</v>
      </c>
      <c r="D716" s="253" t="s">
        <v>1800</v>
      </c>
      <c r="E716" s="253" t="s">
        <v>79</v>
      </c>
      <c r="F716" s="252">
        <v>38182</v>
      </c>
      <c r="G716" s="253" t="s">
        <v>246</v>
      </c>
      <c r="H716" s="253" t="s">
        <v>38</v>
      </c>
      <c r="I716" s="253" t="s">
        <v>832</v>
      </c>
      <c r="J716" s="253" t="s">
        <v>26</v>
      </c>
      <c r="K716" s="253">
        <v>2022</v>
      </c>
      <c r="L716" s="253" t="s">
        <v>28</v>
      </c>
      <c r="M716" t="s">
        <v>24</v>
      </c>
      <c r="O716" s="253"/>
      <c r="P716" s="253"/>
      <c r="Q716" s="253"/>
      <c r="R716" s="253"/>
      <c r="S716" s="253"/>
      <c r="T716" s="253"/>
      <c r="U716" s="253"/>
      <c r="V716" s="253"/>
      <c r="W716" s="253"/>
      <c r="X716" s="253"/>
      <c r="Y716" s="253"/>
      <c r="Z716" s="253"/>
      <c r="AA716" s="253"/>
      <c r="AB716"/>
      <c r="AC716" s="254"/>
      <c r="AD716"/>
      <c r="AE716" s="254"/>
      <c r="AF716"/>
      <c r="AG716" s="254" t="s">
        <v>1650</v>
      </c>
      <c r="AH716" s="254"/>
      <c r="AI716" s="254">
        <v>936706518</v>
      </c>
      <c r="AJ716" s="254"/>
      <c r="AK716" s="254" t="s">
        <v>28</v>
      </c>
      <c r="AL716" s="249"/>
      <c r="AM716" s="249"/>
      <c r="AN716" s="249"/>
      <c r="AO716" s="254"/>
      <c r="AP716" s="254"/>
      <c r="AQ716" s="254"/>
      <c r="AR716" s="254"/>
      <c r="AS716" s="254"/>
      <c r="AT716" s="254"/>
      <c r="AU716" s="254"/>
      <c r="AV716" s="254"/>
      <c r="AW716" s="254">
        <v>90010286829</v>
      </c>
    </row>
    <row r="717" spans="1:49" customFormat="1" ht="15" x14ac:dyDescent="0.25">
      <c r="A717">
        <v>429045</v>
      </c>
      <c r="B717" t="s">
        <v>1801</v>
      </c>
      <c r="C717" t="s">
        <v>473</v>
      </c>
      <c r="D717" t="s">
        <v>306</v>
      </c>
      <c r="E717" t="s">
        <v>78</v>
      </c>
      <c r="F717" s="148">
        <v>37144</v>
      </c>
      <c r="G717" t="s">
        <v>1802</v>
      </c>
      <c r="H717" t="s">
        <v>25</v>
      </c>
      <c r="I717" t="s">
        <v>143</v>
      </c>
      <c r="J717" t="s">
        <v>23</v>
      </c>
      <c r="K717">
        <v>2018</v>
      </c>
      <c r="L717" t="s">
        <v>40</v>
      </c>
      <c r="M717" t="s">
        <v>40</v>
      </c>
      <c r="N717" s="230"/>
      <c r="AG717" t="s">
        <v>1803</v>
      </c>
      <c r="AI717">
        <v>996777242</v>
      </c>
      <c r="AK717" t="s">
        <v>394</v>
      </c>
      <c r="AL717" s="230"/>
      <c r="AM717" s="230"/>
      <c r="AN717" s="230"/>
      <c r="AW717">
        <v>3140034928</v>
      </c>
    </row>
    <row r="718" spans="1:49" customFormat="1" ht="15" x14ac:dyDescent="0.25">
      <c r="A718">
        <v>429047</v>
      </c>
      <c r="B718" t="s">
        <v>1804</v>
      </c>
      <c r="C718" t="s">
        <v>241</v>
      </c>
      <c r="D718" t="s">
        <v>251</v>
      </c>
      <c r="E718" t="s">
        <v>79</v>
      </c>
      <c r="F718" s="148">
        <v>37622</v>
      </c>
      <c r="G718" t="s">
        <v>293</v>
      </c>
      <c r="H718" t="s">
        <v>25</v>
      </c>
      <c r="I718" t="s">
        <v>832</v>
      </c>
      <c r="J718" t="s">
        <v>26</v>
      </c>
      <c r="K718">
        <v>2021</v>
      </c>
      <c r="L718" t="s">
        <v>40</v>
      </c>
      <c r="M718" t="s">
        <v>40</v>
      </c>
      <c r="N718" s="230"/>
      <c r="AG718" t="s">
        <v>1642</v>
      </c>
      <c r="AI718">
        <v>9544121146</v>
      </c>
      <c r="AK718" t="s">
        <v>293</v>
      </c>
      <c r="AL718" s="230"/>
      <c r="AM718" s="230"/>
      <c r="AN718" s="230"/>
      <c r="AW718">
        <v>3080135236</v>
      </c>
    </row>
    <row r="719" spans="1:49" customFormat="1" ht="15" x14ac:dyDescent="0.25">
      <c r="A719">
        <v>428408</v>
      </c>
      <c r="B719" t="s">
        <v>1919</v>
      </c>
      <c r="C719" t="s">
        <v>249</v>
      </c>
      <c r="D719" t="s">
        <v>292</v>
      </c>
      <c r="E719" t="s">
        <v>79</v>
      </c>
      <c r="F719" s="148">
        <v>33447</v>
      </c>
      <c r="G719" t="s">
        <v>28</v>
      </c>
      <c r="H719" t="s">
        <v>25</v>
      </c>
      <c r="I719" t="s">
        <v>143</v>
      </c>
      <c r="J719" t="s">
        <v>26</v>
      </c>
      <c r="K719">
        <v>2010</v>
      </c>
      <c r="L719" t="s">
        <v>40</v>
      </c>
      <c r="M719" t="s">
        <v>40</v>
      </c>
      <c r="N719" s="230"/>
      <c r="AG719" t="s">
        <v>1642</v>
      </c>
      <c r="AI719">
        <v>991378751</v>
      </c>
      <c r="AK719" t="s">
        <v>28</v>
      </c>
      <c r="AL719" s="230"/>
      <c r="AM719" s="230"/>
      <c r="AN719" s="230"/>
      <c r="AW719">
        <v>3210024112</v>
      </c>
    </row>
  </sheetData>
  <sheetProtection selectLockedCells="1" selectUnlockedCells="1"/>
  <autoFilter ref="A2:AW719" xr:uid="{00000000-0009-0000-0000-000006000000}"/>
  <phoneticPr fontId="42" type="noConversion"/>
  <conditionalFormatting sqref="A1 D1">
    <cfRule type="duplicateValues" dxfId="83" priority="2259"/>
    <cfRule type="duplicateValues" dxfId="82" priority="2260"/>
    <cfRule type="duplicateValues" dxfId="81" priority="2261"/>
  </conditionalFormatting>
  <conditionalFormatting sqref="A1:A714">
    <cfRule type="duplicateValues" dxfId="80" priority="9755"/>
  </conditionalFormatting>
  <conditionalFormatting sqref="A1:A716">
    <cfRule type="duplicateValues" dxfId="79" priority="9753"/>
  </conditionalFormatting>
  <conditionalFormatting sqref="A1:A1048576">
    <cfRule type="duplicateValues" dxfId="78" priority="1"/>
  </conditionalFormatting>
  <conditionalFormatting sqref="A690:A704">
    <cfRule type="duplicateValues" dxfId="77" priority="7342"/>
    <cfRule type="duplicateValues" dxfId="76" priority="7341"/>
    <cfRule type="duplicateValues" dxfId="75" priority="7340"/>
  </conditionalFormatting>
  <conditionalFormatting sqref="A703">
    <cfRule type="duplicateValues" dxfId="74" priority="7185"/>
    <cfRule type="duplicateValues" dxfId="73" priority="7186"/>
    <cfRule type="duplicateValues" dxfId="72" priority="7184"/>
  </conditionalFormatting>
  <conditionalFormatting sqref="A704">
    <cfRule type="duplicateValues" dxfId="71" priority="7189"/>
    <cfRule type="duplicateValues" dxfId="70" priority="7188"/>
    <cfRule type="duplicateValues" dxfId="69" priority="7187"/>
  </conditionalFormatting>
  <conditionalFormatting sqref="A705">
    <cfRule type="duplicateValues" dxfId="68" priority="615"/>
    <cfRule type="duplicateValues" dxfId="67" priority="616"/>
    <cfRule type="duplicateValues" dxfId="66" priority="614"/>
    <cfRule type="duplicateValues" dxfId="65" priority="613"/>
    <cfRule type="duplicateValues" dxfId="64" priority="612"/>
    <cfRule type="duplicateValues" dxfId="63" priority="611"/>
  </conditionalFormatting>
  <conditionalFormatting sqref="A706">
    <cfRule type="duplicateValues" dxfId="62" priority="589"/>
    <cfRule type="duplicateValues" dxfId="61" priority="588"/>
    <cfRule type="duplicateValues" dxfId="60" priority="587"/>
    <cfRule type="duplicateValues" dxfId="59" priority="592"/>
    <cfRule type="duplicateValues" dxfId="58" priority="591"/>
    <cfRule type="duplicateValues" dxfId="57" priority="590"/>
  </conditionalFormatting>
  <conditionalFormatting sqref="A707">
    <cfRule type="duplicateValues" dxfId="56" priority="575"/>
    <cfRule type="duplicateValues" dxfId="55" priority="576"/>
    <cfRule type="duplicateValues" dxfId="54" priority="577"/>
    <cfRule type="duplicateValues" dxfId="53" priority="578"/>
    <cfRule type="duplicateValues" dxfId="52" priority="579"/>
    <cfRule type="duplicateValues" dxfId="51" priority="580"/>
  </conditionalFormatting>
  <conditionalFormatting sqref="A708">
    <cfRule type="duplicateValues" dxfId="50" priority="573"/>
    <cfRule type="duplicateValues" dxfId="49" priority="574"/>
    <cfRule type="duplicateValues" dxfId="48" priority="569"/>
    <cfRule type="duplicateValues" dxfId="47" priority="570"/>
    <cfRule type="duplicateValues" dxfId="46" priority="571"/>
    <cfRule type="duplicateValues" dxfId="45" priority="572"/>
  </conditionalFormatting>
  <conditionalFormatting sqref="A709">
    <cfRule type="duplicateValues" dxfId="44" priority="548"/>
    <cfRule type="duplicateValues" dxfId="43" priority="550"/>
    <cfRule type="duplicateValues" dxfId="42" priority="549"/>
    <cfRule type="duplicateValues" dxfId="41" priority="547"/>
    <cfRule type="duplicateValues" dxfId="40" priority="546"/>
    <cfRule type="duplicateValues" dxfId="39" priority="545"/>
  </conditionalFormatting>
  <conditionalFormatting sqref="A710">
    <cfRule type="duplicateValues" dxfId="38" priority="542"/>
    <cfRule type="duplicateValues" dxfId="37" priority="544"/>
    <cfRule type="duplicateValues" dxfId="36" priority="543"/>
    <cfRule type="duplicateValues" dxfId="35" priority="541"/>
    <cfRule type="duplicateValues" dxfId="34" priority="540"/>
    <cfRule type="duplicateValues" dxfId="33" priority="539"/>
  </conditionalFormatting>
  <conditionalFormatting sqref="A711">
    <cfRule type="duplicateValues" dxfId="32" priority="536"/>
    <cfRule type="duplicateValues" dxfId="31" priority="533"/>
    <cfRule type="duplicateValues" dxfId="30" priority="534"/>
    <cfRule type="duplicateValues" dxfId="29" priority="535"/>
    <cfRule type="duplicateValues" dxfId="28" priority="538"/>
    <cfRule type="duplicateValues" dxfId="27" priority="537"/>
  </conditionalFormatting>
  <conditionalFormatting sqref="A712">
    <cfRule type="duplicateValues" dxfId="26" priority="529"/>
    <cfRule type="duplicateValues" dxfId="25" priority="530"/>
    <cfRule type="duplicateValues" dxfId="24" priority="531"/>
    <cfRule type="duplicateValues" dxfId="23" priority="532"/>
    <cfRule type="duplicateValues" dxfId="22" priority="528"/>
    <cfRule type="duplicateValues" dxfId="21" priority="527"/>
  </conditionalFormatting>
  <conditionalFormatting sqref="A713">
    <cfRule type="duplicateValues" dxfId="20" priority="525"/>
    <cfRule type="duplicateValues" dxfId="19" priority="526"/>
    <cfRule type="duplicateValues" dxfId="18" priority="524"/>
    <cfRule type="duplicateValues" dxfId="17" priority="523"/>
    <cfRule type="duplicateValues" dxfId="16" priority="522"/>
    <cfRule type="duplicateValues" dxfId="15" priority="521"/>
  </conditionalFormatting>
  <conditionalFormatting sqref="A714">
    <cfRule type="duplicateValues" dxfId="14" priority="518"/>
    <cfRule type="duplicateValues" dxfId="13" priority="517"/>
    <cfRule type="duplicateValues" dxfId="12" priority="516"/>
    <cfRule type="duplicateValues" dxfId="11" priority="515"/>
    <cfRule type="duplicateValues" dxfId="10" priority="520"/>
    <cfRule type="duplicateValues" dxfId="9" priority="519"/>
  </conditionalFormatting>
  <conditionalFormatting sqref="A715:A716">
    <cfRule type="duplicateValues" dxfId="8" priority="7154"/>
    <cfRule type="duplicateValues" dxfId="7" priority="7155"/>
    <cfRule type="duplicateValues" dxfId="6" priority="7156"/>
  </conditionalFormatting>
  <conditionalFormatting sqref="A717">
    <cfRule type="duplicateValues" dxfId="5" priority="147"/>
    <cfRule type="duplicateValues" dxfId="4" priority="146"/>
    <cfRule type="duplicateValues" dxfId="3" priority="145"/>
    <cfRule type="duplicateValues" dxfId="2" priority="148"/>
  </conditionalFormatting>
  <conditionalFormatting sqref="A718:A719">
    <cfRule type="duplicateValues" dxfId="1" priority="7147"/>
  </conditionalFormatting>
  <conditionalFormatting sqref="Z1">
    <cfRule type="duplicateValues" dxfId="0" priority="2267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C6B4434636EFF4419A5B7C719D1B4B2D" ma:contentTypeVersion="5" ma:contentTypeDescription="إنشاء مستند جديد." ma:contentTypeScope="" ma:versionID="b2b61151508518f1f506024fa6b12e52">
  <xsd:schema xmlns:xsd="http://www.w3.org/2001/XMLSchema" xmlns:xs="http://www.w3.org/2001/XMLSchema" xmlns:p="http://schemas.microsoft.com/office/2006/metadata/properties" xmlns:ns2="e73bc8ed-f0d8-4823-aee5-bc4818d47bf9" targetNamespace="http://schemas.microsoft.com/office/2006/metadata/properties" ma:root="true" ma:fieldsID="641c6ad4107f4c934643b9ab1929e947" ns2:_="">
    <xsd:import namespace="e73bc8ed-f0d8-4823-aee5-bc4818d47b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3bc8ed-f0d8-4823-aee5-bc4818d47b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8C0C33-E4D7-4BDB-8CCC-BAE1392C3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3bc8ed-f0d8-4823-aee5-bc4818d47b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2D1325-993B-443B-BA78-93B47C4390A3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e73bc8ed-f0d8-4823-aee5-bc4818d47bf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55CC843-E6B9-4B54-BF13-71F01A4C31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7</vt:i4>
      </vt:variant>
      <vt:variant>
        <vt:lpstr>النطاقات المسماة</vt:lpstr>
      </vt:variant>
      <vt:variant>
        <vt:i4>1</vt:i4>
      </vt:variant>
    </vt:vector>
  </HeadingPairs>
  <TitlesOfParts>
    <vt:vector size="8" baseType="lpstr">
      <vt:lpstr>تعليمات</vt:lpstr>
      <vt:lpstr>إدخال البيانات</vt:lpstr>
      <vt:lpstr>إختيار المقررات</vt:lpstr>
      <vt:lpstr>الإستمارة</vt:lpstr>
      <vt:lpstr>acc</vt:lpstr>
      <vt:lpstr>ورقة4</vt:lpstr>
      <vt:lpstr>ورقة2</vt:lpstr>
      <vt:lpstr>الإستمارة!Print_Area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 samah alsouri</dc:creator>
  <cp:lastModifiedBy>lenovo-lap</cp:lastModifiedBy>
  <cp:revision/>
  <cp:lastPrinted>2025-07-29T07:29:29Z</cp:lastPrinted>
  <dcterms:created xsi:type="dcterms:W3CDTF">2015-06-05T18:17:20Z</dcterms:created>
  <dcterms:modified xsi:type="dcterms:W3CDTF">2025-07-30T08:40:11Z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0x010100C6B4434636EFF4419A5B7C719D1B4B2D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2023-07-16T08:24:44Z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2670a961-ebdc-426c-b900-f2dfbcbc9378</vt:lpwstr>
  </property>
  <property fmtid="{D5CDD505-2E9C-101B-9397-08002B2CF9AE}" pid="8" name="MSIP_Label_defa4170-0d19-0005-0004-bc88714345d2_ActionId">
    <vt:lpwstr>bdae9d19-a576-49c5-8583-329d448eb3a4</vt:lpwstr>
  </property>
  <property fmtid="{D5CDD505-2E9C-101B-9397-08002B2CF9AE}" pid="9" name="MSIP_Label_defa4170-0d19-0005-0004-bc88714345d2_ContentBits">
    <vt:lpwstr>0</vt:lpwstr>
  </property>
</Properties>
</file>